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AS-Landesstatistik\Projekte\A9 - FairPay-Erhebung\Fairpay\Final\"/>
    </mc:Choice>
  </mc:AlternateContent>
  <bookViews>
    <workbookView xWindow="0" yWindow="0" windowWidth="15795" windowHeight="5805" tabRatio="615"/>
  </bookViews>
  <sheets>
    <sheet name="Erläuterungen" sheetId="1" r:id="rId1"/>
    <sheet name="Angaben zur Institution" sheetId="2" r:id="rId2"/>
    <sheet name="Einnahmen und Ausgaben" sheetId="3" r:id="rId3"/>
    <sheet name="Personal 2022" sheetId="4" r:id="rId4"/>
    <sheet name="Honorare 2022" sheetId="10" r:id="rId5"/>
    <sheet name="Beschäftigungsgruppen" sheetId="5" r:id="rId6"/>
    <sheet name="Beschäftigungsgruppen Honorare" sheetId="11" r:id="rId7"/>
    <sheet name="Hilfe" sheetId="6" r:id="rId8"/>
    <sheet name="Hilfe - Kommentare ausblenden" sheetId="7" r:id="rId9"/>
    <sheet name="config" sheetId="8" state="hidden" r:id="rId10"/>
  </sheets>
  <definedNames>
    <definedName name="_xlnm.Print_Area" localSheetId="6">'Beschäftigungsgruppen Honorare'!$A$1:$G$31</definedName>
    <definedName name="Gemeindename">'Angaben zur Institution'!$C$20</definedName>
    <definedName name="Honorare_2023">Erläuterungen!$B$8</definedName>
    <definedName name="künst2">#REF!</definedName>
    <definedName name="künstlerisch">#REF!</definedName>
    <definedName name="leer1">#REF!</definedName>
    <definedName name="organ2">#REF!</definedName>
    <definedName name="organisatorisch">#REF!</definedName>
    <definedName name="Z_5F75C85D_E9C4_4DB9_B9DE_482AE3126600_.wvu.Cols" localSheetId="1" hidden="1">'Angaben zur Institution'!$E:$AY</definedName>
    <definedName name="Z_5F75C85D_E9C4_4DB9_B9DE_482AE3126600_.wvu.Cols" localSheetId="5" hidden="1">Beschäftigungsgruppen!$D:$G,Beschäftigungsgruppen!$I:$M</definedName>
    <definedName name="Z_5F75C85D_E9C4_4DB9_B9DE_482AE3126600_.wvu.Cols" localSheetId="6" hidden="1">'Beschäftigungsgruppen Honorare'!$E:$H,'Beschäftigungsgruppen Honorare'!$J:$O</definedName>
    <definedName name="Z_5F75C85D_E9C4_4DB9_B9DE_482AE3126600_.wvu.Cols" localSheetId="2" hidden="1">'Einnahmen und Ausgaben'!$F:$F</definedName>
    <definedName name="Z_5F75C85D_E9C4_4DB9_B9DE_482AE3126600_.wvu.Cols" localSheetId="4" hidden="1">'Honorare 2022'!$Q:$S,'Honorare 2022'!$AA:$AQ</definedName>
    <definedName name="Z_5F75C85D_E9C4_4DB9_B9DE_482AE3126600_.wvu.Cols" localSheetId="3" hidden="1">'Personal 2022'!$Q:$V,'Personal 2022'!$Y:$AU</definedName>
    <definedName name="Z_5F75C85D_E9C4_4DB9_B9DE_482AE3126600_.wvu.Rows" localSheetId="0" hidden="1">Erläuterungen!$14:$16</definedName>
    <definedName name="Z_9D15207E_DBB1_4CFD_97C8_9549EF36DB0E_.wvu.Cols" localSheetId="1" hidden="1">'Angaben zur Institution'!$E:$AY</definedName>
    <definedName name="Z_9D15207E_DBB1_4CFD_97C8_9549EF36DB0E_.wvu.Cols" localSheetId="5" hidden="1">Beschäftigungsgruppen!$D:$G,Beschäftigungsgruppen!$I:$M</definedName>
    <definedName name="Z_9D15207E_DBB1_4CFD_97C8_9549EF36DB0E_.wvu.Cols" localSheetId="6" hidden="1">'Beschäftigungsgruppen Honorare'!$E:$H,'Beschäftigungsgruppen Honorare'!$J:$O</definedName>
    <definedName name="Z_9D15207E_DBB1_4CFD_97C8_9549EF36DB0E_.wvu.Cols" localSheetId="2" hidden="1">'Einnahmen und Ausgaben'!$F:$F</definedName>
    <definedName name="Z_9D15207E_DBB1_4CFD_97C8_9549EF36DB0E_.wvu.Cols" localSheetId="4" hidden="1">'Honorare 2022'!$Q:$S,'Honorare 2022'!$AA:$AQ</definedName>
    <definedName name="Z_9D15207E_DBB1_4CFD_97C8_9549EF36DB0E_.wvu.Cols" localSheetId="3" hidden="1">'Personal 2022'!$Q:$V,'Personal 2022'!$Y:$AU</definedName>
    <definedName name="Z_9D15207E_DBB1_4CFD_97C8_9549EF36DB0E_.wvu.Rows" localSheetId="0" hidden="1">Erläuterungen!$14:$16</definedName>
  </definedNames>
  <calcPr calcId="162913"/>
  <customWorkbookViews>
    <customWorkbookView name="Tögl Gero - Persönliche Ansicht" guid="{9D15207E-DBB1-4CFD-97C8-9549EF36DB0E}" mergeInterval="0" personalView="1" maximized="1" xWindow="-8" yWindow="-8" windowWidth="1936" windowHeight="1056" tabRatio="615" activeSheetId="9"/>
    <customWorkbookView name="Kollegger Erich - Persönliche Ansicht" guid="{5F75C85D-E9C4-4DB9-B9DE-482AE3126600}" mergeInterval="0" personalView="1" xWindow="-8" windowWidth="1920" windowHeight="1025" tabRatio="615"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3" l="1"/>
  <c r="F41" i="3"/>
  <c r="F40" i="3"/>
  <c r="F39" i="3"/>
  <c r="F38" i="3"/>
  <c r="F37" i="3"/>
  <c r="F36" i="3"/>
  <c r="F35" i="3"/>
  <c r="F34" i="3"/>
  <c r="F33" i="3"/>
  <c r="F32" i="3"/>
  <c r="F31" i="3"/>
  <c r="F30" i="3"/>
  <c r="F29" i="3"/>
  <c r="F26" i="3"/>
  <c r="F25" i="3"/>
  <c r="F24" i="3"/>
  <c r="F23" i="3"/>
  <c r="F22" i="3"/>
  <c r="C13" i="3" l="1"/>
  <c r="Z21" i="10"/>
  <c r="AA21" i="10" s="1"/>
  <c r="AG21" i="10"/>
  <c r="AI21" i="10"/>
  <c r="AJ21" i="10"/>
  <c r="AL21" i="10" s="1"/>
  <c r="AK21" i="10"/>
  <c r="AM21" i="10"/>
  <c r="AN21" i="10"/>
  <c r="AP21" i="10"/>
  <c r="AT21" i="10"/>
  <c r="BO21" i="10" s="1"/>
  <c r="BL21" i="10"/>
  <c r="BM21" i="10"/>
  <c r="BN21" i="10" s="1"/>
  <c r="BQ21" i="10"/>
  <c r="BS21" i="10"/>
  <c r="BT21" i="10"/>
  <c r="BU21" i="10"/>
  <c r="Z22" i="10"/>
  <c r="AB22" i="10" s="1"/>
  <c r="AA22" i="10"/>
  <c r="AC22" i="10"/>
  <c r="AE22" i="10"/>
  <c r="AF22" i="10"/>
  <c r="AI22" i="10"/>
  <c r="AK22" i="10" s="1"/>
  <c r="AJ22" i="10"/>
  <c r="AL22" i="10"/>
  <c r="AM22" i="10"/>
  <c r="AN22" i="10"/>
  <c r="BQ22" i="10" s="1"/>
  <c r="BR22" i="10" s="1"/>
  <c r="AO22" i="10"/>
  <c r="AP22" i="10"/>
  <c r="AQ22" i="10"/>
  <c r="AR22" i="10"/>
  <c r="AT22" i="10"/>
  <c r="BA22" i="10"/>
  <c r="BB22" i="10"/>
  <c r="BK22" i="10"/>
  <c r="BL22" i="10"/>
  <c r="BM22" i="10"/>
  <c r="BN22" i="10"/>
  <c r="BO22" i="10"/>
  <c r="BS22" i="10"/>
  <c r="BH22" i="10" s="1"/>
  <c r="BU22" i="10"/>
  <c r="Z23" i="10"/>
  <c r="AA23" i="10"/>
  <c r="AB23" i="10"/>
  <c r="AC23" i="10"/>
  <c r="AD23" i="10"/>
  <c r="AF23" i="10"/>
  <c r="AI23" i="10"/>
  <c r="AJ23" i="10"/>
  <c r="AE23" i="10" s="1"/>
  <c r="AG23" i="10" s="1"/>
  <c r="AK23" i="10"/>
  <c r="AL23" i="10"/>
  <c r="AM23" i="10"/>
  <c r="BF23" i="10" s="1"/>
  <c r="AN23" i="10"/>
  <c r="AO23" i="10"/>
  <c r="AP23" i="10"/>
  <c r="AQ23" i="10"/>
  <c r="AR23" i="10"/>
  <c r="AS23" i="10"/>
  <c r="AT23" i="10"/>
  <c r="BO23" i="10" s="1"/>
  <c r="BA23" i="10"/>
  <c r="BB23" i="10"/>
  <c r="BG23" i="10"/>
  <c r="BH23" i="10"/>
  <c r="BJ23" i="10"/>
  <c r="BL23" i="10"/>
  <c r="BM23" i="10"/>
  <c r="BN23" i="10" s="1"/>
  <c r="BP23" i="10"/>
  <c r="BQ23" i="10"/>
  <c r="BS23" i="10"/>
  <c r="BT23" i="10"/>
  <c r="BU23" i="10"/>
  <c r="Z24" i="10"/>
  <c r="AC24" i="10" s="1"/>
  <c r="AA24" i="10"/>
  <c r="AB24" i="10"/>
  <c r="AE24" i="10"/>
  <c r="AG24" i="10" s="1"/>
  <c r="AI24" i="10"/>
  <c r="AJ24" i="10"/>
  <c r="AL24" i="10" s="1"/>
  <c r="AM24" i="10"/>
  <c r="BP24" i="10" s="1"/>
  <c r="AN24" i="10"/>
  <c r="AO24" i="10"/>
  <c r="AP24" i="10"/>
  <c r="AQ24" i="10"/>
  <c r="AR24" i="10"/>
  <c r="AT24" i="10"/>
  <c r="BG24" i="10"/>
  <c r="BL24" i="10"/>
  <c r="BM24" i="10"/>
  <c r="BN24" i="10" s="1"/>
  <c r="BO24" i="10"/>
  <c r="BQ24" i="10"/>
  <c r="BS24" i="10"/>
  <c r="BH24" i="10" s="1"/>
  <c r="BU24" i="10"/>
  <c r="BR24" i="10" s="1"/>
  <c r="Z25" i="10"/>
  <c r="AA25" i="10" s="1"/>
  <c r="AC25" i="10"/>
  <c r="AE25" i="10"/>
  <c r="AG25" i="10"/>
  <c r="AI25" i="10"/>
  <c r="AD25" i="10" s="1"/>
  <c r="AJ25" i="10"/>
  <c r="AL25" i="10" s="1"/>
  <c r="AK25" i="10"/>
  <c r="AM25" i="10"/>
  <c r="BG25" i="10" s="1"/>
  <c r="AN25" i="10"/>
  <c r="AO25" i="10"/>
  <c r="AP25" i="10"/>
  <c r="AT25" i="10"/>
  <c r="BA25" i="10"/>
  <c r="BF25" i="10"/>
  <c r="BL25" i="10"/>
  <c r="BM25" i="10"/>
  <c r="BN25" i="10"/>
  <c r="BO25" i="10"/>
  <c r="BQ25" i="10"/>
  <c r="BS25" i="10"/>
  <c r="BH25" i="10" s="1"/>
  <c r="BT25" i="10"/>
  <c r="BJ25" i="10" s="1"/>
  <c r="BU25" i="10"/>
  <c r="Z26" i="10"/>
  <c r="AO26" i="10" s="1"/>
  <c r="AA26" i="10"/>
  <c r="AC26" i="10"/>
  <c r="AE26" i="10"/>
  <c r="AF26" i="10"/>
  <c r="AI26" i="10"/>
  <c r="AJ26" i="10"/>
  <c r="AL26" i="10"/>
  <c r="AM26" i="10"/>
  <c r="AN26" i="10"/>
  <c r="BQ26" i="10" s="1"/>
  <c r="BR26" i="10" s="1"/>
  <c r="BK26" i="10" s="1"/>
  <c r="AP26" i="10"/>
  <c r="AQ26" i="10"/>
  <c r="AT26" i="10"/>
  <c r="BA26" i="10"/>
  <c r="BB26" i="10"/>
  <c r="BG26" i="10"/>
  <c r="BL26" i="10"/>
  <c r="BM26" i="10"/>
  <c r="BN26" i="10"/>
  <c r="BO26" i="10"/>
  <c r="BS26" i="10"/>
  <c r="BH26" i="10" s="1"/>
  <c r="BT26" i="10"/>
  <c r="BJ26" i="10" s="1"/>
  <c r="BU26" i="10"/>
  <c r="Z27" i="10"/>
  <c r="AA27" i="10"/>
  <c r="AB27" i="10"/>
  <c r="AC27" i="10"/>
  <c r="AD27" i="10"/>
  <c r="AF27" i="10"/>
  <c r="AH27" i="10" s="1"/>
  <c r="AG27" i="10"/>
  <c r="AI27" i="10"/>
  <c r="AJ27" i="10"/>
  <c r="AE27" i="10" s="1"/>
  <c r="AK27" i="10"/>
  <c r="AL27" i="10"/>
  <c r="AM27" i="10"/>
  <c r="BF27" i="10" s="1"/>
  <c r="AN27" i="10"/>
  <c r="AO27" i="10"/>
  <c r="AP27" i="10"/>
  <c r="AQ27" i="10"/>
  <c r="AR27" i="10"/>
  <c r="AS27" i="10"/>
  <c r="AT27" i="10"/>
  <c r="BO27" i="10" s="1"/>
  <c r="BA27" i="10"/>
  <c r="BB27" i="10"/>
  <c r="BG27" i="10"/>
  <c r="BH27" i="10"/>
  <c r="BJ27" i="10"/>
  <c r="BL27" i="10"/>
  <c r="BM27" i="10"/>
  <c r="BN27" i="10" s="1"/>
  <c r="BP27" i="10"/>
  <c r="BQ27" i="10"/>
  <c r="BS27" i="10"/>
  <c r="BT27" i="10"/>
  <c r="BU27" i="10"/>
  <c r="Z28" i="10"/>
  <c r="AC28" i="10" s="1"/>
  <c r="AA28" i="10"/>
  <c r="AB28" i="10"/>
  <c r="AE28" i="10"/>
  <c r="AG28" i="10" s="1"/>
  <c r="AI28" i="10"/>
  <c r="AJ28" i="10"/>
  <c r="AL28" i="10" s="1"/>
  <c r="AM28" i="10"/>
  <c r="AN28" i="10"/>
  <c r="AO28" i="10"/>
  <c r="AP28" i="10"/>
  <c r="AQ28" i="10"/>
  <c r="AR28" i="10"/>
  <c r="AT28" i="10"/>
  <c r="BG28" i="10"/>
  <c r="BL28" i="10"/>
  <c r="BM28" i="10"/>
  <c r="BN28" i="10"/>
  <c r="BO28" i="10"/>
  <c r="BP28" i="10"/>
  <c r="BQ28" i="10"/>
  <c r="BS28" i="10"/>
  <c r="BH28" i="10" s="1"/>
  <c r="BU28" i="10"/>
  <c r="BR28" i="10" s="1"/>
  <c r="BI28" i="10" s="1"/>
  <c r="Z29" i="10"/>
  <c r="AC29" i="10"/>
  <c r="AE29" i="10"/>
  <c r="AG29" i="10"/>
  <c r="AI29" i="10"/>
  <c r="AD29" i="10" s="1"/>
  <c r="AJ29" i="10"/>
  <c r="AL29" i="10" s="1"/>
  <c r="AK29" i="10"/>
  <c r="AM29" i="10"/>
  <c r="BG29" i="10" s="1"/>
  <c r="AN29" i="10"/>
  <c r="AO29" i="10"/>
  <c r="AP29" i="10"/>
  <c r="AT29" i="10"/>
  <c r="BA29" i="10"/>
  <c r="BF29" i="10"/>
  <c r="BL29" i="10"/>
  <c r="BM29" i="10"/>
  <c r="BN29" i="10"/>
  <c r="BO29" i="10"/>
  <c r="BQ29" i="10"/>
  <c r="BS29" i="10"/>
  <c r="BH29" i="10" s="1"/>
  <c r="BT29" i="10"/>
  <c r="BJ29" i="10" s="1"/>
  <c r="BU29" i="10"/>
  <c r="BR29" i="10" s="1"/>
  <c r="BI29" i="10" s="1"/>
  <c r="Z30" i="10"/>
  <c r="AO30" i="10" s="1"/>
  <c r="AA30" i="10"/>
  <c r="AC30" i="10"/>
  <c r="AE30" i="10"/>
  <c r="AF30" i="10"/>
  <c r="AI30" i="10"/>
  <c r="AJ30" i="10"/>
  <c r="AL30" i="10"/>
  <c r="AM30" i="10"/>
  <c r="AN30" i="10"/>
  <c r="BQ30" i="10" s="1"/>
  <c r="BR30" i="10" s="1"/>
  <c r="AP30" i="10"/>
  <c r="AQ30" i="10"/>
  <c r="AT30" i="10"/>
  <c r="BO30" i="10" s="1"/>
  <c r="BA30" i="10"/>
  <c r="BB30" i="10"/>
  <c r="BK30" i="10"/>
  <c r="BL30" i="10"/>
  <c r="BM30" i="10"/>
  <c r="BN30" i="10"/>
  <c r="BU30" i="10"/>
  <c r="Z31" i="10"/>
  <c r="AA31" i="10"/>
  <c r="AB31" i="10"/>
  <c r="AC31" i="10"/>
  <c r="AF31" i="10"/>
  <c r="AI31" i="10"/>
  <c r="AD31" i="10" s="1"/>
  <c r="AJ31" i="10"/>
  <c r="AK31" i="10"/>
  <c r="AM31" i="10"/>
  <c r="BF31" i="10" s="1"/>
  <c r="AN31" i="10"/>
  <c r="AO31" i="10"/>
  <c r="AP31" i="10"/>
  <c r="AQ31" i="10"/>
  <c r="AR31" i="10"/>
  <c r="AS31" i="10" s="1"/>
  <c r="AT31" i="10"/>
  <c r="BA31" i="10"/>
  <c r="BB31" i="10"/>
  <c r="BG31" i="10"/>
  <c r="BH31" i="10"/>
  <c r="BJ31" i="10"/>
  <c r="BL31" i="10"/>
  <c r="BM31" i="10"/>
  <c r="BN31" i="10" s="1"/>
  <c r="BO31" i="10"/>
  <c r="BP31" i="10"/>
  <c r="BQ31" i="10"/>
  <c r="BS31" i="10"/>
  <c r="BT31" i="10"/>
  <c r="BU31" i="10"/>
  <c r="BR31" i="10" s="1"/>
  <c r="BI31" i="10" s="1"/>
  <c r="Z32" i="10"/>
  <c r="AP32" i="10" s="1"/>
  <c r="AA32" i="10"/>
  <c r="AB32" i="10"/>
  <c r="AI32" i="10"/>
  <c r="AJ32" i="10"/>
  <c r="AM32" i="10"/>
  <c r="BF32" i="10" s="1"/>
  <c r="AN32" i="10"/>
  <c r="AO32" i="10"/>
  <c r="AT32" i="10"/>
  <c r="BG32" i="10"/>
  <c r="BK32" i="10"/>
  <c r="BL32" i="10"/>
  <c r="BM32" i="10"/>
  <c r="BN32" i="10" s="1"/>
  <c r="BO32" i="10"/>
  <c r="BQ32" i="10"/>
  <c r="BS32" i="10"/>
  <c r="BH32" i="10" s="1"/>
  <c r="BU32" i="10"/>
  <c r="BR32" i="10" s="1"/>
  <c r="BI32" i="10" s="1"/>
  <c r="Z33" i="10"/>
  <c r="AC33" i="10"/>
  <c r="AE33" i="10"/>
  <c r="AF33" i="10"/>
  <c r="AH33" i="10" s="1"/>
  <c r="AG33" i="10"/>
  <c r="AI33" i="10"/>
  <c r="AD33" i="10" s="1"/>
  <c r="AJ33" i="10"/>
  <c r="AL33" i="10" s="1"/>
  <c r="AK33" i="10"/>
  <c r="AM33" i="10"/>
  <c r="AN33" i="10"/>
  <c r="AO33" i="10"/>
  <c r="AP33" i="10"/>
  <c r="AT33" i="10"/>
  <c r="BA33" i="10"/>
  <c r="BL33" i="10"/>
  <c r="BM33" i="10"/>
  <c r="BN33" i="10" s="1"/>
  <c r="BO33" i="10"/>
  <c r="BQ33" i="10"/>
  <c r="BU33" i="10"/>
  <c r="Z34" i="10"/>
  <c r="AO34" i="10" s="1"/>
  <c r="AA34" i="10"/>
  <c r="AC34" i="10"/>
  <c r="AD34" i="10"/>
  <c r="AE34" i="10"/>
  <c r="AF34" i="10"/>
  <c r="AI34" i="10"/>
  <c r="AJ34" i="10"/>
  <c r="AK34" i="10"/>
  <c r="AL34" i="10"/>
  <c r="AM34" i="10"/>
  <c r="AN34" i="10"/>
  <c r="BQ34" i="10" s="1"/>
  <c r="AP34" i="10"/>
  <c r="AQ34" i="10"/>
  <c r="AT34" i="10"/>
  <c r="BA34" i="10"/>
  <c r="BB34" i="10"/>
  <c r="BL34" i="10"/>
  <c r="AG34" i="10" s="1"/>
  <c r="BM34" i="10"/>
  <c r="BN34" i="10"/>
  <c r="BO34" i="10"/>
  <c r="BR34" i="10"/>
  <c r="BT34" i="10"/>
  <c r="BJ34" i="10" s="1"/>
  <c r="BU34" i="10"/>
  <c r="Z35" i="10"/>
  <c r="AA35" i="10"/>
  <c r="AB35" i="10"/>
  <c r="AC35" i="10"/>
  <c r="AD35" i="10"/>
  <c r="AF35" i="10"/>
  <c r="AH35" i="10" s="1"/>
  <c r="AG35" i="10"/>
  <c r="AI35" i="10"/>
  <c r="AJ35" i="10"/>
  <c r="AE35" i="10" s="1"/>
  <c r="AK35" i="10"/>
  <c r="AL35" i="10"/>
  <c r="AM35" i="10"/>
  <c r="BF35" i="10" s="1"/>
  <c r="AN35" i="10"/>
  <c r="AO35" i="10"/>
  <c r="AP35" i="10"/>
  <c r="AQ35" i="10"/>
  <c r="AR35" i="10"/>
  <c r="AS35" i="10"/>
  <c r="AT35" i="10"/>
  <c r="BA35" i="10"/>
  <c r="BB35" i="10"/>
  <c r="BG35" i="10"/>
  <c r="BH35" i="10"/>
  <c r="BJ35" i="10"/>
  <c r="BL35" i="10"/>
  <c r="BM35" i="10"/>
  <c r="BN35" i="10" s="1"/>
  <c r="BO35" i="10"/>
  <c r="BP35" i="10"/>
  <c r="BQ35" i="10"/>
  <c r="BR35" i="10" s="1"/>
  <c r="BI35" i="10" s="1"/>
  <c r="BS35" i="10"/>
  <c r="BT35" i="10"/>
  <c r="BU35" i="10"/>
  <c r="Z36" i="10"/>
  <c r="AA36" i="10" s="1"/>
  <c r="AB36" i="10"/>
  <c r="AD36" i="10"/>
  <c r="AE36" i="10"/>
  <c r="AG36" i="10"/>
  <c r="AI36" i="10"/>
  <c r="AK36" i="10" s="1"/>
  <c r="AJ36" i="10"/>
  <c r="AL36" i="10" s="1"/>
  <c r="AM36" i="10"/>
  <c r="BS36" i="10" s="1"/>
  <c r="BH36" i="10" s="1"/>
  <c r="AN36" i="10"/>
  <c r="AO36" i="10"/>
  <c r="AP36" i="10"/>
  <c r="AT36" i="10"/>
  <c r="BO36" i="10" s="1"/>
  <c r="BG36" i="10"/>
  <c r="BK36" i="10"/>
  <c r="BL36" i="10"/>
  <c r="BM36" i="10"/>
  <c r="BN36" i="10"/>
  <c r="BQ36" i="10"/>
  <c r="BR36" i="10"/>
  <c r="BI36" i="10" s="1"/>
  <c r="BU36" i="10"/>
  <c r="Z37" i="10"/>
  <c r="AB37" i="10"/>
  <c r="AC37" i="10"/>
  <c r="AE37" i="10"/>
  <c r="AF37" i="10"/>
  <c r="AH37" i="10" s="1"/>
  <c r="AI37" i="10"/>
  <c r="AD37" i="10" s="1"/>
  <c r="AJ37" i="10"/>
  <c r="AL37" i="10" s="1"/>
  <c r="AK37" i="10"/>
  <c r="AM37" i="10"/>
  <c r="BS37" i="10" s="1"/>
  <c r="BH37" i="10" s="1"/>
  <c r="AN37" i="10"/>
  <c r="BQ37" i="10" s="1"/>
  <c r="AO37" i="10"/>
  <c r="AT37" i="10"/>
  <c r="BA37" i="10"/>
  <c r="BF37" i="10"/>
  <c r="BG37" i="10"/>
  <c r="BL37" i="10"/>
  <c r="AG37" i="10" s="1"/>
  <c r="BM37" i="10"/>
  <c r="BN37" i="10" s="1"/>
  <c r="BO37" i="10"/>
  <c r="BP37" i="10"/>
  <c r="BT37" i="10"/>
  <c r="BJ37" i="10" s="1"/>
  <c r="BU37" i="10"/>
  <c r="Z38" i="10"/>
  <c r="AA38" i="10" s="1"/>
  <c r="AE38" i="10"/>
  <c r="AG38" i="10"/>
  <c r="AI38" i="10"/>
  <c r="AJ38" i="10"/>
  <c r="AL38" i="10"/>
  <c r="AM38" i="10"/>
  <c r="BP38" i="10" s="1"/>
  <c r="AN38" i="10"/>
  <c r="AT38" i="10"/>
  <c r="BG38" i="10"/>
  <c r="BL38" i="10"/>
  <c r="BM38" i="10"/>
  <c r="BN38" i="10"/>
  <c r="BO38" i="10"/>
  <c r="BQ38" i="10"/>
  <c r="BR38" i="10" s="1"/>
  <c r="BI38" i="10" s="1"/>
  <c r="BS38" i="10"/>
  <c r="BH38" i="10" s="1"/>
  <c r="BT38" i="10"/>
  <c r="BJ38" i="10" s="1"/>
  <c r="BU38" i="10"/>
  <c r="Z39" i="10"/>
  <c r="AF39" i="10" s="1"/>
  <c r="AH39" i="10" s="1"/>
  <c r="AA39" i="10"/>
  <c r="AB39" i="10"/>
  <c r="AC39" i="10"/>
  <c r="AI39" i="10"/>
  <c r="AD39" i="10" s="1"/>
  <c r="AJ39" i="10"/>
  <c r="AE39" i="10" s="1"/>
  <c r="AG39" i="10" s="1"/>
  <c r="AL39" i="10"/>
  <c r="AM39" i="10"/>
  <c r="AN39" i="10"/>
  <c r="AO39" i="10"/>
  <c r="AP39" i="10"/>
  <c r="AQ39" i="10"/>
  <c r="AR39" i="10"/>
  <c r="AS39" i="10"/>
  <c r="AT39" i="10"/>
  <c r="BO39" i="10" s="1"/>
  <c r="BA39" i="10"/>
  <c r="BB39" i="10"/>
  <c r="BF39" i="10"/>
  <c r="BG39" i="10"/>
  <c r="BH39" i="10"/>
  <c r="BJ39" i="10"/>
  <c r="BL39" i="10"/>
  <c r="BM39" i="10"/>
  <c r="BN39" i="10" s="1"/>
  <c r="BP39" i="10"/>
  <c r="BQ39" i="10"/>
  <c r="BR39" i="10"/>
  <c r="BI39" i="10" s="1"/>
  <c r="BS39" i="10"/>
  <c r="BT39" i="10"/>
  <c r="BU39" i="10"/>
  <c r="Z40" i="10"/>
  <c r="AC40" i="10" s="1"/>
  <c r="AA40" i="10"/>
  <c r="AB40" i="10"/>
  <c r="AE40" i="10"/>
  <c r="AG40" i="10" s="1"/>
  <c r="AI40" i="10"/>
  <c r="AJ40" i="10"/>
  <c r="AL40" i="10" s="1"/>
  <c r="AM40" i="10"/>
  <c r="AN40" i="10"/>
  <c r="BQ40" i="10" s="1"/>
  <c r="AO40" i="10"/>
  <c r="AP40" i="10"/>
  <c r="AQ40" i="10"/>
  <c r="AR40" i="10"/>
  <c r="AT40" i="10"/>
  <c r="BG40" i="10"/>
  <c r="BL40" i="10"/>
  <c r="BM40" i="10"/>
  <c r="BN40" i="10" s="1"/>
  <c r="BO40" i="10"/>
  <c r="BS40" i="10"/>
  <c r="BH40" i="10" s="1"/>
  <c r="BU40" i="10"/>
  <c r="BR40" i="10" s="1"/>
  <c r="BK40" i="10" s="1"/>
  <c r="Z41" i="10"/>
  <c r="AC41" i="10" s="1"/>
  <c r="AD41" i="10"/>
  <c r="AE41" i="10"/>
  <c r="AI41" i="10"/>
  <c r="AJ41" i="10"/>
  <c r="AK41" i="10"/>
  <c r="AL41" i="10"/>
  <c r="AM41" i="10"/>
  <c r="AN41" i="10"/>
  <c r="BQ41" i="10" s="1"/>
  <c r="AT41" i="10"/>
  <c r="BO41" i="10" s="1"/>
  <c r="BL41" i="10"/>
  <c r="BM41" i="10"/>
  <c r="BN41" i="10" s="1"/>
  <c r="BS41" i="10"/>
  <c r="BH41" i="10" s="1"/>
  <c r="BU41" i="10"/>
  <c r="BR41" i="10" s="1"/>
  <c r="BI41" i="10" s="1"/>
  <c r="Z42" i="10"/>
  <c r="AO42" i="10" s="1"/>
  <c r="AA42" i="10"/>
  <c r="AB42" i="10"/>
  <c r="AC42" i="10"/>
  <c r="AD42" i="10"/>
  <c r="AE42" i="10"/>
  <c r="AF42" i="10"/>
  <c r="AH42" i="10" s="1"/>
  <c r="AI42" i="10"/>
  <c r="AJ42" i="10"/>
  <c r="AK42" i="10"/>
  <c r="AL42" i="10"/>
  <c r="AM42" i="10"/>
  <c r="AN42" i="10"/>
  <c r="AP42" i="10"/>
  <c r="AQ42" i="10"/>
  <c r="AR42" i="10"/>
  <c r="AS42" i="10"/>
  <c r="AT42" i="10"/>
  <c r="BO42" i="10" s="1"/>
  <c r="BA42" i="10"/>
  <c r="BB42" i="10"/>
  <c r="BG42" i="10"/>
  <c r="BL42" i="10"/>
  <c r="AG42" i="10" s="1"/>
  <c r="BM42" i="10"/>
  <c r="BN42" i="10"/>
  <c r="BQ42" i="10"/>
  <c r="BR42" i="10" s="1"/>
  <c r="BK42" i="10" s="1"/>
  <c r="BS42" i="10"/>
  <c r="BH42" i="10" s="1"/>
  <c r="BT42" i="10"/>
  <c r="BJ42" i="10" s="1"/>
  <c r="BU42" i="10"/>
  <c r="Z43" i="10"/>
  <c r="AF43" i="10" s="1"/>
  <c r="AA43" i="10"/>
  <c r="AB43" i="10"/>
  <c r="AC43" i="10"/>
  <c r="AD43" i="10"/>
  <c r="AI43" i="10"/>
  <c r="AJ43" i="10"/>
  <c r="AK43" i="10"/>
  <c r="AM43" i="10"/>
  <c r="AN43" i="10"/>
  <c r="AO43" i="10"/>
  <c r="AP43" i="10"/>
  <c r="AQ43" i="10"/>
  <c r="AR43" i="10"/>
  <c r="AS43" i="10" s="1"/>
  <c r="AT43" i="10"/>
  <c r="BO43" i="10" s="1"/>
  <c r="BA43" i="10"/>
  <c r="BB43" i="10"/>
  <c r="BF43" i="10"/>
  <c r="BG43" i="10"/>
  <c r="BH43" i="10"/>
  <c r="BJ43" i="10"/>
  <c r="BL43" i="10"/>
  <c r="BM43" i="10"/>
  <c r="BN43" i="10"/>
  <c r="BP43" i="10"/>
  <c r="BQ43" i="10"/>
  <c r="BS43" i="10"/>
  <c r="BT43" i="10"/>
  <c r="BU43" i="10"/>
  <c r="BR43" i="10" s="1"/>
  <c r="BI43" i="10" s="1"/>
  <c r="Z44" i="10"/>
  <c r="AB44" i="10" s="1"/>
  <c r="AA44" i="10"/>
  <c r="AF44" i="10"/>
  <c r="AI44" i="10"/>
  <c r="AJ44" i="10"/>
  <c r="AL44" i="10" s="1"/>
  <c r="AM44" i="10"/>
  <c r="BG44" i="10" s="1"/>
  <c r="AN44" i="10"/>
  <c r="BQ44" i="10" s="1"/>
  <c r="AP44" i="10"/>
  <c r="AR44" i="10"/>
  <c r="AT44" i="10"/>
  <c r="BF44" i="10"/>
  <c r="BL44" i="10"/>
  <c r="BM44" i="10"/>
  <c r="BN44" i="10" s="1"/>
  <c r="BO44" i="10"/>
  <c r="BP44" i="10"/>
  <c r="BU44" i="10"/>
  <c r="BR44" i="10" s="1"/>
  <c r="BK44" i="10" s="1"/>
  <c r="Z45" i="10"/>
  <c r="AF45" i="10" s="1"/>
  <c r="AH45" i="10" s="1"/>
  <c r="AC45" i="10"/>
  <c r="AD45" i="10"/>
  <c r="AE45" i="10"/>
  <c r="AG45" i="10"/>
  <c r="AI45" i="10"/>
  <c r="AJ45" i="10"/>
  <c r="AK45" i="10"/>
  <c r="AL45" i="10"/>
  <c r="AM45" i="10"/>
  <c r="AN45" i="10"/>
  <c r="AO45" i="10"/>
  <c r="AT45" i="10"/>
  <c r="BO45" i="10" s="1"/>
  <c r="BA45" i="10"/>
  <c r="BF45" i="10"/>
  <c r="BL45" i="10"/>
  <c r="BI45" i="10" s="1"/>
  <c r="BM45" i="10"/>
  <c r="BN45" i="10" s="1"/>
  <c r="BQ45" i="10"/>
  <c r="BR45" i="10"/>
  <c r="BK45" i="10" s="1"/>
  <c r="BS45" i="10"/>
  <c r="BH45" i="10" s="1"/>
  <c r="BT45" i="10"/>
  <c r="BJ45" i="10" s="1"/>
  <c r="BU45" i="10"/>
  <c r="Z46" i="10"/>
  <c r="AO46" i="10" s="1"/>
  <c r="AA46" i="10"/>
  <c r="AB46" i="10"/>
  <c r="AC46" i="10"/>
  <c r="AF46" i="10"/>
  <c r="AI46" i="10"/>
  <c r="AD46" i="10" s="1"/>
  <c r="AJ46" i="10"/>
  <c r="AK46" i="10"/>
  <c r="AM46" i="10"/>
  <c r="BT46" i="10" s="1"/>
  <c r="BJ46" i="10" s="1"/>
  <c r="AN46" i="10"/>
  <c r="AP46" i="10"/>
  <c r="AQ46" i="10"/>
  <c r="AR46" i="10"/>
  <c r="AS46" i="10"/>
  <c r="AT46" i="10"/>
  <c r="BO46" i="10" s="1"/>
  <c r="BA46" i="10"/>
  <c r="BB46" i="10"/>
  <c r="BF46" i="10"/>
  <c r="BL46" i="10"/>
  <c r="BM46" i="10"/>
  <c r="BN46" i="10"/>
  <c r="BQ46" i="10"/>
  <c r="BR46" i="10" s="1"/>
  <c r="BS46" i="10"/>
  <c r="BH46" i="10" s="1"/>
  <c r="BU46" i="10"/>
  <c r="Z47" i="10"/>
  <c r="AP47" i="10" s="1"/>
  <c r="AA47" i="10"/>
  <c r="AB47" i="10"/>
  <c r="AC47" i="10"/>
  <c r="AD47" i="10"/>
  <c r="AF47" i="10"/>
  <c r="AH47" i="10" s="1"/>
  <c r="AI47" i="10"/>
  <c r="AJ47" i="10"/>
  <c r="AE47" i="10" s="1"/>
  <c r="AG47" i="10" s="1"/>
  <c r="AK47" i="10"/>
  <c r="AL47" i="10"/>
  <c r="AM47" i="10"/>
  <c r="AN47" i="10"/>
  <c r="BQ47" i="10" s="1"/>
  <c r="AO47" i="10"/>
  <c r="AQ47" i="10"/>
  <c r="AR47" i="10"/>
  <c r="AS47" i="10" s="1"/>
  <c r="AT47" i="10"/>
  <c r="BO47" i="10" s="1"/>
  <c r="BA47" i="10"/>
  <c r="BB47" i="10"/>
  <c r="BF47" i="10"/>
  <c r="BG47" i="10"/>
  <c r="BH47" i="10"/>
  <c r="BJ47" i="10"/>
  <c r="BL47" i="10"/>
  <c r="BM47" i="10"/>
  <c r="BN47" i="10" s="1"/>
  <c r="BP47" i="10"/>
  <c r="BS47" i="10"/>
  <c r="BT47" i="10"/>
  <c r="BU47" i="10"/>
  <c r="Z48" i="10"/>
  <c r="AA48" i="10" s="1"/>
  <c r="AE48" i="10"/>
  <c r="AF48" i="10"/>
  <c r="AH48" i="10" s="1"/>
  <c r="AG48" i="10"/>
  <c r="AI48" i="10"/>
  <c r="AK48" i="10" s="1"/>
  <c r="AJ48" i="10"/>
  <c r="AL48" i="10"/>
  <c r="AM48" i="10"/>
  <c r="BF48" i="10" s="1"/>
  <c r="AN48" i="10"/>
  <c r="BQ48" i="10" s="1"/>
  <c r="AO48" i="10"/>
  <c r="AR48" i="10"/>
  <c r="AT48" i="10"/>
  <c r="BB48" i="10"/>
  <c r="BG48" i="10"/>
  <c r="BK48" i="10"/>
  <c r="BL48" i="10"/>
  <c r="BM48" i="10"/>
  <c r="BN48" i="10"/>
  <c r="BO48" i="10"/>
  <c r="BP48" i="10"/>
  <c r="BR48" i="10"/>
  <c r="BT48" i="10"/>
  <c r="BJ48" i="10" s="1"/>
  <c r="BU48" i="10"/>
  <c r="Z49" i="10"/>
  <c r="AA49" i="10" s="1"/>
  <c r="AB49" i="10"/>
  <c r="AC49" i="10"/>
  <c r="AD49" i="10"/>
  <c r="AI49" i="10"/>
  <c r="AJ49" i="10"/>
  <c r="AK49" i="10"/>
  <c r="AM49" i="10"/>
  <c r="AN49" i="10"/>
  <c r="AP49" i="10"/>
  <c r="AQ49" i="10"/>
  <c r="AR49" i="10"/>
  <c r="AT49" i="10"/>
  <c r="BO49" i="10" s="1"/>
  <c r="BA49" i="10"/>
  <c r="BB49" i="10"/>
  <c r="BH49" i="10"/>
  <c r="BL49" i="10"/>
  <c r="BM49" i="10"/>
  <c r="BN49" i="10"/>
  <c r="BP49" i="10"/>
  <c r="BQ49" i="10"/>
  <c r="BR49" i="10" s="1"/>
  <c r="BS49" i="10"/>
  <c r="BU49" i="10"/>
  <c r="Z50" i="10"/>
  <c r="AI50" i="10"/>
  <c r="AD50" i="10" s="1"/>
  <c r="AJ50" i="10"/>
  <c r="AL50" i="10" s="1"/>
  <c r="AK50" i="10"/>
  <c r="AM50" i="10"/>
  <c r="AN50" i="10"/>
  <c r="AT50" i="10"/>
  <c r="BF50" i="10"/>
  <c r="BG50" i="10"/>
  <c r="BH50" i="10"/>
  <c r="BL50" i="10"/>
  <c r="BM50" i="10"/>
  <c r="BN50" i="10"/>
  <c r="BO50" i="10"/>
  <c r="BP50" i="10"/>
  <c r="BQ50" i="10"/>
  <c r="BS50" i="10"/>
  <c r="BT50" i="10"/>
  <c r="BJ50" i="10" s="1"/>
  <c r="BU50" i="10"/>
  <c r="BR50" i="10" s="1"/>
  <c r="BI50" i="10" s="1"/>
  <c r="Z51" i="10"/>
  <c r="AB51" i="10" s="1"/>
  <c r="AA51" i="10"/>
  <c r="AE51" i="10"/>
  <c r="AF51" i="10"/>
  <c r="AI51" i="10"/>
  <c r="AJ51" i="10"/>
  <c r="AL51" i="10"/>
  <c r="AM51" i="10"/>
  <c r="BP51" i="10" s="1"/>
  <c r="AN51" i="10"/>
  <c r="BQ51" i="10" s="1"/>
  <c r="BR51" i="10" s="1"/>
  <c r="AO51" i="10"/>
  <c r="AP51" i="10"/>
  <c r="AQ51" i="10"/>
  <c r="AT51" i="10"/>
  <c r="BB51" i="10"/>
  <c r="BF51" i="10"/>
  <c r="BG51" i="10"/>
  <c r="BL51" i="10"/>
  <c r="BM51" i="10"/>
  <c r="BN51" i="10" s="1"/>
  <c r="BO51" i="10"/>
  <c r="BS51" i="10"/>
  <c r="BH51" i="10" s="1"/>
  <c r="BT51" i="10"/>
  <c r="BJ51" i="10" s="1"/>
  <c r="BU51" i="10"/>
  <c r="Z52" i="10"/>
  <c r="AA52" i="10"/>
  <c r="AB52" i="10"/>
  <c r="AC52" i="10"/>
  <c r="AD52" i="10"/>
  <c r="AF52" i="10"/>
  <c r="AG52" i="10"/>
  <c r="AI52" i="10"/>
  <c r="AJ52" i="10"/>
  <c r="AE52" i="10" s="1"/>
  <c r="AK52" i="10"/>
  <c r="AM52" i="10"/>
  <c r="BF52" i="10" s="1"/>
  <c r="AN52" i="10"/>
  <c r="BQ52" i="10" s="1"/>
  <c r="AO52" i="10"/>
  <c r="AP52" i="10"/>
  <c r="AQ52" i="10"/>
  <c r="AR52" i="10"/>
  <c r="AT52" i="10"/>
  <c r="BO52" i="10" s="1"/>
  <c r="BA52" i="10"/>
  <c r="BB52" i="10"/>
  <c r="BH52" i="10"/>
  <c r="BJ52" i="10"/>
  <c r="BL52" i="10"/>
  <c r="BK52" i="10" s="1"/>
  <c r="BM52" i="10"/>
  <c r="BN52" i="10" s="1"/>
  <c r="BP52" i="10"/>
  <c r="BR52" i="10"/>
  <c r="BS52" i="10"/>
  <c r="BT52" i="10"/>
  <c r="BU52" i="10"/>
  <c r="Z53" i="10"/>
  <c r="AB53" i="10" s="1"/>
  <c r="AD53" i="10"/>
  <c r="AI53" i="10"/>
  <c r="AJ53" i="10"/>
  <c r="AK53" i="10"/>
  <c r="AM53" i="10"/>
  <c r="BF53" i="10" s="1"/>
  <c r="AN53" i="10"/>
  <c r="AT53" i="10"/>
  <c r="BO53" i="10" s="1"/>
  <c r="BL53" i="10"/>
  <c r="BM53" i="10"/>
  <c r="BN53" i="10"/>
  <c r="BQ53" i="10"/>
  <c r="BR53" i="10" s="1"/>
  <c r="BI53" i="10" s="1"/>
  <c r="BU53" i="10"/>
  <c r="Z54" i="10"/>
  <c r="AA54" i="10" s="1"/>
  <c r="AC54" i="10"/>
  <c r="AI54" i="10"/>
  <c r="AD54" i="10" s="1"/>
  <c r="AJ54" i="10"/>
  <c r="AL54" i="10" s="1"/>
  <c r="AM54" i="10"/>
  <c r="AN54" i="10"/>
  <c r="BQ54" i="10" s="1"/>
  <c r="AP54" i="10"/>
  <c r="AR54" i="10"/>
  <c r="AS54" i="10" s="1"/>
  <c r="AT54" i="10"/>
  <c r="BF54" i="10"/>
  <c r="BG54" i="10"/>
  <c r="BH54" i="10"/>
  <c r="BL54" i="10"/>
  <c r="BM54" i="10"/>
  <c r="BN54" i="10"/>
  <c r="BO54" i="10"/>
  <c r="BP54" i="10"/>
  <c r="BS54" i="10"/>
  <c r="BT54" i="10"/>
  <c r="BJ54" i="10" s="1"/>
  <c r="BU54" i="10"/>
  <c r="Z55" i="10"/>
  <c r="AA55" i="10" s="1"/>
  <c r="AE55" i="10"/>
  <c r="AG55" i="10"/>
  <c r="AI55" i="10"/>
  <c r="AK55" i="10" s="1"/>
  <c r="AJ55" i="10"/>
  <c r="AL55" i="10"/>
  <c r="AM55" i="10"/>
  <c r="BP55" i="10" s="1"/>
  <c r="AN55" i="10"/>
  <c r="BQ55" i="10" s="1"/>
  <c r="AQ55" i="10"/>
  <c r="AT55" i="10"/>
  <c r="BO55" i="10" s="1"/>
  <c r="BF55" i="10"/>
  <c r="BG55" i="10"/>
  <c r="BL55" i="10"/>
  <c r="BM55" i="10"/>
  <c r="BN55" i="10"/>
  <c r="BR55" i="10"/>
  <c r="BS55" i="10"/>
  <c r="BH55" i="10" s="1"/>
  <c r="BT55" i="10"/>
  <c r="BJ55" i="10" s="1"/>
  <c r="BU55" i="10"/>
  <c r="Z56" i="10"/>
  <c r="AA56" i="10"/>
  <c r="AB56" i="10"/>
  <c r="AC56" i="10"/>
  <c r="AD56" i="10"/>
  <c r="AE56" i="10"/>
  <c r="AF56" i="10"/>
  <c r="AI56" i="10"/>
  <c r="AJ56" i="10"/>
  <c r="AK56" i="10"/>
  <c r="AL56" i="10"/>
  <c r="AM56" i="10"/>
  <c r="BP56" i="10" s="1"/>
  <c r="AN56" i="10"/>
  <c r="BQ56" i="10" s="1"/>
  <c r="AO56" i="10"/>
  <c r="AP56" i="10"/>
  <c r="AQ56" i="10"/>
  <c r="AR56" i="10"/>
  <c r="AT56" i="10"/>
  <c r="BO56" i="10" s="1"/>
  <c r="BA56" i="10"/>
  <c r="BB56" i="10"/>
  <c r="BL56" i="10"/>
  <c r="BM56" i="10"/>
  <c r="BN56" i="10" s="1"/>
  <c r="BR56" i="10"/>
  <c r="BT56" i="10"/>
  <c r="BJ56" i="10" s="1"/>
  <c r="BU56" i="10"/>
  <c r="Z57" i="10"/>
  <c r="AB57" i="10"/>
  <c r="AC57" i="10"/>
  <c r="AD57" i="10"/>
  <c r="AE57" i="10"/>
  <c r="AG57" i="10" s="1"/>
  <c r="AI57" i="10"/>
  <c r="AJ57" i="10"/>
  <c r="AL57" i="10" s="1"/>
  <c r="AK57" i="10"/>
  <c r="AM57" i="10"/>
  <c r="AN57" i="10"/>
  <c r="AP57" i="10"/>
  <c r="AR57" i="10"/>
  <c r="AS57" i="10"/>
  <c r="AT57" i="10"/>
  <c r="BO57" i="10" s="1"/>
  <c r="BA57" i="10"/>
  <c r="BB57" i="10"/>
  <c r="BF57" i="10"/>
  <c r="BL57" i="10"/>
  <c r="BM57" i="10"/>
  <c r="BN57" i="10"/>
  <c r="BP57" i="10"/>
  <c r="BQ57" i="10"/>
  <c r="BR57" i="10" s="1"/>
  <c r="BU57" i="10"/>
  <c r="Z58" i="10"/>
  <c r="AI58" i="10"/>
  <c r="AD58" i="10" s="1"/>
  <c r="AJ58" i="10"/>
  <c r="AK58" i="10"/>
  <c r="AM58" i="10"/>
  <c r="AN58" i="10"/>
  <c r="BQ58" i="10" s="1"/>
  <c r="AT58" i="10"/>
  <c r="BF58" i="10"/>
  <c r="BG58" i="10"/>
  <c r="BH58" i="10"/>
  <c r="BL58" i="10"/>
  <c r="BM58" i="10"/>
  <c r="BN58" i="10"/>
  <c r="BO58" i="10"/>
  <c r="BP58" i="10"/>
  <c r="BS58" i="10"/>
  <c r="BT58" i="10"/>
  <c r="BJ58" i="10" s="1"/>
  <c r="BU58" i="10"/>
  <c r="Z59" i="10"/>
  <c r="AA59" i="10"/>
  <c r="AE59" i="10"/>
  <c r="AF59" i="10"/>
  <c r="AG59" i="10"/>
  <c r="AH59" i="10" s="1"/>
  <c r="AI59" i="10"/>
  <c r="AK59" i="10" s="1"/>
  <c r="AJ59" i="10"/>
  <c r="AL59" i="10"/>
  <c r="AM59" i="10"/>
  <c r="BP59" i="10" s="1"/>
  <c r="AN59" i="10"/>
  <c r="BQ59" i="10" s="1"/>
  <c r="BR59" i="10" s="1"/>
  <c r="AO59" i="10"/>
  <c r="AP59" i="10"/>
  <c r="AQ59" i="10"/>
  <c r="AT59" i="10"/>
  <c r="BB59" i="10"/>
  <c r="BF59" i="10"/>
  <c r="BG59" i="10"/>
  <c r="BJ59" i="10"/>
  <c r="BL59" i="10"/>
  <c r="BM59" i="10"/>
  <c r="BN59" i="10" s="1"/>
  <c r="BO59" i="10"/>
  <c r="BS59" i="10"/>
  <c r="BH59" i="10" s="1"/>
  <c r="BT59" i="10"/>
  <c r="BU59" i="10"/>
  <c r="Z60" i="10"/>
  <c r="AA60" i="10"/>
  <c r="AB60" i="10"/>
  <c r="AC60" i="10"/>
  <c r="AD60" i="10"/>
  <c r="AF60" i="10"/>
  <c r="AI60" i="10"/>
  <c r="AJ60" i="10"/>
  <c r="AL60" i="10" s="1"/>
  <c r="AK60" i="10"/>
  <c r="AM60" i="10"/>
  <c r="AN60" i="10"/>
  <c r="BQ60" i="10" s="1"/>
  <c r="AO60" i="10"/>
  <c r="AP60" i="10"/>
  <c r="AQ60" i="10"/>
  <c r="AR60" i="10"/>
  <c r="AT60" i="10"/>
  <c r="BO60" i="10" s="1"/>
  <c r="BA60" i="10"/>
  <c r="BB60" i="10"/>
  <c r="BJ60" i="10"/>
  <c r="BL60" i="10"/>
  <c r="BM60" i="10"/>
  <c r="BN60" i="10" s="1"/>
  <c r="BP60" i="10"/>
  <c r="BR60" i="10"/>
  <c r="BS60" i="10"/>
  <c r="BH60" i="10" s="1"/>
  <c r="BT60" i="10"/>
  <c r="BU60" i="10"/>
  <c r="Z61" i="10"/>
  <c r="AB61" i="10"/>
  <c r="AC61" i="10"/>
  <c r="AD61" i="10"/>
  <c r="AE61" i="10"/>
  <c r="AG61" i="10" s="1"/>
  <c r="AI61" i="10"/>
  <c r="AJ61" i="10"/>
  <c r="AK61" i="10"/>
  <c r="AL61" i="10"/>
  <c r="AM61" i="10"/>
  <c r="AS61" i="10" s="1"/>
  <c r="AN61" i="10"/>
  <c r="AP61" i="10"/>
  <c r="AR61" i="10"/>
  <c r="AT61" i="10"/>
  <c r="BO61" i="10" s="1"/>
  <c r="BA61" i="10"/>
  <c r="BB61" i="10"/>
  <c r="BL61" i="10"/>
  <c r="BM61" i="10"/>
  <c r="BN61" i="10"/>
  <c r="BQ61" i="10"/>
  <c r="BR61" i="10" s="1"/>
  <c r="BS61" i="10"/>
  <c r="BH61" i="10" s="1"/>
  <c r="BU61" i="10"/>
  <c r="Z62" i="10"/>
  <c r="BB62" i="10" s="1"/>
  <c r="AI62" i="10"/>
  <c r="AD62" i="10" s="1"/>
  <c r="AJ62" i="10"/>
  <c r="AK62" i="10"/>
  <c r="AM62" i="10"/>
  <c r="AN62" i="10"/>
  <c r="AQ62" i="10"/>
  <c r="AT62" i="10"/>
  <c r="BF62" i="10"/>
  <c r="BG62" i="10"/>
  <c r="BH62" i="10"/>
  <c r="BL62" i="10"/>
  <c r="BM62" i="10"/>
  <c r="BN62" i="10"/>
  <c r="BO62" i="10"/>
  <c r="BP62" i="10"/>
  <c r="BQ62" i="10"/>
  <c r="BS62" i="10"/>
  <c r="BT62" i="10"/>
  <c r="BJ62" i="10" s="1"/>
  <c r="BU62" i="10"/>
  <c r="BR62" i="10" s="1"/>
  <c r="Z63" i="10"/>
  <c r="AA63" i="10" s="1"/>
  <c r="AE63" i="10"/>
  <c r="AG63" i="10"/>
  <c r="AI63" i="10"/>
  <c r="AK63" i="10" s="1"/>
  <c r="AJ63" i="10"/>
  <c r="AL63" i="10"/>
  <c r="AM63" i="10"/>
  <c r="AN63" i="10"/>
  <c r="BQ63" i="10" s="1"/>
  <c r="BR63" i="10" s="1"/>
  <c r="AP63" i="10"/>
  <c r="AT63" i="10"/>
  <c r="BB63" i="10"/>
  <c r="BF63" i="10"/>
  <c r="BG63" i="10"/>
  <c r="BL63" i="10"/>
  <c r="BM63" i="10"/>
  <c r="BN63" i="10"/>
  <c r="BO63" i="10"/>
  <c r="BS63" i="10"/>
  <c r="BH63" i="10" s="1"/>
  <c r="BT63" i="10"/>
  <c r="BJ63" i="10" s="1"/>
  <c r="BU63" i="10"/>
  <c r="Z64" i="10"/>
  <c r="AA64" i="10"/>
  <c r="AB64" i="10"/>
  <c r="AC64" i="10"/>
  <c r="AF64" i="10"/>
  <c r="AI64" i="10"/>
  <c r="AK64" i="10" s="1"/>
  <c r="AJ64" i="10"/>
  <c r="AL64" i="10" s="1"/>
  <c r="AM64" i="10"/>
  <c r="BF64" i="10" s="1"/>
  <c r="AN64" i="10"/>
  <c r="AO64" i="10"/>
  <c r="AP64" i="10"/>
  <c r="AQ64" i="10"/>
  <c r="AR64" i="10"/>
  <c r="AT64" i="10"/>
  <c r="BA64" i="10"/>
  <c r="BB64" i="10"/>
  <c r="BG64" i="10"/>
  <c r="BL64" i="10"/>
  <c r="BM64" i="10"/>
  <c r="BN64" i="10" s="1"/>
  <c r="BO64" i="10"/>
  <c r="BP64" i="10"/>
  <c r="BQ64" i="10"/>
  <c r="BR64" i="10"/>
  <c r="BI64" i="10" s="1"/>
  <c r="BS64" i="10"/>
  <c r="BH64" i="10" s="1"/>
  <c r="BU64" i="10"/>
  <c r="Z65" i="10"/>
  <c r="AF65" i="10" s="1"/>
  <c r="AA65" i="10"/>
  <c r="AB65" i="10"/>
  <c r="AC65" i="10"/>
  <c r="AD65" i="10"/>
  <c r="AI65" i="10"/>
  <c r="AJ65" i="10"/>
  <c r="AK65" i="10"/>
  <c r="AM65" i="10"/>
  <c r="BT65" i="10" s="1"/>
  <c r="AN65" i="10"/>
  <c r="AP65" i="10"/>
  <c r="AQ65" i="10"/>
  <c r="AR65" i="10"/>
  <c r="AT65" i="10"/>
  <c r="BO65" i="10" s="1"/>
  <c r="BA65" i="10"/>
  <c r="BB65" i="10"/>
  <c r="BJ65" i="10"/>
  <c r="BL65" i="10"/>
  <c r="BM65" i="10"/>
  <c r="BN65" i="10" s="1"/>
  <c r="BQ65" i="10"/>
  <c r="BR65" i="10"/>
  <c r="BU65" i="10"/>
  <c r="Z66" i="10"/>
  <c r="BB66" i="10" s="1"/>
  <c r="AA66" i="10"/>
  <c r="AB66" i="10"/>
  <c r="AC66" i="10"/>
  <c r="AF66" i="10"/>
  <c r="AI66" i="10"/>
  <c r="AD66" i="10" s="1"/>
  <c r="AJ66" i="10"/>
  <c r="AL66" i="10" s="1"/>
  <c r="AK66" i="10"/>
  <c r="AM66" i="10"/>
  <c r="AN66" i="10"/>
  <c r="BQ66" i="10" s="1"/>
  <c r="AO66" i="10"/>
  <c r="AP66" i="10"/>
  <c r="AQ66" i="10"/>
  <c r="AR66" i="10"/>
  <c r="AT66" i="10"/>
  <c r="BA66" i="10"/>
  <c r="BL66" i="10"/>
  <c r="BM66" i="10"/>
  <c r="BN66" i="10" s="1"/>
  <c r="BO66" i="10"/>
  <c r="BU66" i="10"/>
  <c r="Z67" i="10"/>
  <c r="AC67" i="10" s="1"/>
  <c r="AA67" i="10"/>
  <c r="AE67" i="10"/>
  <c r="AG67" i="10"/>
  <c r="AI67" i="10"/>
  <c r="AK67" i="10" s="1"/>
  <c r="AJ67" i="10"/>
  <c r="AL67" i="10"/>
  <c r="AM67" i="10"/>
  <c r="BP67" i="10" s="1"/>
  <c r="AN67" i="10"/>
  <c r="AO67" i="10"/>
  <c r="AQ67" i="10"/>
  <c r="AT67" i="10"/>
  <c r="BA67" i="10"/>
  <c r="BB67" i="10"/>
  <c r="BG67" i="10"/>
  <c r="BL67" i="10"/>
  <c r="BM67" i="10"/>
  <c r="BN67" i="10"/>
  <c r="BO67" i="10"/>
  <c r="BQ67" i="10"/>
  <c r="BR67" i="10" s="1"/>
  <c r="BS67" i="10"/>
  <c r="BH67" i="10" s="1"/>
  <c r="BT67" i="10"/>
  <c r="BJ67" i="10" s="1"/>
  <c r="BU67" i="10"/>
  <c r="Z68" i="10"/>
  <c r="AA68" i="10"/>
  <c r="AB68" i="10"/>
  <c r="AC68" i="10"/>
  <c r="AF68" i="10"/>
  <c r="AI68" i="10"/>
  <c r="AJ68" i="10"/>
  <c r="AE68" i="10" s="1"/>
  <c r="AG68" i="10" s="1"/>
  <c r="AH68" i="10" s="1"/>
  <c r="AL68" i="10"/>
  <c r="AM68" i="10"/>
  <c r="BT68" i="10" s="1"/>
  <c r="BJ68" i="10" s="1"/>
  <c r="AN68" i="10"/>
  <c r="AO68" i="10"/>
  <c r="AP68" i="10"/>
  <c r="AQ68" i="10"/>
  <c r="AR68" i="10"/>
  <c r="AS68" i="10"/>
  <c r="AT68" i="10"/>
  <c r="BA68" i="10"/>
  <c r="BB68" i="10"/>
  <c r="BF68" i="10"/>
  <c r="BG68" i="10"/>
  <c r="BH68" i="10"/>
  <c r="BL68" i="10"/>
  <c r="BM68" i="10"/>
  <c r="BN68" i="10" s="1"/>
  <c r="BO68" i="10"/>
  <c r="BP68" i="10"/>
  <c r="BQ68" i="10"/>
  <c r="BR68" i="10"/>
  <c r="BI68" i="10" s="1"/>
  <c r="BS68" i="10"/>
  <c r="BU68" i="10"/>
  <c r="Z69" i="10"/>
  <c r="AC69" i="10" s="1"/>
  <c r="AA69" i="10"/>
  <c r="AB69" i="10"/>
  <c r="AI69" i="10"/>
  <c r="AK69" i="10" s="1"/>
  <c r="AJ69" i="10"/>
  <c r="AL69" i="10" s="1"/>
  <c r="AM69" i="10"/>
  <c r="BF69" i="10" s="1"/>
  <c r="AN69" i="10"/>
  <c r="BQ69" i="10" s="1"/>
  <c r="AO69" i="10"/>
  <c r="AP69" i="10"/>
  <c r="AQ69" i="10"/>
  <c r="AR69" i="10"/>
  <c r="AT69" i="10"/>
  <c r="BG69" i="10"/>
  <c r="BH69" i="10"/>
  <c r="BL69" i="10"/>
  <c r="BM69" i="10"/>
  <c r="BN69" i="10" s="1"/>
  <c r="BO69" i="10"/>
  <c r="BP69" i="10"/>
  <c r="BS69" i="10"/>
  <c r="BU69" i="10"/>
  <c r="Z70" i="10"/>
  <c r="AF70" i="10" s="1"/>
  <c r="AH70" i="10" s="1"/>
  <c r="AD70" i="10"/>
  <c r="AE70" i="10"/>
  <c r="AG70" i="10" s="1"/>
  <c r="AI70" i="10"/>
  <c r="AJ70" i="10"/>
  <c r="AK70" i="10"/>
  <c r="AL70" i="10"/>
  <c r="AM70" i="10"/>
  <c r="BS70" i="10" s="1"/>
  <c r="BH70" i="10" s="1"/>
  <c r="AN70" i="10"/>
  <c r="AP70" i="10"/>
  <c r="AT70" i="10"/>
  <c r="BO70" i="10" s="1"/>
  <c r="BK70" i="10"/>
  <c r="BL70" i="10"/>
  <c r="BM70" i="10"/>
  <c r="BN70" i="10"/>
  <c r="BQ70" i="10"/>
  <c r="BU70" i="10"/>
  <c r="BR70" i="10" s="1"/>
  <c r="BI70" i="10" s="1"/>
  <c r="Z71" i="10"/>
  <c r="AA71" i="10"/>
  <c r="AB71" i="10"/>
  <c r="AC71" i="10"/>
  <c r="AE71" i="10"/>
  <c r="AF71" i="10"/>
  <c r="AI71" i="10"/>
  <c r="AD71" i="10" s="1"/>
  <c r="AJ71" i="10"/>
  <c r="AK71" i="10"/>
  <c r="AL71" i="10"/>
  <c r="AM71" i="10"/>
  <c r="BF71" i="10" s="1"/>
  <c r="AN71" i="10"/>
  <c r="AO71" i="10"/>
  <c r="AP71" i="10"/>
  <c r="AQ71" i="10"/>
  <c r="AR71" i="10"/>
  <c r="AS71" i="10"/>
  <c r="AT71" i="10"/>
  <c r="BA71" i="10"/>
  <c r="BB71" i="10"/>
  <c r="BG71" i="10"/>
  <c r="BL71" i="10"/>
  <c r="BM71" i="10"/>
  <c r="BN71" i="10" s="1"/>
  <c r="BO71" i="10"/>
  <c r="BQ71" i="10"/>
  <c r="BR71" i="10" s="1"/>
  <c r="BI71" i="10" s="1"/>
  <c r="BS71" i="10"/>
  <c r="BH71" i="10" s="1"/>
  <c r="BT71" i="10"/>
  <c r="BJ71" i="10" s="1"/>
  <c r="BU71" i="10"/>
  <c r="Z72" i="10"/>
  <c r="AF72" i="10" s="1"/>
  <c r="AA72" i="10"/>
  <c r="AB72" i="10"/>
  <c r="AC72" i="10"/>
  <c r="AI72" i="10"/>
  <c r="AJ72" i="10"/>
  <c r="AE72" i="10" s="1"/>
  <c r="AG72" i="10" s="1"/>
  <c r="AL72" i="10"/>
  <c r="AM72" i="10"/>
  <c r="AN72" i="10"/>
  <c r="AO72" i="10"/>
  <c r="AP72" i="10"/>
  <c r="AQ72" i="10"/>
  <c r="AR72" i="10"/>
  <c r="AS72" i="10"/>
  <c r="AT72" i="10"/>
  <c r="BA72" i="10"/>
  <c r="BB72" i="10"/>
  <c r="BF72" i="10"/>
  <c r="BG72" i="10"/>
  <c r="BH72" i="10"/>
  <c r="BJ72" i="10"/>
  <c r="BL72" i="10"/>
  <c r="BM72" i="10"/>
  <c r="BN72" i="10" s="1"/>
  <c r="BO72" i="10"/>
  <c r="BP72" i="10"/>
  <c r="BQ72" i="10"/>
  <c r="BR72" i="10"/>
  <c r="BI72" i="10" s="1"/>
  <c r="BS72" i="10"/>
  <c r="BT72" i="10"/>
  <c r="BU72" i="10"/>
  <c r="Z73" i="10"/>
  <c r="AC73" i="10" s="1"/>
  <c r="AA73" i="10"/>
  <c r="AB73" i="10"/>
  <c r="AI73" i="10"/>
  <c r="AK73" i="10" s="1"/>
  <c r="AJ73" i="10"/>
  <c r="AL73" i="10" s="1"/>
  <c r="AM73" i="10"/>
  <c r="BF73" i="10" s="1"/>
  <c r="AN73" i="10"/>
  <c r="BQ73" i="10" s="1"/>
  <c r="AO73" i="10"/>
  <c r="AP73" i="10"/>
  <c r="AQ73" i="10"/>
  <c r="AR73" i="10"/>
  <c r="AT73" i="10"/>
  <c r="BG73" i="10"/>
  <c r="BH73" i="10"/>
  <c r="BL73" i="10"/>
  <c r="BM73" i="10"/>
  <c r="BN73" i="10" s="1"/>
  <c r="BO73" i="10"/>
  <c r="BP73" i="10"/>
  <c r="BS73" i="10"/>
  <c r="BU73" i="10"/>
  <c r="BR73" i="10" s="1"/>
  <c r="BK73" i="10" s="1"/>
  <c r="Z74" i="10"/>
  <c r="AD74" i="10"/>
  <c r="AE74" i="10"/>
  <c r="AG74" i="10"/>
  <c r="AI74" i="10"/>
  <c r="AJ74" i="10"/>
  <c r="AK74" i="10"/>
  <c r="AL74" i="10"/>
  <c r="AM74" i="10"/>
  <c r="AN74" i="10"/>
  <c r="AO74" i="10"/>
  <c r="AT74" i="10"/>
  <c r="BO74" i="10" s="1"/>
  <c r="BF74" i="10"/>
  <c r="BK74" i="10"/>
  <c r="BL74" i="10"/>
  <c r="BM74" i="10"/>
  <c r="BN74" i="10" s="1"/>
  <c r="BQ74" i="10"/>
  <c r="BS74" i="10"/>
  <c r="BH74" i="10" s="1"/>
  <c r="BU74" i="10"/>
  <c r="BR74" i="10" s="1"/>
  <c r="BI74" i="10" s="1"/>
  <c r="Z75" i="10"/>
  <c r="AO75" i="10" s="1"/>
  <c r="AA75" i="10"/>
  <c r="AB75" i="10"/>
  <c r="AC75" i="10"/>
  <c r="AE75" i="10"/>
  <c r="AF75" i="10"/>
  <c r="AI75" i="10"/>
  <c r="AD75" i="10" s="1"/>
  <c r="AJ75" i="10"/>
  <c r="AK75" i="10"/>
  <c r="AL75" i="10"/>
  <c r="AM75" i="10"/>
  <c r="AN75" i="10"/>
  <c r="AP75" i="10"/>
  <c r="AQ75" i="10"/>
  <c r="AR75" i="10"/>
  <c r="AS75" i="10"/>
  <c r="AT75" i="10"/>
  <c r="BA75" i="10"/>
  <c r="BB75" i="10"/>
  <c r="BL75" i="10"/>
  <c r="BM75" i="10"/>
  <c r="BN75" i="10"/>
  <c r="BO75" i="10"/>
  <c r="BQ75" i="10"/>
  <c r="BR75" i="10" s="1"/>
  <c r="BU75" i="10"/>
  <c r="Z76" i="10"/>
  <c r="AF76" i="10" s="1"/>
  <c r="AA76" i="10"/>
  <c r="AB76" i="10"/>
  <c r="AC76" i="10"/>
  <c r="AG76" i="10"/>
  <c r="AI76" i="10"/>
  <c r="AD76" i="10" s="1"/>
  <c r="AJ76" i="10"/>
  <c r="AE76" i="10" s="1"/>
  <c r="AL76" i="10"/>
  <c r="AM76" i="10"/>
  <c r="AN76" i="10"/>
  <c r="AO76" i="10"/>
  <c r="AP76" i="10"/>
  <c r="AQ76" i="10"/>
  <c r="AR76" i="10"/>
  <c r="AS76" i="10"/>
  <c r="AT76" i="10"/>
  <c r="BA76" i="10"/>
  <c r="BB76" i="10"/>
  <c r="BF76" i="10"/>
  <c r="BG76" i="10"/>
  <c r="BH76" i="10"/>
  <c r="BJ76" i="10"/>
  <c r="BL76" i="10"/>
  <c r="BM76" i="10"/>
  <c r="BN76" i="10" s="1"/>
  <c r="BO76" i="10"/>
  <c r="BP76" i="10"/>
  <c r="BQ76" i="10"/>
  <c r="BS76" i="10"/>
  <c r="BT76" i="10"/>
  <c r="BU76" i="10"/>
  <c r="BR76" i="10" s="1"/>
  <c r="BI76" i="10" s="1"/>
  <c r="Z77" i="10"/>
  <c r="AC77" i="10" s="1"/>
  <c r="AA77" i="10"/>
  <c r="AB77" i="10"/>
  <c r="AI77" i="10"/>
  <c r="AJ77" i="10"/>
  <c r="AL77" i="10" s="1"/>
  <c r="AM77" i="10"/>
  <c r="BP77" i="10" s="1"/>
  <c r="AN77" i="10"/>
  <c r="BQ77" i="10" s="1"/>
  <c r="AO77" i="10"/>
  <c r="AP77" i="10"/>
  <c r="AQ77" i="10"/>
  <c r="AR77" i="10"/>
  <c r="AT77" i="10"/>
  <c r="BL77" i="10"/>
  <c r="BM77" i="10"/>
  <c r="BN77" i="10" s="1"/>
  <c r="BO77" i="10"/>
  <c r="BU77" i="10"/>
  <c r="Z78" i="10"/>
  <c r="BA78" i="10" s="1"/>
  <c r="AC78" i="10"/>
  <c r="AD78" i="10"/>
  <c r="AE78" i="10"/>
  <c r="AG78" i="10"/>
  <c r="AI78" i="10"/>
  <c r="AJ78" i="10"/>
  <c r="AK78" i="10"/>
  <c r="AL78" i="10"/>
  <c r="AM78" i="10"/>
  <c r="BS78" i="10" s="1"/>
  <c r="BH78" i="10" s="1"/>
  <c r="AN78" i="10"/>
  <c r="AT78" i="10"/>
  <c r="BO78" i="10" s="1"/>
  <c r="BL78" i="10"/>
  <c r="BM78" i="10"/>
  <c r="BN78" i="10" s="1"/>
  <c r="BQ78" i="10"/>
  <c r="BU78" i="10"/>
  <c r="Z79" i="10"/>
  <c r="AO79" i="10" s="1"/>
  <c r="AA79" i="10"/>
  <c r="AB79" i="10"/>
  <c r="AC79" i="10"/>
  <c r="AE79" i="10"/>
  <c r="AF79" i="10"/>
  <c r="AI79" i="10"/>
  <c r="AD79" i="10" s="1"/>
  <c r="AJ79" i="10"/>
  <c r="AK79" i="10"/>
  <c r="AL79" i="10"/>
  <c r="AM79" i="10"/>
  <c r="AN79" i="10"/>
  <c r="AP79" i="10"/>
  <c r="AQ79" i="10"/>
  <c r="AR79" i="10"/>
  <c r="AS79" i="10"/>
  <c r="AT79" i="10"/>
  <c r="BA79" i="10"/>
  <c r="BB79" i="10"/>
  <c r="BL79" i="10"/>
  <c r="BM79" i="10"/>
  <c r="BN79" i="10"/>
  <c r="BO79" i="10"/>
  <c r="BQ79" i="10"/>
  <c r="BR79" i="10" s="1"/>
  <c r="BU79" i="10"/>
  <c r="Z80" i="10"/>
  <c r="AF80" i="10" s="1"/>
  <c r="AA80" i="10"/>
  <c r="AB80" i="10"/>
  <c r="AC80" i="10"/>
  <c r="AG80" i="10"/>
  <c r="AI80" i="10"/>
  <c r="AD80" i="10" s="1"/>
  <c r="AJ80" i="10"/>
  <c r="AE80" i="10" s="1"/>
  <c r="AL80" i="10"/>
  <c r="AM80" i="10"/>
  <c r="AN80" i="10"/>
  <c r="AO80" i="10"/>
  <c r="AP80" i="10"/>
  <c r="AQ80" i="10"/>
  <c r="AR80" i="10"/>
  <c r="AS80" i="10"/>
  <c r="AT80" i="10"/>
  <c r="BO80" i="10" s="1"/>
  <c r="BA80" i="10"/>
  <c r="BB80" i="10"/>
  <c r="BF80" i="10"/>
  <c r="BG80" i="10"/>
  <c r="BH80" i="10"/>
  <c r="BJ80" i="10"/>
  <c r="BL80" i="10"/>
  <c r="BM80" i="10"/>
  <c r="BN80" i="10" s="1"/>
  <c r="BP80" i="10"/>
  <c r="BQ80" i="10"/>
  <c r="BS80" i="10"/>
  <c r="BT80" i="10"/>
  <c r="BU80" i="10"/>
  <c r="BR80" i="10" s="1"/>
  <c r="BI80" i="10" s="1"/>
  <c r="Z81" i="10"/>
  <c r="AA81" i="10"/>
  <c r="AB81" i="10"/>
  <c r="AI81" i="10"/>
  <c r="AJ81" i="10"/>
  <c r="AL81" i="10" s="1"/>
  <c r="AM81" i="10"/>
  <c r="AN81" i="10"/>
  <c r="BQ81" i="10" s="1"/>
  <c r="AO81" i="10"/>
  <c r="AP81" i="10"/>
  <c r="AQ81" i="10"/>
  <c r="AR81" i="10"/>
  <c r="AT81" i="10"/>
  <c r="BF81" i="10"/>
  <c r="BG81" i="10"/>
  <c r="BL81" i="10"/>
  <c r="BM81" i="10"/>
  <c r="BN81" i="10"/>
  <c r="BO81" i="10"/>
  <c r="BP81" i="10"/>
  <c r="BS81" i="10"/>
  <c r="BH81" i="10" s="1"/>
  <c r="BU81" i="10"/>
  <c r="Z82" i="10"/>
  <c r="AC82" i="10"/>
  <c r="AD82" i="10"/>
  <c r="AE82" i="10"/>
  <c r="AF82" i="10"/>
  <c r="AI82" i="10"/>
  <c r="AJ82" i="10"/>
  <c r="AK82" i="10"/>
  <c r="AL82" i="10"/>
  <c r="AM82" i="10"/>
  <c r="AN82" i="10"/>
  <c r="BQ82" i="10" s="1"/>
  <c r="AP82" i="10"/>
  <c r="AT82" i="10"/>
  <c r="BO82" i="10" s="1"/>
  <c r="BF82" i="10"/>
  <c r="BL82" i="10"/>
  <c r="BM82" i="10"/>
  <c r="BN82" i="10"/>
  <c r="BT82" i="10"/>
  <c r="BJ82" i="10" s="1"/>
  <c r="BU82" i="10"/>
  <c r="Z83" i="10"/>
  <c r="AO83" i="10" s="1"/>
  <c r="AA83" i="10"/>
  <c r="AB83" i="10"/>
  <c r="AC83" i="10"/>
  <c r="AE83" i="10"/>
  <c r="AF83" i="10"/>
  <c r="AI83" i="10"/>
  <c r="AK83" i="10" s="1"/>
  <c r="AJ83" i="10"/>
  <c r="AL83" i="10"/>
  <c r="AM83" i="10"/>
  <c r="AN83" i="10"/>
  <c r="BQ83" i="10" s="1"/>
  <c r="BR83" i="10" s="1"/>
  <c r="AP83" i="10"/>
  <c r="AQ83" i="10"/>
  <c r="AR83" i="10"/>
  <c r="AS83" i="10"/>
  <c r="AT83" i="10"/>
  <c r="BA83" i="10"/>
  <c r="BB83" i="10"/>
  <c r="BL83" i="10"/>
  <c r="BM83" i="10"/>
  <c r="BN83" i="10"/>
  <c r="BO83" i="10"/>
  <c r="BS83" i="10"/>
  <c r="BH83" i="10" s="1"/>
  <c r="BT83" i="10"/>
  <c r="BJ83" i="10" s="1"/>
  <c r="BU83" i="10"/>
  <c r="Z84" i="10"/>
  <c r="AF84" i="10" s="1"/>
  <c r="AA84" i="10"/>
  <c r="AB84" i="10"/>
  <c r="AC84" i="10"/>
  <c r="AI84" i="10"/>
  <c r="AJ84" i="10"/>
  <c r="AE84" i="10" s="1"/>
  <c r="AG84" i="10" s="1"/>
  <c r="AL84" i="10"/>
  <c r="AM84" i="10"/>
  <c r="AN84" i="10"/>
  <c r="AO84" i="10"/>
  <c r="AP84" i="10"/>
  <c r="AQ84" i="10"/>
  <c r="AR84" i="10"/>
  <c r="AS84" i="10"/>
  <c r="AT84" i="10"/>
  <c r="BO84" i="10" s="1"/>
  <c r="BA84" i="10"/>
  <c r="BB84" i="10"/>
  <c r="BF84" i="10"/>
  <c r="BG84" i="10"/>
  <c r="BH84" i="10"/>
  <c r="BJ84" i="10"/>
  <c r="BL84" i="10"/>
  <c r="BM84" i="10"/>
  <c r="BN84" i="10" s="1"/>
  <c r="BP84" i="10"/>
  <c r="BQ84" i="10"/>
  <c r="BS84" i="10"/>
  <c r="BT84" i="10"/>
  <c r="BU84" i="10"/>
  <c r="Z85" i="10"/>
  <c r="AP85" i="10" s="1"/>
  <c r="AA85" i="10"/>
  <c r="AB85" i="10"/>
  <c r="AI85" i="10"/>
  <c r="AJ85" i="10"/>
  <c r="AM85" i="10"/>
  <c r="BF85" i="10" s="1"/>
  <c r="AN85" i="10"/>
  <c r="BQ85" i="10" s="1"/>
  <c r="AO85" i="10"/>
  <c r="AT85" i="10"/>
  <c r="BG85" i="10"/>
  <c r="BL85" i="10"/>
  <c r="BM85" i="10"/>
  <c r="BN85" i="10"/>
  <c r="BO85" i="10"/>
  <c r="BS85" i="10"/>
  <c r="BH85" i="10" s="1"/>
  <c r="BU85" i="10"/>
  <c r="Z86" i="10"/>
  <c r="AC86" i="10"/>
  <c r="AD86" i="10"/>
  <c r="AE86" i="10"/>
  <c r="AF86" i="10"/>
  <c r="AI86" i="10"/>
  <c r="AJ86" i="10"/>
  <c r="AK86" i="10"/>
  <c r="AL86" i="10"/>
  <c r="AM86" i="10"/>
  <c r="AN86" i="10"/>
  <c r="BQ86" i="10" s="1"/>
  <c r="AO86" i="10"/>
  <c r="AP86" i="10"/>
  <c r="AT86" i="10"/>
  <c r="BO86" i="10" s="1"/>
  <c r="BA86" i="10"/>
  <c r="BB86" i="10"/>
  <c r="BF86" i="10"/>
  <c r="BJ86" i="10"/>
  <c r="BL86" i="10"/>
  <c r="BM86" i="10"/>
  <c r="BN86" i="10" s="1"/>
  <c r="BS86" i="10"/>
  <c r="BH86" i="10" s="1"/>
  <c r="BT86" i="10"/>
  <c r="BU86" i="10"/>
  <c r="BR86" i="10" s="1"/>
  <c r="Z87" i="10"/>
  <c r="AO87" i="10" s="1"/>
  <c r="AA87" i="10"/>
  <c r="AB87" i="10"/>
  <c r="AC87" i="10"/>
  <c r="AF87" i="10"/>
  <c r="AI87" i="10"/>
  <c r="AJ87" i="10"/>
  <c r="AL87" i="10" s="1"/>
  <c r="AM87" i="10"/>
  <c r="BF87" i="10" s="1"/>
  <c r="AN87" i="10"/>
  <c r="AP87" i="10"/>
  <c r="AQ87" i="10"/>
  <c r="AR87" i="10"/>
  <c r="AS87" i="10" s="1"/>
  <c r="AT87" i="10"/>
  <c r="BA87" i="10"/>
  <c r="BB87" i="10"/>
  <c r="BG87" i="10"/>
  <c r="BJ87" i="10"/>
  <c r="BL87" i="10"/>
  <c r="BM87" i="10"/>
  <c r="BN87" i="10"/>
  <c r="BO87" i="10"/>
  <c r="BP87" i="10"/>
  <c r="BQ87" i="10"/>
  <c r="BR87" i="10"/>
  <c r="BS87" i="10"/>
  <c r="BH87" i="10" s="1"/>
  <c r="BT87" i="10"/>
  <c r="BU87" i="10"/>
  <c r="Z88" i="10"/>
  <c r="AF88" i="10" s="1"/>
  <c r="AC88" i="10"/>
  <c r="AD88" i="10"/>
  <c r="AG88" i="10"/>
  <c r="AH88" i="10" s="1"/>
  <c r="AI88" i="10"/>
  <c r="AK88" i="10" s="1"/>
  <c r="AJ88" i="10"/>
  <c r="AE88" i="10" s="1"/>
  <c r="AM88" i="10"/>
  <c r="AN88" i="10"/>
  <c r="AO88" i="10"/>
  <c r="AP88" i="10"/>
  <c r="AR88" i="10"/>
  <c r="AS88" i="10" s="1"/>
  <c r="AT88" i="10"/>
  <c r="BB88" i="10"/>
  <c r="BF88" i="10"/>
  <c r="BG88" i="10"/>
  <c r="BH88" i="10"/>
  <c r="BJ88" i="10"/>
  <c r="BL88" i="10"/>
  <c r="BM88" i="10"/>
  <c r="BN88" i="10" s="1"/>
  <c r="BO88" i="10"/>
  <c r="BP88" i="10"/>
  <c r="BQ88" i="10"/>
  <c r="BR88" i="10"/>
  <c r="BI88" i="10" s="1"/>
  <c r="BS88" i="10"/>
  <c r="BT88" i="10"/>
  <c r="BU88" i="10"/>
  <c r="Z89" i="10"/>
  <c r="AI89" i="10"/>
  <c r="AK89" i="10" s="1"/>
  <c r="AJ89" i="10"/>
  <c r="AE89" i="10" s="1"/>
  <c r="AL89" i="10"/>
  <c r="AM89" i="10"/>
  <c r="AN89" i="10"/>
  <c r="BQ89" i="10" s="1"/>
  <c r="AT89" i="10"/>
  <c r="BO89" i="10" s="1"/>
  <c r="BK89" i="10"/>
  <c r="BL89" i="10"/>
  <c r="AG89" i="10" s="1"/>
  <c r="BM89" i="10"/>
  <c r="BN89" i="10"/>
  <c r="BT89" i="10"/>
  <c r="BJ89" i="10" s="1"/>
  <c r="BU89" i="10"/>
  <c r="BR89" i="10" s="1"/>
  <c r="Z90" i="10"/>
  <c r="AC90" i="10" s="1"/>
  <c r="AB90" i="10"/>
  <c r="AD90" i="10"/>
  <c r="AE90" i="10"/>
  <c r="AG90" i="10" s="1"/>
  <c r="AF90" i="10"/>
  <c r="AH90" i="10" s="1"/>
  <c r="AI90" i="10"/>
  <c r="AJ90" i="10"/>
  <c r="AL90" i="10" s="1"/>
  <c r="AK90" i="10"/>
  <c r="AM90" i="10"/>
  <c r="AS90" i="10" s="1"/>
  <c r="AN90" i="10"/>
  <c r="BQ90" i="10" s="1"/>
  <c r="BR90" i="10" s="1"/>
  <c r="AO90" i="10"/>
  <c r="AP90" i="10"/>
  <c r="AR90" i="10"/>
  <c r="AT90" i="10"/>
  <c r="BO90" i="10" s="1"/>
  <c r="BA90" i="10"/>
  <c r="BB90" i="10"/>
  <c r="BL90" i="10"/>
  <c r="BM90" i="10"/>
  <c r="BN90" i="10"/>
  <c r="BT90" i="10"/>
  <c r="BJ90" i="10" s="1"/>
  <c r="BU90" i="10"/>
  <c r="Z91" i="10"/>
  <c r="AA91" i="10" s="1"/>
  <c r="AI91" i="10"/>
  <c r="AJ91" i="10"/>
  <c r="AE91" i="10" s="1"/>
  <c r="AL91" i="10"/>
  <c r="AM91" i="10"/>
  <c r="BP91" i="10" s="1"/>
  <c r="AN91" i="10"/>
  <c r="BQ91" i="10" s="1"/>
  <c r="AT91" i="10"/>
  <c r="BO91" i="10" s="1"/>
  <c r="BA91" i="10"/>
  <c r="BF91" i="10"/>
  <c r="BG91" i="10"/>
  <c r="BL91" i="10"/>
  <c r="BM91" i="10"/>
  <c r="BN91" i="10"/>
  <c r="BR91" i="10"/>
  <c r="BS91" i="10"/>
  <c r="BH91" i="10" s="1"/>
  <c r="BT91" i="10"/>
  <c r="BJ91" i="10" s="1"/>
  <c r="BU91" i="10"/>
  <c r="Z92" i="10"/>
  <c r="AA92" i="10" s="1"/>
  <c r="AB92" i="10"/>
  <c r="AC92" i="10"/>
  <c r="AD92" i="10"/>
  <c r="AE92" i="10"/>
  <c r="AG92" i="10" s="1"/>
  <c r="AF92" i="10"/>
  <c r="AI92" i="10"/>
  <c r="AJ92" i="10"/>
  <c r="AK92" i="10"/>
  <c r="AL92" i="10"/>
  <c r="AM92" i="10"/>
  <c r="AN92" i="10"/>
  <c r="AO92" i="10"/>
  <c r="AP92" i="10"/>
  <c r="AR92" i="10"/>
  <c r="AT92" i="10"/>
  <c r="BO92" i="10" s="1"/>
  <c r="BA92" i="10"/>
  <c r="BB92" i="10"/>
  <c r="BI92" i="10"/>
  <c r="BK92" i="10"/>
  <c r="BL92" i="10"/>
  <c r="BM92" i="10"/>
  <c r="BN92" i="10" s="1"/>
  <c r="BP92" i="10"/>
  <c r="BQ92" i="10"/>
  <c r="BR92" i="10"/>
  <c r="BS92" i="10"/>
  <c r="BH92" i="10" s="1"/>
  <c r="BU92" i="10"/>
  <c r="Z93" i="10"/>
  <c r="AI93" i="10"/>
  <c r="AD93" i="10" s="1"/>
  <c r="AJ93" i="10"/>
  <c r="AL93" i="10" s="1"/>
  <c r="AK93" i="10"/>
  <c r="AM93" i="10"/>
  <c r="BT93" i="10" s="1"/>
  <c r="BJ93" i="10" s="1"/>
  <c r="AN93" i="10"/>
  <c r="AT93" i="10"/>
  <c r="BH93" i="10"/>
  <c r="BL93" i="10"/>
  <c r="BM93" i="10"/>
  <c r="BN93" i="10"/>
  <c r="BO93" i="10"/>
  <c r="BQ93" i="10"/>
  <c r="BR93" i="10" s="1"/>
  <c r="BS93" i="10"/>
  <c r="BU93" i="10"/>
  <c r="Z94" i="10"/>
  <c r="AC94" i="10" s="1"/>
  <c r="AA94" i="10"/>
  <c r="AF94" i="10"/>
  <c r="AI94" i="10"/>
  <c r="AD94" i="10" s="1"/>
  <c r="AJ94" i="10"/>
  <c r="AL94" i="10" s="1"/>
  <c r="AM94" i="10"/>
  <c r="AN94" i="10"/>
  <c r="AO94" i="10"/>
  <c r="AP94" i="10"/>
  <c r="AQ94" i="10"/>
  <c r="AT94" i="10"/>
  <c r="BA94" i="10"/>
  <c r="BF94" i="10"/>
  <c r="BG94" i="10"/>
  <c r="BH94" i="10"/>
  <c r="BL94" i="10"/>
  <c r="BM94" i="10"/>
  <c r="BN94" i="10"/>
  <c r="BO94" i="10"/>
  <c r="BP94" i="10"/>
  <c r="BQ94" i="10"/>
  <c r="BS94" i="10"/>
  <c r="BT94" i="10"/>
  <c r="BJ94" i="10" s="1"/>
  <c r="BU94" i="10"/>
  <c r="BR94" i="10" s="1"/>
  <c r="Z95" i="10"/>
  <c r="AB95" i="10" s="1"/>
  <c r="AA95" i="10"/>
  <c r="AE95" i="10"/>
  <c r="AF95" i="10"/>
  <c r="AG95" i="10"/>
  <c r="AI95" i="10"/>
  <c r="AK95" i="10" s="1"/>
  <c r="AJ95" i="10"/>
  <c r="AL95" i="10"/>
  <c r="AM95" i="10"/>
  <c r="AN95" i="10"/>
  <c r="BQ95" i="10" s="1"/>
  <c r="AO95" i="10"/>
  <c r="AP95" i="10"/>
  <c r="AQ95" i="10"/>
  <c r="AT95" i="10"/>
  <c r="BO95" i="10" s="1"/>
  <c r="BB95" i="10"/>
  <c r="BG95" i="10"/>
  <c r="BJ95" i="10"/>
  <c r="BL95" i="10"/>
  <c r="BM95" i="10"/>
  <c r="BN95" i="10" s="1"/>
  <c r="BR95" i="10"/>
  <c r="BS95" i="10"/>
  <c r="BH95" i="10" s="1"/>
  <c r="BT95" i="10"/>
  <c r="BU95" i="10"/>
  <c r="Z96" i="10"/>
  <c r="AA96" i="10" s="1"/>
  <c r="AB96" i="10"/>
  <c r="AC96" i="10"/>
  <c r="AD96" i="10"/>
  <c r="AE96" i="10"/>
  <c r="AF96" i="10"/>
  <c r="AG96" i="10"/>
  <c r="AI96" i="10"/>
  <c r="AJ96" i="10"/>
  <c r="AL96" i="10" s="1"/>
  <c r="AK96" i="10"/>
  <c r="AM96" i="10"/>
  <c r="BT96" i="10" s="1"/>
  <c r="BJ96" i="10" s="1"/>
  <c r="AN96" i="10"/>
  <c r="AO96" i="10"/>
  <c r="AP96" i="10"/>
  <c r="AR96" i="10"/>
  <c r="AT96" i="10"/>
  <c r="BO96" i="10" s="1"/>
  <c r="BA96" i="10"/>
  <c r="BB96" i="10"/>
  <c r="BL96" i="10"/>
  <c r="BM96" i="10"/>
  <c r="BN96" i="10" s="1"/>
  <c r="BQ96" i="10"/>
  <c r="BU96" i="10"/>
  <c r="BR96" i="10" s="1"/>
  <c r="Z97" i="10"/>
  <c r="AB97" i="10" s="1"/>
  <c r="AA97" i="10"/>
  <c r="AI97" i="10"/>
  <c r="AD97" i="10" s="1"/>
  <c r="AJ97" i="10"/>
  <c r="AL97" i="10" s="1"/>
  <c r="AK97" i="10"/>
  <c r="AM97" i="10"/>
  <c r="BT97" i="10" s="1"/>
  <c r="BJ97" i="10" s="1"/>
  <c r="AN97" i="10"/>
  <c r="AQ97" i="10"/>
  <c r="AT97" i="10"/>
  <c r="BO97" i="10" s="1"/>
  <c r="BA97" i="10"/>
  <c r="BF97" i="10"/>
  <c r="BL97" i="10"/>
  <c r="BM97" i="10"/>
  <c r="BN97" i="10"/>
  <c r="BP97" i="10"/>
  <c r="BQ97" i="10"/>
  <c r="BR97" i="10" s="1"/>
  <c r="BI97" i="10" s="1"/>
  <c r="BS97" i="10"/>
  <c r="BH97" i="10" s="1"/>
  <c r="BU97" i="10"/>
  <c r="Z98" i="10"/>
  <c r="BB98" i="10" s="1"/>
  <c r="AA98" i="10"/>
  <c r="AB98" i="10"/>
  <c r="AC98" i="10"/>
  <c r="AF98" i="10"/>
  <c r="AI98" i="10"/>
  <c r="AD98" i="10" s="1"/>
  <c r="AJ98" i="10"/>
  <c r="AM98" i="10"/>
  <c r="AN98" i="10"/>
  <c r="AO98" i="10"/>
  <c r="AP98" i="10"/>
  <c r="AQ98" i="10"/>
  <c r="AR98" i="10"/>
  <c r="AS98" i="10" s="1"/>
  <c r="AT98" i="10"/>
  <c r="BA98" i="10"/>
  <c r="BF98" i="10"/>
  <c r="BG98" i="10"/>
  <c r="BH98" i="10"/>
  <c r="BL98" i="10"/>
  <c r="BM98" i="10"/>
  <c r="BN98" i="10" s="1"/>
  <c r="BO98" i="10"/>
  <c r="BP98" i="10"/>
  <c r="BQ98" i="10"/>
  <c r="BS98" i="10"/>
  <c r="BT98" i="10"/>
  <c r="BJ98" i="10" s="1"/>
  <c r="BU98" i="10"/>
  <c r="BR98" i="10" s="1"/>
  <c r="Z99" i="10"/>
  <c r="AO99" i="10" s="1"/>
  <c r="AA99" i="10"/>
  <c r="AC99" i="10"/>
  <c r="AE99" i="10"/>
  <c r="AF99" i="10"/>
  <c r="AI99" i="10"/>
  <c r="AD99" i="10" s="1"/>
  <c r="AJ99" i="10"/>
  <c r="AK99" i="10"/>
  <c r="AL99" i="10"/>
  <c r="AM99" i="10"/>
  <c r="BF99" i="10" s="1"/>
  <c r="AN99" i="10"/>
  <c r="AP99" i="10"/>
  <c r="AQ99" i="10"/>
  <c r="AT99" i="10"/>
  <c r="BA99" i="10"/>
  <c r="BB99" i="10"/>
  <c r="BL99" i="10"/>
  <c r="BM99" i="10"/>
  <c r="BN99" i="10"/>
  <c r="BO99" i="10"/>
  <c r="BQ99" i="10"/>
  <c r="BR99" i="10" s="1"/>
  <c r="BI99" i="10" s="1"/>
  <c r="BS99" i="10"/>
  <c r="BH99" i="10" s="1"/>
  <c r="BT99" i="10"/>
  <c r="BJ99" i="10" s="1"/>
  <c r="BU99" i="10"/>
  <c r="Z100" i="10"/>
  <c r="AA100" i="10"/>
  <c r="AB100" i="10"/>
  <c r="AC100" i="10"/>
  <c r="AD100" i="10"/>
  <c r="AF100" i="10"/>
  <c r="AI100" i="10"/>
  <c r="AK100" i="10" s="1"/>
  <c r="AJ100" i="10"/>
  <c r="AE100" i="10" s="1"/>
  <c r="AG100" i="10" s="1"/>
  <c r="AL100" i="10"/>
  <c r="AM100" i="10"/>
  <c r="AN100" i="10"/>
  <c r="AO100" i="10"/>
  <c r="AP100" i="10"/>
  <c r="AQ100" i="10"/>
  <c r="AR100" i="10"/>
  <c r="AS100" i="10"/>
  <c r="AT100" i="10"/>
  <c r="BA100" i="10"/>
  <c r="BB100" i="10"/>
  <c r="BF100" i="10"/>
  <c r="BG100" i="10"/>
  <c r="BH100" i="10"/>
  <c r="BJ100" i="10"/>
  <c r="BL100" i="10"/>
  <c r="BM100" i="10"/>
  <c r="BN100" i="10" s="1"/>
  <c r="BO100" i="10"/>
  <c r="BP100" i="10"/>
  <c r="BQ100" i="10"/>
  <c r="BR100" i="10"/>
  <c r="BI100" i="10" s="1"/>
  <c r="BS100" i="10"/>
  <c r="BT100" i="10"/>
  <c r="BU100" i="10"/>
  <c r="Z101" i="10"/>
  <c r="AC101" i="10" s="1"/>
  <c r="AA101" i="10"/>
  <c r="AB101" i="10"/>
  <c r="AI101" i="10"/>
  <c r="AK101" i="10" s="1"/>
  <c r="AJ101" i="10"/>
  <c r="AM101" i="10"/>
  <c r="AN101" i="10"/>
  <c r="BQ101" i="10" s="1"/>
  <c r="AO101" i="10"/>
  <c r="AP101" i="10"/>
  <c r="AQ101" i="10"/>
  <c r="AR101" i="10"/>
  <c r="AT101" i="10"/>
  <c r="BF101" i="10"/>
  <c r="BG101" i="10"/>
  <c r="BH101" i="10"/>
  <c r="BL101" i="10"/>
  <c r="BM101" i="10"/>
  <c r="BN101" i="10" s="1"/>
  <c r="BO101" i="10"/>
  <c r="BP101" i="10"/>
  <c r="BS101" i="10"/>
  <c r="BU101" i="10"/>
  <c r="Z102" i="10"/>
  <c r="AD102" i="10"/>
  <c r="AE102" i="10"/>
  <c r="AG102" i="10" s="1"/>
  <c r="AI102" i="10"/>
  <c r="AJ102" i="10"/>
  <c r="AL102" i="10" s="1"/>
  <c r="AK102" i="10"/>
  <c r="AM102" i="10"/>
  <c r="AN102" i="10"/>
  <c r="AO102" i="10"/>
  <c r="AP102" i="10"/>
  <c r="AT102" i="10"/>
  <c r="BO102" i="10" s="1"/>
  <c r="BF102" i="10"/>
  <c r="BK102" i="10"/>
  <c r="BL102" i="10"/>
  <c r="BI102" i="10" s="1"/>
  <c r="BM102" i="10"/>
  <c r="BN102" i="10" s="1"/>
  <c r="BQ102" i="10"/>
  <c r="BS102" i="10"/>
  <c r="BH102" i="10" s="1"/>
  <c r="BU102" i="10"/>
  <c r="BR102" i="10" s="1"/>
  <c r="Z103" i="10"/>
  <c r="AO103" i="10" s="1"/>
  <c r="AA103" i="10"/>
  <c r="AC103" i="10"/>
  <c r="AE103" i="10"/>
  <c r="AF103" i="10"/>
  <c r="AI103" i="10"/>
  <c r="AD103" i="10" s="1"/>
  <c r="AJ103" i="10"/>
  <c r="AK103" i="10"/>
  <c r="AL103" i="10"/>
  <c r="AM103" i="10"/>
  <c r="BS103" i="10" s="1"/>
  <c r="BH103" i="10" s="1"/>
  <c r="AN103" i="10"/>
  <c r="BQ103" i="10" s="1"/>
  <c r="BR103" i="10" s="1"/>
  <c r="AP103" i="10"/>
  <c r="AQ103" i="10"/>
  <c r="AT103" i="10"/>
  <c r="BA103" i="10"/>
  <c r="BB103" i="10"/>
  <c r="BL103" i="10"/>
  <c r="BM103" i="10"/>
  <c r="BN103" i="10"/>
  <c r="BO103" i="10"/>
  <c r="BU103" i="10"/>
  <c r="Z104" i="10"/>
  <c r="AA104" i="10"/>
  <c r="AB104" i="10"/>
  <c r="AC104" i="10"/>
  <c r="AF104" i="10"/>
  <c r="AH104" i="10" s="1"/>
  <c r="AI104" i="10"/>
  <c r="AD104" i="10" s="1"/>
  <c r="AJ104" i="10"/>
  <c r="AE104" i="10" s="1"/>
  <c r="AG104" i="10" s="1"/>
  <c r="AK104" i="10"/>
  <c r="AL104" i="10"/>
  <c r="AM104" i="10"/>
  <c r="AN104" i="10"/>
  <c r="AO104" i="10"/>
  <c r="AP104" i="10"/>
  <c r="AQ104" i="10"/>
  <c r="AR104" i="10"/>
  <c r="AS104" i="10"/>
  <c r="AT104" i="10"/>
  <c r="BO104" i="10" s="1"/>
  <c r="BA104" i="10"/>
  <c r="BB104" i="10"/>
  <c r="BF104" i="10"/>
  <c r="BG104" i="10"/>
  <c r="BH104" i="10"/>
  <c r="BJ104" i="10"/>
  <c r="BL104" i="10"/>
  <c r="BM104" i="10"/>
  <c r="BN104" i="10" s="1"/>
  <c r="BP104" i="10"/>
  <c r="BQ104" i="10"/>
  <c r="BR104" i="10" s="1"/>
  <c r="BI104" i="10" s="1"/>
  <c r="BS104" i="10"/>
  <c r="BT104" i="10"/>
  <c r="BU104" i="10"/>
  <c r="Z105" i="10"/>
  <c r="AC105" i="10" s="1"/>
  <c r="AA105" i="10"/>
  <c r="AB105" i="10"/>
  <c r="AI105" i="10"/>
  <c r="AJ105" i="10"/>
  <c r="AM105" i="10"/>
  <c r="AS105" i="10" s="1"/>
  <c r="AN105" i="10"/>
  <c r="BQ105" i="10" s="1"/>
  <c r="AO105" i="10"/>
  <c r="AP105" i="10"/>
  <c r="AQ105" i="10"/>
  <c r="AR105" i="10"/>
  <c r="AT105" i="10"/>
  <c r="BF105" i="10"/>
  <c r="BG105" i="10"/>
  <c r="BH105" i="10"/>
  <c r="BL105" i="10"/>
  <c r="BM105" i="10"/>
  <c r="BN105" i="10" s="1"/>
  <c r="BO105" i="10"/>
  <c r="BP105" i="10"/>
  <c r="BS105" i="10"/>
  <c r="BU105" i="10"/>
  <c r="Z106" i="10"/>
  <c r="AD106" i="10"/>
  <c r="AE106" i="10"/>
  <c r="AG106" i="10"/>
  <c r="AI106" i="10"/>
  <c r="AJ106" i="10"/>
  <c r="AL106" i="10" s="1"/>
  <c r="AK106" i="10"/>
  <c r="AM106" i="10"/>
  <c r="AN106" i="10"/>
  <c r="AO106" i="10"/>
  <c r="AP106" i="10"/>
  <c r="AT106" i="10"/>
  <c r="BO106" i="10" s="1"/>
  <c r="BF106" i="10"/>
  <c r="BL106" i="10"/>
  <c r="BM106" i="10"/>
  <c r="BN106" i="10"/>
  <c r="BQ106" i="10"/>
  <c r="BS106" i="10"/>
  <c r="BH106" i="10" s="1"/>
  <c r="BU106" i="10"/>
  <c r="BR106" i="10" s="1"/>
  <c r="BK106" i="10" s="1"/>
  <c r="Z107" i="10"/>
  <c r="AO107" i="10" s="1"/>
  <c r="AA107" i="10"/>
  <c r="AC107" i="10"/>
  <c r="AE107" i="10"/>
  <c r="AF107" i="10"/>
  <c r="AI107" i="10"/>
  <c r="AD107" i="10" s="1"/>
  <c r="AJ107" i="10"/>
  <c r="AK107" i="10"/>
  <c r="AL107" i="10"/>
  <c r="AM107" i="10"/>
  <c r="BS107" i="10" s="1"/>
  <c r="BH107" i="10" s="1"/>
  <c r="AN107" i="10"/>
  <c r="AP107" i="10"/>
  <c r="AQ107" i="10"/>
  <c r="AT107" i="10"/>
  <c r="BA107" i="10"/>
  <c r="BB107" i="10"/>
  <c r="BK107" i="10"/>
  <c r="BL107" i="10"/>
  <c r="AG107" i="10" s="1"/>
  <c r="BM107" i="10"/>
  <c r="BN107" i="10"/>
  <c r="BO107" i="10"/>
  <c r="BQ107" i="10"/>
  <c r="BR107" i="10" s="1"/>
  <c r="BU107" i="10"/>
  <c r="Z108" i="10"/>
  <c r="AA108" i="10"/>
  <c r="AB108" i="10"/>
  <c r="AC108" i="10"/>
  <c r="AF108" i="10"/>
  <c r="AG108" i="10"/>
  <c r="AI108" i="10"/>
  <c r="AD108" i="10" s="1"/>
  <c r="AJ108" i="10"/>
  <c r="AE108" i="10" s="1"/>
  <c r="AK108" i="10"/>
  <c r="AL108" i="10"/>
  <c r="AM108" i="10"/>
  <c r="AN108" i="10"/>
  <c r="AO108" i="10"/>
  <c r="AP108" i="10"/>
  <c r="AQ108" i="10"/>
  <c r="AR108" i="10"/>
  <c r="AS108" i="10" s="1"/>
  <c r="AT108" i="10"/>
  <c r="BA108" i="10"/>
  <c r="BB108" i="10"/>
  <c r="BF108" i="10"/>
  <c r="BG108" i="10"/>
  <c r="BH108" i="10"/>
  <c r="BJ108" i="10"/>
  <c r="BL108" i="10"/>
  <c r="BK108" i="10" s="1"/>
  <c r="BM108" i="10"/>
  <c r="BN108" i="10" s="1"/>
  <c r="BO108" i="10"/>
  <c r="BP108" i="10"/>
  <c r="BQ108" i="10"/>
  <c r="BS108" i="10"/>
  <c r="BT108" i="10"/>
  <c r="BU108" i="10"/>
  <c r="BR108" i="10" s="1"/>
  <c r="BI108" i="10" s="1"/>
  <c r="Z109" i="10"/>
  <c r="AA109" i="10" s="1"/>
  <c r="AI109" i="10"/>
  <c r="AJ109" i="10"/>
  <c r="AL109" i="10" s="1"/>
  <c r="AM109" i="10"/>
  <c r="AN109" i="10"/>
  <c r="BQ109" i="10" s="1"/>
  <c r="AT109" i="10"/>
  <c r="BF109" i="10"/>
  <c r="BL109" i="10"/>
  <c r="BM109" i="10"/>
  <c r="BN109" i="10" s="1"/>
  <c r="BO109" i="10"/>
  <c r="BP109" i="10"/>
  <c r="BU109" i="10"/>
  <c r="BR109" i="10" s="1"/>
  <c r="BK109" i="10" s="1"/>
  <c r="Z110" i="10"/>
  <c r="AC110" i="10" s="1"/>
  <c r="AD110" i="10"/>
  <c r="AE110" i="10"/>
  <c r="AF110" i="10"/>
  <c r="AI110" i="10"/>
  <c r="AJ110" i="10"/>
  <c r="AL110" i="10" s="1"/>
  <c r="AK110" i="10"/>
  <c r="AM110" i="10"/>
  <c r="AN110" i="10"/>
  <c r="BQ110" i="10" s="1"/>
  <c r="AO110" i="10"/>
  <c r="AP110" i="10"/>
  <c r="AT110" i="10"/>
  <c r="BO110" i="10" s="1"/>
  <c r="BA110" i="10"/>
  <c r="BF110" i="10"/>
  <c r="BL110" i="10"/>
  <c r="BM110" i="10"/>
  <c r="BN110" i="10"/>
  <c r="BT110" i="10"/>
  <c r="BJ110" i="10" s="1"/>
  <c r="BU110" i="10"/>
  <c r="Z111" i="10"/>
  <c r="AO111" i="10" s="1"/>
  <c r="AA111" i="10"/>
  <c r="AC111" i="10"/>
  <c r="AD111" i="10"/>
  <c r="AE111" i="10"/>
  <c r="AF111" i="10"/>
  <c r="AI111" i="10"/>
  <c r="AJ111" i="10"/>
  <c r="AK111" i="10"/>
  <c r="AL111" i="10"/>
  <c r="AM111" i="10"/>
  <c r="AN111" i="10"/>
  <c r="BQ111" i="10" s="1"/>
  <c r="AP111" i="10"/>
  <c r="AQ111" i="10"/>
  <c r="AT111" i="10"/>
  <c r="BA111" i="10"/>
  <c r="BB111" i="10"/>
  <c r="BL111" i="10"/>
  <c r="AG111" i="10" s="1"/>
  <c r="BM111" i="10"/>
  <c r="BN111" i="10"/>
  <c r="BO111" i="10"/>
  <c r="BR111" i="10"/>
  <c r="BK111" i="10" s="1"/>
  <c r="BT111" i="10"/>
  <c r="BJ111" i="10" s="1"/>
  <c r="BU111" i="10"/>
  <c r="Z112" i="10"/>
  <c r="AA112" i="10"/>
  <c r="AB112" i="10"/>
  <c r="AC112" i="10"/>
  <c r="AD112" i="10"/>
  <c r="AF112" i="10"/>
  <c r="AH112" i="10" s="1"/>
  <c r="AG112" i="10"/>
  <c r="AI112" i="10"/>
  <c r="AJ112" i="10"/>
  <c r="AE112" i="10" s="1"/>
  <c r="AK112" i="10"/>
  <c r="AM112" i="10"/>
  <c r="AN112" i="10"/>
  <c r="AO112" i="10"/>
  <c r="AP112" i="10"/>
  <c r="AQ112" i="10"/>
  <c r="AR112" i="10"/>
  <c r="AS112" i="10" s="1"/>
  <c r="AT112" i="10"/>
  <c r="BA112" i="10"/>
  <c r="BB112" i="10"/>
  <c r="BF112" i="10"/>
  <c r="BG112" i="10"/>
  <c r="BH112" i="10"/>
  <c r="BJ112" i="10"/>
  <c r="BL112" i="10"/>
  <c r="BM112" i="10"/>
  <c r="BN112" i="10" s="1"/>
  <c r="BO112" i="10"/>
  <c r="BP112" i="10"/>
  <c r="BQ112" i="10"/>
  <c r="BR112" i="10"/>
  <c r="BI112" i="10" s="1"/>
  <c r="BS112" i="10"/>
  <c r="BT112" i="10"/>
  <c r="BU112" i="10"/>
  <c r="Z113" i="10"/>
  <c r="AA113" i="10" s="1"/>
  <c r="AE113" i="10"/>
  <c r="AG113" i="10" s="1"/>
  <c r="AI113" i="10"/>
  <c r="AJ113" i="10"/>
  <c r="AL113" i="10" s="1"/>
  <c r="AM113" i="10"/>
  <c r="AN113" i="10"/>
  <c r="BQ113" i="10" s="1"/>
  <c r="AP113" i="10"/>
  <c r="AQ113" i="10"/>
  <c r="AR113" i="10"/>
  <c r="AT113" i="10"/>
  <c r="BF113" i="10"/>
  <c r="BL113" i="10"/>
  <c r="BM113" i="10"/>
  <c r="BN113" i="10" s="1"/>
  <c r="BO113" i="10"/>
  <c r="BP113" i="10"/>
  <c r="BU113" i="10"/>
  <c r="BR113" i="10" s="1"/>
  <c r="BK113" i="10" s="1"/>
  <c r="Z114" i="10"/>
  <c r="AD114" i="10"/>
  <c r="AE114" i="10"/>
  <c r="AI114" i="10"/>
  <c r="AJ114" i="10"/>
  <c r="AL114" i="10" s="1"/>
  <c r="AK114" i="10"/>
  <c r="AM114" i="10"/>
  <c r="AN114" i="10"/>
  <c r="BQ114" i="10" s="1"/>
  <c r="AT114" i="10"/>
  <c r="BO114" i="10" s="1"/>
  <c r="BF114" i="10"/>
  <c r="BL114" i="10"/>
  <c r="BM114" i="10"/>
  <c r="BN114" i="10"/>
  <c r="BT114" i="10"/>
  <c r="BJ114" i="10" s="1"/>
  <c r="BU114" i="10"/>
  <c r="Z115" i="10"/>
  <c r="AO115" i="10" s="1"/>
  <c r="AA115" i="10"/>
  <c r="AC115" i="10"/>
  <c r="AE115" i="10"/>
  <c r="AF115" i="10"/>
  <c r="AH115" i="10" s="1"/>
  <c r="AI115" i="10"/>
  <c r="AD115" i="10" s="1"/>
  <c r="AJ115" i="10"/>
  <c r="AK115" i="10"/>
  <c r="AL115" i="10"/>
  <c r="AM115" i="10"/>
  <c r="AN115" i="10"/>
  <c r="AP115" i="10"/>
  <c r="AQ115" i="10"/>
  <c r="AT115" i="10"/>
  <c r="BO115" i="10" s="1"/>
  <c r="BA115" i="10"/>
  <c r="BB115" i="10"/>
  <c r="BG115" i="10"/>
  <c r="BL115" i="10"/>
  <c r="AG115" i="10" s="1"/>
  <c r="BM115" i="10"/>
  <c r="BN115" i="10"/>
  <c r="BQ115" i="10"/>
  <c r="BR115" i="10" s="1"/>
  <c r="BT115" i="10"/>
  <c r="BJ115" i="10" s="1"/>
  <c r="BU115" i="10"/>
  <c r="Z116" i="10"/>
  <c r="AA116" i="10"/>
  <c r="AB116" i="10"/>
  <c r="AC116" i="10"/>
  <c r="AD116" i="10"/>
  <c r="AF116" i="10"/>
  <c r="AI116" i="10"/>
  <c r="AJ116" i="10"/>
  <c r="AK116" i="10"/>
  <c r="AM116" i="10"/>
  <c r="AN116" i="10"/>
  <c r="AO116" i="10"/>
  <c r="AP116" i="10"/>
  <c r="AQ116" i="10"/>
  <c r="AR116" i="10"/>
  <c r="AS116" i="10" s="1"/>
  <c r="AT116" i="10"/>
  <c r="BA116" i="10"/>
  <c r="BB116" i="10"/>
  <c r="BF116" i="10"/>
  <c r="BG116" i="10"/>
  <c r="BH116" i="10"/>
  <c r="BJ116" i="10"/>
  <c r="BL116" i="10"/>
  <c r="BM116" i="10"/>
  <c r="BN116" i="10" s="1"/>
  <c r="BO116" i="10"/>
  <c r="BP116" i="10"/>
  <c r="BQ116" i="10"/>
  <c r="BR116" i="10" s="1"/>
  <c r="BI116" i="10" s="1"/>
  <c r="BS116" i="10"/>
  <c r="BT116" i="10"/>
  <c r="BU116" i="10"/>
  <c r="Z117" i="10"/>
  <c r="AE117" i="10"/>
  <c r="AG117" i="10" s="1"/>
  <c r="AI117" i="10"/>
  <c r="AJ117" i="10"/>
  <c r="AL117" i="10" s="1"/>
  <c r="AM117" i="10"/>
  <c r="AN117" i="10"/>
  <c r="BQ117" i="10" s="1"/>
  <c r="AT117" i="10"/>
  <c r="BL117" i="10"/>
  <c r="BM117" i="10"/>
  <c r="BN117" i="10" s="1"/>
  <c r="BO117" i="10"/>
  <c r="BU117" i="10"/>
  <c r="BR117" i="10" s="1"/>
  <c r="BK117" i="10" s="1"/>
  <c r="Z118" i="10"/>
  <c r="AC118" i="10" s="1"/>
  <c r="AD118" i="10"/>
  <c r="AE118" i="10"/>
  <c r="AG118" i="10"/>
  <c r="AI118" i="10"/>
  <c r="AJ118" i="10"/>
  <c r="AL118" i="10" s="1"/>
  <c r="AK118" i="10"/>
  <c r="AM118" i="10"/>
  <c r="AN118" i="10"/>
  <c r="AP118" i="10"/>
  <c r="AT118" i="10"/>
  <c r="BO118" i="10" s="1"/>
  <c r="BF118" i="10"/>
  <c r="BL118" i="10"/>
  <c r="BM118" i="10"/>
  <c r="BN118" i="10"/>
  <c r="BQ118" i="10"/>
  <c r="BS118" i="10"/>
  <c r="BH118" i="10" s="1"/>
  <c r="BT118" i="10"/>
  <c r="BJ118" i="10" s="1"/>
  <c r="BU118" i="10"/>
  <c r="Z119" i="10"/>
  <c r="AO119" i="10" s="1"/>
  <c r="AA119" i="10"/>
  <c r="AC119" i="10"/>
  <c r="AD119" i="10"/>
  <c r="AE119" i="10"/>
  <c r="AF119" i="10"/>
  <c r="AI119" i="10"/>
  <c r="AJ119" i="10"/>
  <c r="AK119" i="10"/>
  <c r="AL119" i="10"/>
  <c r="AM119" i="10"/>
  <c r="BT119" i="10" s="1"/>
  <c r="BJ119" i="10" s="1"/>
  <c r="AN119" i="10"/>
  <c r="BQ119" i="10" s="1"/>
  <c r="BR119" i="10" s="1"/>
  <c r="BK119" i="10" s="1"/>
  <c r="AP119" i="10"/>
  <c r="AQ119" i="10"/>
  <c r="AT119" i="10"/>
  <c r="BO119" i="10" s="1"/>
  <c r="BA119" i="10"/>
  <c r="BB119" i="10"/>
  <c r="BL119" i="10"/>
  <c r="BI119" i="10" s="1"/>
  <c r="BM119" i="10"/>
  <c r="BN119" i="10"/>
  <c r="BU119" i="10"/>
  <c r="Z120" i="10"/>
  <c r="AA120" i="10"/>
  <c r="AB120" i="10"/>
  <c r="AC120" i="10"/>
  <c r="AD120" i="10"/>
  <c r="AF120" i="10"/>
  <c r="AG120" i="10"/>
  <c r="AI120" i="10"/>
  <c r="AK120" i="10" s="1"/>
  <c r="AJ120" i="10"/>
  <c r="AE120" i="10" s="1"/>
  <c r="AL120" i="10"/>
  <c r="AM120" i="10"/>
  <c r="AN120" i="10"/>
  <c r="AO120" i="10"/>
  <c r="AP120" i="10"/>
  <c r="AQ120" i="10"/>
  <c r="AR120" i="10"/>
  <c r="AS120" i="10"/>
  <c r="AT120" i="10"/>
  <c r="BA120" i="10"/>
  <c r="BB120" i="10"/>
  <c r="BF120" i="10"/>
  <c r="BG120" i="10"/>
  <c r="BH120" i="10"/>
  <c r="BL120" i="10"/>
  <c r="BM120" i="10"/>
  <c r="BN120" i="10" s="1"/>
  <c r="BO120" i="10"/>
  <c r="BP120" i="10"/>
  <c r="BQ120" i="10"/>
  <c r="BR120" i="10" s="1"/>
  <c r="BI120" i="10" s="1"/>
  <c r="BS120" i="10"/>
  <c r="BT120" i="10"/>
  <c r="BJ120" i="10" s="1"/>
  <c r="BU120" i="10"/>
  <c r="Z121" i="10"/>
  <c r="AA121" i="10" s="1"/>
  <c r="AB121" i="10"/>
  <c r="AD121" i="10"/>
  <c r="AE121" i="10"/>
  <c r="AG121" i="10"/>
  <c r="AI121" i="10"/>
  <c r="AK121" i="10" s="1"/>
  <c r="AJ121" i="10"/>
  <c r="AL121" i="10" s="1"/>
  <c r="AM121" i="10"/>
  <c r="AN121" i="10"/>
  <c r="BQ121" i="10" s="1"/>
  <c r="AO121" i="10"/>
  <c r="AP121" i="10"/>
  <c r="AR121" i="10"/>
  <c r="AT121" i="10"/>
  <c r="BO121" i="10" s="1"/>
  <c r="BL121" i="10"/>
  <c r="BM121" i="10"/>
  <c r="BN121" i="10" s="1"/>
  <c r="BP121" i="10"/>
  <c r="BU121" i="10"/>
  <c r="BR121" i="10" s="1"/>
  <c r="BK121" i="10" s="1"/>
  <c r="Z122" i="10"/>
  <c r="AB122" i="10" s="1"/>
  <c r="AC122" i="10"/>
  <c r="AD122" i="10"/>
  <c r="AE122" i="10"/>
  <c r="AF122" i="10"/>
  <c r="AH122" i="10" s="1"/>
  <c r="AI122" i="10"/>
  <c r="AJ122" i="10"/>
  <c r="AL122" i="10" s="1"/>
  <c r="AK122" i="10"/>
  <c r="AM122" i="10"/>
  <c r="BG122" i="10" s="1"/>
  <c r="AN122" i="10"/>
  <c r="AO122" i="10"/>
  <c r="AR122" i="10"/>
  <c r="AT122" i="10"/>
  <c r="BO122" i="10" s="1"/>
  <c r="BA122" i="10"/>
  <c r="BB122" i="10"/>
  <c r="BF122" i="10"/>
  <c r="BL122" i="10"/>
  <c r="AG122" i="10" s="1"/>
  <c r="BM122" i="10"/>
  <c r="BN122" i="10" s="1"/>
  <c r="BP122" i="10"/>
  <c r="BQ122" i="10"/>
  <c r="BU122" i="10"/>
  <c r="BR122" i="10" s="1"/>
  <c r="BK122" i="10" s="1"/>
  <c r="Z123" i="10"/>
  <c r="AO123" i="10" s="1"/>
  <c r="AA123" i="10"/>
  <c r="AB123" i="10"/>
  <c r="AI123" i="10"/>
  <c r="AD123" i="10" s="1"/>
  <c r="AJ123" i="10"/>
  <c r="AL123" i="10" s="1"/>
  <c r="AK123" i="10"/>
  <c r="AM123" i="10"/>
  <c r="BG123" i="10" s="1"/>
  <c r="AN123" i="10"/>
  <c r="AQ123" i="10"/>
  <c r="AR123" i="10"/>
  <c r="AS123" i="10"/>
  <c r="AT123" i="10"/>
  <c r="BO123" i="10" s="1"/>
  <c r="BA123" i="10"/>
  <c r="BB123" i="10"/>
  <c r="BF123" i="10"/>
  <c r="BI123" i="10"/>
  <c r="BL123" i="10"/>
  <c r="BM123" i="10"/>
  <c r="BN123" i="10"/>
  <c r="BQ123" i="10"/>
  <c r="BR123" i="10" s="1"/>
  <c r="BS123" i="10"/>
  <c r="BH123" i="10" s="1"/>
  <c r="BT123" i="10"/>
  <c r="BJ123" i="10" s="1"/>
  <c r="BU123" i="10"/>
  <c r="Z124" i="10"/>
  <c r="AF124" i="10" s="1"/>
  <c r="AA124" i="10"/>
  <c r="AB124" i="10"/>
  <c r="AC124" i="10"/>
  <c r="AD124" i="10"/>
  <c r="AI124" i="10"/>
  <c r="AJ124" i="10"/>
  <c r="AK124" i="10"/>
  <c r="AM124" i="10"/>
  <c r="AN124" i="10"/>
  <c r="AO124" i="10"/>
  <c r="AP124" i="10"/>
  <c r="AQ124" i="10"/>
  <c r="AR124" i="10"/>
  <c r="AS124" i="10" s="1"/>
  <c r="AT124" i="10"/>
  <c r="BO124" i="10" s="1"/>
  <c r="BA124" i="10"/>
  <c r="BB124" i="10"/>
  <c r="BF124" i="10"/>
  <c r="BG124" i="10"/>
  <c r="BH124" i="10"/>
  <c r="BJ124" i="10"/>
  <c r="BL124" i="10"/>
  <c r="BM124" i="10"/>
  <c r="BN124" i="10"/>
  <c r="BP124" i="10"/>
  <c r="BQ124" i="10"/>
  <c r="BS124" i="10"/>
  <c r="BT124" i="10"/>
  <c r="BU124" i="10"/>
  <c r="BR124" i="10" s="1"/>
  <c r="Z125" i="10"/>
  <c r="AA125" i="10" s="1"/>
  <c r="AD125" i="10"/>
  <c r="AE125" i="10"/>
  <c r="AF125" i="10"/>
  <c r="AH125" i="10" s="1"/>
  <c r="AG125" i="10"/>
  <c r="AI125" i="10"/>
  <c r="AK125" i="10" s="1"/>
  <c r="AJ125" i="10"/>
  <c r="AL125" i="10" s="1"/>
  <c r="AM125" i="10"/>
  <c r="AN125" i="10"/>
  <c r="BQ125" i="10" s="1"/>
  <c r="AO125" i="10"/>
  <c r="AP125" i="10"/>
  <c r="AR125" i="10"/>
  <c r="AT125" i="10"/>
  <c r="BB125" i="10"/>
  <c r="BL125" i="10"/>
  <c r="BM125" i="10"/>
  <c r="BN125" i="10"/>
  <c r="BO125" i="10"/>
  <c r="BR125" i="10"/>
  <c r="BK125" i="10" s="1"/>
  <c r="BU125" i="10"/>
  <c r="Z126" i="10"/>
  <c r="AF126" i="10" s="1"/>
  <c r="AB126" i="10"/>
  <c r="AC126" i="10"/>
  <c r="AD126" i="10"/>
  <c r="AI126" i="10"/>
  <c r="AJ126" i="10"/>
  <c r="AL126" i="10" s="1"/>
  <c r="AK126" i="10"/>
  <c r="AM126" i="10"/>
  <c r="BG126" i="10" s="1"/>
  <c r="AN126" i="10"/>
  <c r="BQ126" i="10" s="1"/>
  <c r="BR126" i="10" s="1"/>
  <c r="BI126" i="10" s="1"/>
  <c r="AP126" i="10"/>
  <c r="AR126" i="10"/>
  <c r="AS126" i="10"/>
  <c r="AT126" i="10"/>
  <c r="BO126" i="10" s="1"/>
  <c r="BA126" i="10"/>
  <c r="BB126" i="10"/>
  <c r="BL126" i="10"/>
  <c r="BM126" i="10"/>
  <c r="BN126" i="10"/>
  <c r="BS126" i="10"/>
  <c r="BH126" i="10" s="1"/>
  <c r="BT126" i="10"/>
  <c r="BJ126" i="10" s="1"/>
  <c r="BU126" i="10"/>
  <c r="Z127" i="10"/>
  <c r="AF127" i="10" s="1"/>
  <c r="AB127" i="10"/>
  <c r="AC127" i="10"/>
  <c r="AD127" i="10"/>
  <c r="AI127" i="10"/>
  <c r="AJ127" i="10"/>
  <c r="AK127" i="10"/>
  <c r="AM127" i="10"/>
  <c r="AN127" i="10"/>
  <c r="AO127" i="10"/>
  <c r="AP127" i="10"/>
  <c r="AR127" i="10"/>
  <c r="AT127" i="10"/>
  <c r="BO127" i="10" s="1"/>
  <c r="BA127" i="10"/>
  <c r="BB127" i="10"/>
  <c r="BH127" i="10"/>
  <c r="BK127" i="10"/>
  <c r="BL127" i="10"/>
  <c r="BM127" i="10"/>
  <c r="BN127" i="10" s="1"/>
  <c r="BP127" i="10"/>
  <c r="BQ127" i="10"/>
  <c r="BR127" i="10"/>
  <c r="BI127" i="10" s="1"/>
  <c r="BS127" i="10"/>
  <c r="BU127" i="10"/>
  <c r="Z128" i="10"/>
  <c r="AI128" i="10"/>
  <c r="AD128" i="10" s="1"/>
  <c r="AJ128" i="10"/>
  <c r="AL128" i="10" s="1"/>
  <c r="AK128" i="10"/>
  <c r="AM128" i="10"/>
  <c r="BT128" i="10" s="1"/>
  <c r="BJ128" i="10" s="1"/>
  <c r="AN128" i="10"/>
  <c r="AP128" i="10"/>
  <c r="AT128" i="10"/>
  <c r="BF128" i="10"/>
  <c r="BG128" i="10"/>
  <c r="BH128" i="10"/>
  <c r="BL128" i="10"/>
  <c r="BM128" i="10"/>
  <c r="BN128" i="10"/>
  <c r="BO128" i="10"/>
  <c r="BP128" i="10"/>
  <c r="BQ128" i="10"/>
  <c r="BS128" i="10"/>
  <c r="BU128" i="10"/>
  <c r="BR128" i="10" s="1"/>
  <c r="Z129" i="10"/>
  <c r="AO129" i="10" s="1"/>
  <c r="AA129" i="10"/>
  <c r="AE129" i="10"/>
  <c r="AF129" i="10"/>
  <c r="AI129" i="10"/>
  <c r="AK129" i="10" s="1"/>
  <c r="AJ129" i="10"/>
  <c r="AL129" i="10"/>
  <c r="AM129" i="10"/>
  <c r="BP129" i="10" s="1"/>
  <c r="AN129" i="10"/>
  <c r="BQ129" i="10" s="1"/>
  <c r="AP129" i="10"/>
  <c r="AQ129" i="10"/>
  <c r="AT129" i="10"/>
  <c r="BF129" i="10"/>
  <c r="BG129" i="10"/>
  <c r="BL129" i="10"/>
  <c r="BM129" i="10"/>
  <c r="BN129" i="10"/>
  <c r="BO129" i="10"/>
  <c r="BS129" i="10"/>
  <c r="BH129" i="10" s="1"/>
  <c r="BT129" i="10"/>
  <c r="BJ129" i="10" s="1"/>
  <c r="BU129" i="10"/>
  <c r="BR129" i="10" s="1"/>
  <c r="Z130" i="10"/>
  <c r="AA130" i="10"/>
  <c r="AB130" i="10"/>
  <c r="AC130" i="10"/>
  <c r="AD130" i="10"/>
  <c r="AE130" i="10"/>
  <c r="AF130" i="10"/>
  <c r="AH130" i="10" s="1"/>
  <c r="AG130" i="10"/>
  <c r="AI130" i="10"/>
  <c r="AK130" i="10" s="1"/>
  <c r="AJ130" i="10"/>
  <c r="AL130" i="10"/>
  <c r="AM130" i="10"/>
  <c r="BF130" i="10" s="1"/>
  <c r="AN130" i="10"/>
  <c r="BQ130" i="10" s="1"/>
  <c r="AO130" i="10"/>
  <c r="AP130" i="10"/>
  <c r="AQ130" i="10"/>
  <c r="AR130" i="10"/>
  <c r="AT130" i="10"/>
  <c r="BO130" i="10" s="1"/>
  <c r="BA130" i="10"/>
  <c r="BB130" i="10"/>
  <c r="BJ130" i="10"/>
  <c r="BL130" i="10"/>
  <c r="BM130" i="10"/>
  <c r="BN130" i="10" s="1"/>
  <c r="BR130" i="10"/>
  <c r="BS130" i="10"/>
  <c r="BH130" i="10" s="1"/>
  <c r="BT130" i="10"/>
  <c r="BU130" i="10"/>
  <c r="Z131" i="10"/>
  <c r="AF131" i="10" s="1"/>
  <c r="AB131" i="10"/>
  <c r="AC131" i="10"/>
  <c r="AD131" i="10"/>
  <c r="AI131" i="10"/>
  <c r="AJ131" i="10"/>
  <c r="AL131" i="10" s="1"/>
  <c r="AK131" i="10"/>
  <c r="AM131" i="10"/>
  <c r="AN131" i="10"/>
  <c r="AO131" i="10"/>
  <c r="AP131" i="10"/>
  <c r="AR131" i="10"/>
  <c r="AT131" i="10"/>
  <c r="BO131" i="10" s="1"/>
  <c r="BA131" i="10"/>
  <c r="BB131" i="10"/>
  <c r="BH131" i="10"/>
  <c r="BK131" i="10"/>
  <c r="BL131" i="10"/>
  <c r="BM131" i="10"/>
  <c r="BN131" i="10" s="1"/>
  <c r="BP131" i="10"/>
  <c r="BQ131" i="10"/>
  <c r="BR131" i="10"/>
  <c r="BI131" i="10" s="1"/>
  <c r="BS131" i="10"/>
  <c r="BU131" i="10"/>
  <c r="Z132" i="10"/>
  <c r="AC132" i="10" s="1"/>
  <c r="AB132" i="10"/>
  <c r="AI132" i="10"/>
  <c r="AD132" i="10" s="1"/>
  <c r="AJ132" i="10"/>
  <c r="AK132" i="10"/>
  <c r="AM132" i="10"/>
  <c r="BT132" i="10" s="1"/>
  <c r="BJ132" i="10" s="1"/>
  <c r="AN132" i="10"/>
  <c r="AP132" i="10"/>
  <c r="AT132" i="10"/>
  <c r="BF132" i="10"/>
  <c r="BG132" i="10"/>
  <c r="BH132" i="10"/>
  <c r="BL132" i="10"/>
  <c r="BM132" i="10"/>
  <c r="BN132" i="10"/>
  <c r="BO132" i="10"/>
  <c r="BP132" i="10"/>
  <c r="BQ132" i="10"/>
  <c r="BS132" i="10"/>
  <c r="BU132" i="10"/>
  <c r="Z133" i="10"/>
  <c r="AA133" i="10"/>
  <c r="AE133" i="10"/>
  <c r="AF133" i="10"/>
  <c r="AI133" i="10"/>
  <c r="AJ133" i="10"/>
  <c r="AL133" i="10"/>
  <c r="AM133" i="10"/>
  <c r="BP133" i="10" s="1"/>
  <c r="AN133" i="10"/>
  <c r="BQ133" i="10" s="1"/>
  <c r="AP133" i="10"/>
  <c r="AQ133" i="10"/>
  <c r="AT133" i="10"/>
  <c r="BF133" i="10"/>
  <c r="BG133" i="10"/>
  <c r="BL133" i="10"/>
  <c r="BM133" i="10"/>
  <c r="BN133" i="10"/>
  <c r="BO133" i="10"/>
  <c r="BS133" i="10"/>
  <c r="BH133" i="10" s="1"/>
  <c r="BT133" i="10"/>
  <c r="BJ133" i="10" s="1"/>
  <c r="BU133" i="10"/>
  <c r="BR133" i="10" s="1"/>
  <c r="Z134" i="10"/>
  <c r="AA134" i="10"/>
  <c r="AB134" i="10"/>
  <c r="AC134" i="10"/>
  <c r="AD134" i="10"/>
  <c r="AE134" i="10"/>
  <c r="AF134" i="10"/>
  <c r="AG134" i="10"/>
  <c r="AI134" i="10"/>
  <c r="AK134" i="10" s="1"/>
  <c r="AJ134" i="10"/>
  <c r="AL134" i="10"/>
  <c r="AM134" i="10"/>
  <c r="BF134" i="10" s="1"/>
  <c r="AN134" i="10"/>
  <c r="BQ134" i="10" s="1"/>
  <c r="AO134" i="10"/>
  <c r="AP134" i="10"/>
  <c r="AQ134" i="10"/>
  <c r="AR134" i="10"/>
  <c r="AT134" i="10"/>
  <c r="BO134" i="10" s="1"/>
  <c r="BA134" i="10"/>
  <c r="BB134" i="10"/>
  <c r="BL134" i="10"/>
  <c r="BM134" i="10"/>
  <c r="BN134" i="10" s="1"/>
  <c r="BS134" i="10"/>
  <c r="BH134" i="10" s="1"/>
  <c r="BT134" i="10"/>
  <c r="BJ134" i="10" s="1"/>
  <c r="BU134" i="10"/>
  <c r="BR134" i="10" s="1"/>
  <c r="Z135" i="10"/>
  <c r="AF135" i="10" s="1"/>
  <c r="AB135" i="10"/>
  <c r="AC135" i="10"/>
  <c r="AD135" i="10"/>
  <c r="AI135" i="10"/>
  <c r="AJ135" i="10"/>
  <c r="AK135" i="10"/>
  <c r="AM135" i="10"/>
  <c r="BP135" i="10" s="1"/>
  <c r="AN135" i="10"/>
  <c r="AO135" i="10"/>
  <c r="AP135" i="10"/>
  <c r="AR135" i="10"/>
  <c r="AS135" i="10"/>
  <c r="AT135" i="10"/>
  <c r="BO135" i="10" s="1"/>
  <c r="BA135" i="10"/>
  <c r="BB135" i="10"/>
  <c r="BI135" i="10"/>
  <c r="BL135" i="10"/>
  <c r="BM135" i="10"/>
  <c r="BN135" i="10" s="1"/>
  <c r="BQ135" i="10"/>
  <c r="BR135" i="10" s="1"/>
  <c r="BK135" i="10" s="1"/>
  <c r="BS135" i="10"/>
  <c r="BH135" i="10" s="1"/>
  <c r="BU135" i="10"/>
  <c r="Z136" i="10"/>
  <c r="AB136" i="10" s="1"/>
  <c r="AA136" i="10"/>
  <c r="AI136" i="10"/>
  <c r="AJ136" i="10"/>
  <c r="AL136" i="10" s="1"/>
  <c r="AM136" i="10"/>
  <c r="BT136" i="10" s="1"/>
  <c r="BJ136" i="10" s="1"/>
  <c r="AN136" i="10"/>
  <c r="AT136" i="10"/>
  <c r="BF136" i="10"/>
  <c r="BL136" i="10"/>
  <c r="BM136" i="10"/>
  <c r="BN136" i="10"/>
  <c r="BO136" i="10"/>
  <c r="BQ136" i="10"/>
  <c r="BS136" i="10"/>
  <c r="BH136" i="10" s="1"/>
  <c r="BU136" i="10"/>
  <c r="Z137" i="10"/>
  <c r="AA137" i="10"/>
  <c r="AC137" i="10"/>
  <c r="AE137" i="10"/>
  <c r="AF137" i="10"/>
  <c r="AI137" i="10"/>
  <c r="AD137" i="10" s="1"/>
  <c r="AJ137" i="10"/>
  <c r="AK137" i="10"/>
  <c r="AL137" i="10"/>
  <c r="AM137" i="10"/>
  <c r="BP137" i="10" s="1"/>
  <c r="AN137" i="10"/>
  <c r="BQ137" i="10" s="1"/>
  <c r="AQ137" i="10"/>
  <c r="AT137" i="10"/>
  <c r="BA137" i="10"/>
  <c r="BF137" i="10"/>
  <c r="BG137" i="10"/>
  <c r="BL137" i="10"/>
  <c r="AG137" i="10" s="1"/>
  <c r="BM137" i="10"/>
  <c r="BN137" i="10"/>
  <c r="BO137" i="10"/>
  <c r="BS137" i="10"/>
  <c r="BH137" i="10" s="1"/>
  <c r="BT137" i="10"/>
  <c r="BJ137" i="10" s="1"/>
  <c r="BU137" i="10"/>
  <c r="Z138" i="10"/>
  <c r="AA138" i="10"/>
  <c r="AB138" i="10"/>
  <c r="AC138" i="10"/>
  <c r="AD138" i="10"/>
  <c r="AE138" i="10"/>
  <c r="AF138" i="10"/>
  <c r="AI138" i="10"/>
  <c r="AK138" i="10" s="1"/>
  <c r="AJ138" i="10"/>
  <c r="AL138" i="10"/>
  <c r="AM138" i="10"/>
  <c r="AN138" i="10"/>
  <c r="BQ138" i="10" s="1"/>
  <c r="AO138" i="10"/>
  <c r="AP138" i="10"/>
  <c r="AQ138" i="10"/>
  <c r="AR138" i="10"/>
  <c r="AT138" i="10"/>
  <c r="BO138" i="10" s="1"/>
  <c r="BA138" i="10"/>
  <c r="BB138" i="10"/>
  <c r="BG138" i="10"/>
  <c r="BL138" i="10"/>
  <c r="AG138" i="10" s="1"/>
  <c r="BM138" i="10"/>
  <c r="BN138" i="10" s="1"/>
  <c r="BT138" i="10"/>
  <c r="BJ138" i="10" s="1"/>
  <c r="BU138" i="10"/>
  <c r="BR138" i="10" s="1"/>
  <c r="Z139" i="10"/>
  <c r="AF139" i="10" s="1"/>
  <c r="AB139" i="10"/>
  <c r="AC139" i="10"/>
  <c r="AD139" i="10"/>
  <c r="AI139" i="10"/>
  <c r="AJ139" i="10"/>
  <c r="AL139" i="10" s="1"/>
  <c r="AK139" i="10"/>
  <c r="AM139" i="10"/>
  <c r="AN139" i="10"/>
  <c r="AO139" i="10"/>
  <c r="AP139" i="10"/>
  <c r="AR139" i="10"/>
  <c r="AS139" i="10"/>
  <c r="AT139" i="10"/>
  <c r="BO139" i="10" s="1"/>
  <c r="BA139" i="10"/>
  <c r="BB139" i="10"/>
  <c r="BL139" i="10"/>
  <c r="BM139" i="10"/>
  <c r="BN139" i="10" s="1"/>
  <c r="BP139" i="10"/>
  <c r="BQ139" i="10"/>
  <c r="BR139" i="10"/>
  <c r="BI139" i="10" s="1"/>
  <c r="BU139" i="10"/>
  <c r="Z140" i="10"/>
  <c r="AA140" i="10" s="1"/>
  <c r="AB140" i="10"/>
  <c r="AC140" i="10"/>
  <c r="AE140" i="10"/>
  <c r="AI140" i="10"/>
  <c r="AD140" i="10" s="1"/>
  <c r="AJ140" i="10"/>
  <c r="AL140" i="10" s="1"/>
  <c r="AK140" i="10"/>
  <c r="AM140" i="10"/>
  <c r="BT140" i="10" s="1"/>
  <c r="BJ140" i="10" s="1"/>
  <c r="AN140" i="10"/>
  <c r="AP140" i="10"/>
  <c r="AQ140" i="10"/>
  <c r="AR140" i="10"/>
  <c r="AT140" i="10"/>
  <c r="BA140" i="10"/>
  <c r="BG140" i="10"/>
  <c r="BH140" i="10"/>
  <c r="BL140" i="10"/>
  <c r="BM140" i="10"/>
  <c r="BN140" i="10"/>
  <c r="BO140" i="10"/>
  <c r="BP140" i="10"/>
  <c r="BQ140" i="10"/>
  <c r="BS140" i="10"/>
  <c r="BU140" i="10"/>
  <c r="BR140" i="10" s="1"/>
  <c r="BI140" i="10" s="1"/>
  <c r="Z141" i="10"/>
  <c r="AA141" i="10" s="1"/>
  <c r="AE141" i="10"/>
  <c r="AG141" i="10"/>
  <c r="AI141" i="10"/>
  <c r="AD141" i="10" s="1"/>
  <c r="AJ141" i="10"/>
  <c r="AL141" i="10"/>
  <c r="AM141" i="10"/>
  <c r="BP141" i="10" s="1"/>
  <c r="AN141" i="10"/>
  <c r="AO141" i="10"/>
  <c r="AT141" i="10"/>
  <c r="BF141" i="10"/>
  <c r="BG141" i="10"/>
  <c r="BL141" i="10"/>
  <c r="BM141" i="10"/>
  <c r="BN141" i="10" s="1"/>
  <c r="BO141" i="10"/>
  <c r="BQ141" i="10"/>
  <c r="BS141" i="10"/>
  <c r="BH141" i="10" s="1"/>
  <c r="BT141" i="10"/>
  <c r="BJ141" i="10" s="1"/>
  <c r="BU141" i="10"/>
  <c r="Z142" i="10"/>
  <c r="AA142" i="10"/>
  <c r="AB142" i="10"/>
  <c r="AC142" i="10"/>
  <c r="AE142" i="10"/>
  <c r="AF142" i="10"/>
  <c r="AG142" i="10"/>
  <c r="AI142" i="10"/>
  <c r="AK142" i="10" s="1"/>
  <c r="AJ142" i="10"/>
  <c r="AL142" i="10"/>
  <c r="AM142" i="10"/>
  <c r="AN142" i="10"/>
  <c r="BQ142" i="10" s="1"/>
  <c r="AO142" i="10"/>
  <c r="AP142" i="10"/>
  <c r="AQ142" i="10"/>
  <c r="AR142" i="10"/>
  <c r="AT142" i="10"/>
  <c r="BO142" i="10" s="1"/>
  <c r="BA142" i="10"/>
  <c r="BB142" i="10"/>
  <c r="BG142" i="10"/>
  <c r="BJ142" i="10"/>
  <c r="BL142" i="10"/>
  <c r="BM142" i="10"/>
  <c r="BN142" i="10" s="1"/>
  <c r="BR142" i="10"/>
  <c r="BK142" i="10" s="1"/>
  <c r="BS142" i="10"/>
  <c r="BH142" i="10" s="1"/>
  <c r="BT142" i="10"/>
  <c r="BU142" i="10"/>
  <c r="Z143" i="10"/>
  <c r="AF143" i="10" s="1"/>
  <c r="AB143" i="10"/>
  <c r="AC143" i="10"/>
  <c r="AD143" i="10"/>
  <c r="AE143" i="10"/>
  <c r="AG143" i="10" s="1"/>
  <c r="AI143" i="10"/>
  <c r="AJ143" i="10"/>
  <c r="AK143" i="10"/>
  <c r="AL143" i="10"/>
  <c r="AM143" i="10"/>
  <c r="BP143" i="10" s="1"/>
  <c r="AN143" i="10"/>
  <c r="AO143" i="10"/>
  <c r="AP143" i="10"/>
  <c r="AR143" i="10"/>
  <c r="AS143" i="10"/>
  <c r="AT143" i="10"/>
  <c r="BO143" i="10" s="1"/>
  <c r="BA143" i="10"/>
  <c r="BB143" i="10"/>
  <c r="BL143" i="10"/>
  <c r="BM143" i="10"/>
  <c r="BN143" i="10" s="1"/>
  <c r="BQ143" i="10"/>
  <c r="BS143" i="10"/>
  <c r="BH143" i="10" s="1"/>
  <c r="BU143" i="10"/>
  <c r="BR143" i="10" s="1"/>
  <c r="BK143" i="10" s="1"/>
  <c r="Z144" i="10"/>
  <c r="AB144" i="10" s="1"/>
  <c r="AA144" i="10"/>
  <c r="AI144" i="10"/>
  <c r="AJ144" i="10"/>
  <c r="AL144" i="10" s="1"/>
  <c r="AM144" i="10"/>
  <c r="BT144" i="10" s="1"/>
  <c r="BJ144" i="10" s="1"/>
  <c r="AN144" i="10"/>
  <c r="AT144" i="10"/>
  <c r="BF144" i="10"/>
  <c r="BL144" i="10"/>
  <c r="BM144" i="10"/>
  <c r="BN144" i="10"/>
  <c r="BO144" i="10"/>
  <c r="BQ144" i="10"/>
  <c r="BS144" i="10"/>
  <c r="BH144" i="10" s="1"/>
  <c r="BU144" i="10"/>
  <c r="Z145" i="10"/>
  <c r="AA145" i="10"/>
  <c r="AC145" i="10"/>
  <c r="AF145" i="10"/>
  <c r="AH145" i="10" s="1"/>
  <c r="AG145" i="10"/>
  <c r="AI145" i="10"/>
  <c r="AD145" i="10" s="1"/>
  <c r="AJ145" i="10"/>
  <c r="AE145" i="10" s="1"/>
  <c r="AK145" i="10"/>
  <c r="AL145" i="10"/>
  <c r="AM145" i="10"/>
  <c r="AN145" i="10"/>
  <c r="BQ145" i="10" s="1"/>
  <c r="AO145" i="10"/>
  <c r="AT145" i="10"/>
  <c r="BF145" i="10"/>
  <c r="BG145" i="10"/>
  <c r="BL145" i="10"/>
  <c r="BM145" i="10"/>
  <c r="BN145" i="10" s="1"/>
  <c r="BO145" i="10"/>
  <c r="BP145" i="10"/>
  <c r="BS145" i="10"/>
  <c r="BH145" i="10" s="1"/>
  <c r="BT145" i="10"/>
  <c r="BJ145" i="10" s="1"/>
  <c r="BU145" i="10"/>
  <c r="Z146" i="10"/>
  <c r="AC146" i="10" s="1"/>
  <c r="AA146" i="10"/>
  <c r="AB146" i="10"/>
  <c r="AD146" i="10"/>
  <c r="AE146" i="10"/>
  <c r="AF146" i="10"/>
  <c r="AI146" i="10"/>
  <c r="AK146" i="10" s="1"/>
  <c r="AJ146" i="10"/>
  <c r="AL146" i="10"/>
  <c r="AM146" i="10"/>
  <c r="AN146" i="10"/>
  <c r="BQ146" i="10" s="1"/>
  <c r="AO146" i="10"/>
  <c r="AP146" i="10"/>
  <c r="AQ146" i="10"/>
  <c r="AR146" i="10"/>
  <c r="AT146" i="10"/>
  <c r="BB146" i="10"/>
  <c r="BG146" i="10"/>
  <c r="BL146" i="10"/>
  <c r="BM146" i="10"/>
  <c r="BN146" i="10" s="1"/>
  <c r="BO146" i="10"/>
  <c r="BP146" i="10"/>
  <c r="BS146" i="10"/>
  <c r="BH146" i="10" s="1"/>
  <c r="BT146" i="10"/>
  <c r="BJ146" i="10" s="1"/>
  <c r="BU146" i="10"/>
  <c r="BR146" i="10" s="1"/>
  <c r="Z147" i="10"/>
  <c r="AB147" i="10"/>
  <c r="AC147" i="10"/>
  <c r="AD147" i="10"/>
  <c r="AE147" i="10"/>
  <c r="AG147" i="10" s="1"/>
  <c r="AI147" i="10"/>
  <c r="AJ147" i="10"/>
  <c r="AK147" i="10"/>
  <c r="AL147" i="10"/>
  <c r="AM147" i="10"/>
  <c r="AN147" i="10"/>
  <c r="AO147" i="10"/>
  <c r="AP147" i="10"/>
  <c r="AR147" i="10"/>
  <c r="AT147" i="10"/>
  <c r="BO147" i="10" s="1"/>
  <c r="BA147" i="10"/>
  <c r="BB147" i="10"/>
  <c r="BF147" i="10"/>
  <c r="BI147" i="10"/>
  <c r="BL147" i="10"/>
  <c r="BM147" i="10"/>
  <c r="BN147" i="10"/>
  <c r="BP147" i="10"/>
  <c r="BQ147" i="10"/>
  <c r="BR147" i="10"/>
  <c r="BK147" i="10" s="1"/>
  <c r="BS147" i="10"/>
  <c r="BH147" i="10" s="1"/>
  <c r="BU147" i="10"/>
  <c r="Z148" i="10"/>
  <c r="AA148" i="10"/>
  <c r="AB148" i="10"/>
  <c r="AC148" i="10"/>
  <c r="AE148" i="10"/>
  <c r="AF148" i="10"/>
  <c r="AI148" i="10"/>
  <c r="AD148" i="10" s="1"/>
  <c r="AJ148" i="10"/>
  <c r="AL148" i="10" s="1"/>
  <c r="AM148" i="10"/>
  <c r="BT148" i="10" s="1"/>
  <c r="BJ148" i="10" s="1"/>
  <c r="AN148" i="10"/>
  <c r="AP148" i="10"/>
  <c r="AQ148" i="10"/>
  <c r="AR148" i="10"/>
  <c r="AS148" i="10"/>
  <c r="AT148" i="10"/>
  <c r="BA148" i="10"/>
  <c r="BG148" i="10"/>
  <c r="BI148" i="10"/>
  <c r="BL148" i="10"/>
  <c r="BM148" i="10"/>
  <c r="BN148" i="10"/>
  <c r="BO148" i="10"/>
  <c r="BP148" i="10"/>
  <c r="BQ148" i="10"/>
  <c r="BR148" i="10" s="1"/>
  <c r="BS148" i="10"/>
  <c r="BH148" i="10" s="1"/>
  <c r="BU148" i="10"/>
  <c r="Z149" i="10"/>
  <c r="AP149" i="10" s="1"/>
  <c r="AA149" i="10"/>
  <c r="AC149" i="10"/>
  <c r="AD149" i="10"/>
  <c r="AF149" i="10"/>
  <c r="AH149" i="10" s="1"/>
  <c r="AG149" i="10"/>
  <c r="AI149" i="10"/>
  <c r="AK149" i="10" s="1"/>
  <c r="AJ149" i="10"/>
  <c r="AE149" i="10" s="1"/>
  <c r="AL149" i="10"/>
  <c r="AM149" i="10"/>
  <c r="AN149" i="10"/>
  <c r="BQ149" i="10" s="1"/>
  <c r="AO149" i="10"/>
  <c r="AQ149" i="10"/>
  <c r="AR149" i="10"/>
  <c r="AS149" i="10" s="1"/>
  <c r="AT149" i="10"/>
  <c r="BO149" i="10" s="1"/>
  <c r="BA149" i="10"/>
  <c r="BF149" i="10"/>
  <c r="BG149" i="10"/>
  <c r="BJ149" i="10"/>
  <c r="BL149" i="10"/>
  <c r="BM149" i="10"/>
  <c r="BN149" i="10" s="1"/>
  <c r="BP149" i="10"/>
  <c r="BS149" i="10"/>
  <c r="BH149" i="10" s="1"/>
  <c r="BT149" i="10"/>
  <c r="BU149" i="10"/>
  <c r="BR149" i="10" s="1"/>
  <c r="BI149" i="10" s="1"/>
  <c r="Z150" i="10"/>
  <c r="AF150" i="10" s="1"/>
  <c r="AD150" i="10"/>
  <c r="AE150" i="10"/>
  <c r="AG150" i="10" s="1"/>
  <c r="AI150" i="10"/>
  <c r="AJ150" i="10"/>
  <c r="AL150" i="10" s="1"/>
  <c r="AK150" i="10"/>
  <c r="AM150" i="10"/>
  <c r="AN150" i="10"/>
  <c r="AP150" i="10"/>
  <c r="AT150" i="10"/>
  <c r="BO150" i="10" s="1"/>
  <c r="BK150" i="10"/>
  <c r="BL150" i="10"/>
  <c r="BM150" i="10"/>
  <c r="BN150" i="10"/>
  <c r="BQ150" i="10"/>
  <c r="BS150" i="10"/>
  <c r="BH150" i="10" s="1"/>
  <c r="BU150" i="10"/>
  <c r="BR150" i="10" s="1"/>
  <c r="BI150" i="10" s="1"/>
  <c r="Z151" i="10"/>
  <c r="AO151" i="10" s="1"/>
  <c r="AA151" i="10"/>
  <c r="AC151" i="10"/>
  <c r="AE151" i="10"/>
  <c r="AF151" i="10"/>
  <c r="AI151" i="10"/>
  <c r="AD151" i="10" s="1"/>
  <c r="AJ151" i="10"/>
  <c r="AK151" i="10"/>
  <c r="AL151" i="10"/>
  <c r="AM151" i="10"/>
  <c r="BF151" i="10" s="1"/>
  <c r="AN151" i="10"/>
  <c r="AP151" i="10"/>
  <c r="AQ151" i="10"/>
  <c r="AT151" i="10"/>
  <c r="BA151" i="10"/>
  <c r="BB151" i="10"/>
  <c r="BL151" i="10"/>
  <c r="BK151" i="10" s="1"/>
  <c r="BM151" i="10"/>
  <c r="BN151" i="10"/>
  <c r="BO151" i="10"/>
  <c r="BQ151" i="10"/>
  <c r="BR151" i="10" s="1"/>
  <c r="BI151" i="10" s="1"/>
  <c r="BS151" i="10"/>
  <c r="BH151" i="10" s="1"/>
  <c r="BT151" i="10"/>
  <c r="BJ151" i="10" s="1"/>
  <c r="BU151" i="10"/>
  <c r="Z152" i="10"/>
  <c r="AA152" i="10"/>
  <c r="AB152" i="10"/>
  <c r="AC152" i="10"/>
  <c r="AF152" i="10"/>
  <c r="AH152" i="10" s="1"/>
  <c r="AI152" i="10"/>
  <c r="AJ152" i="10"/>
  <c r="AE152" i="10" s="1"/>
  <c r="AG152" i="10" s="1"/>
  <c r="AL152" i="10"/>
  <c r="AM152" i="10"/>
  <c r="AN152" i="10"/>
  <c r="AO152" i="10"/>
  <c r="AP152" i="10"/>
  <c r="AQ152" i="10"/>
  <c r="AR152" i="10"/>
  <c r="AS152" i="10"/>
  <c r="AT152" i="10"/>
  <c r="BA152" i="10"/>
  <c r="BB152" i="10"/>
  <c r="BF152" i="10"/>
  <c r="BG152" i="10"/>
  <c r="BH152" i="10"/>
  <c r="BJ152" i="10"/>
  <c r="BL152" i="10"/>
  <c r="BM152" i="10"/>
  <c r="BN152" i="10" s="1"/>
  <c r="BO152" i="10"/>
  <c r="BP152" i="10"/>
  <c r="BQ152" i="10"/>
  <c r="BR152" i="10"/>
  <c r="BI152" i="10" s="1"/>
  <c r="BS152" i="10"/>
  <c r="BT152" i="10"/>
  <c r="BU152" i="10"/>
  <c r="Z153" i="10"/>
  <c r="AC153" i="10" s="1"/>
  <c r="AA153" i="10"/>
  <c r="AB153" i="10"/>
  <c r="AI153" i="10"/>
  <c r="AK153" i="10" s="1"/>
  <c r="AJ153" i="10"/>
  <c r="AM153" i="10"/>
  <c r="BF153" i="10" s="1"/>
  <c r="AN153" i="10"/>
  <c r="BQ153" i="10" s="1"/>
  <c r="AO153" i="10"/>
  <c r="AP153" i="10"/>
  <c r="AQ153" i="10"/>
  <c r="AR153" i="10"/>
  <c r="AT153" i="10"/>
  <c r="BG153" i="10"/>
  <c r="BH153" i="10"/>
  <c r="BL153" i="10"/>
  <c r="BM153" i="10"/>
  <c r="BN153" i="10" s="1"/>
  <c r="BO153" i="10"/>
  <c r="BP153" i="10"/>
  <c r="BS153" i="10"/>
  <c r="BU153" i="10"/>
  <c r="Z154" i="10"/>
  <c r="AP154" i="10" s="1"/>
  <c r="AD154" i="10"/>
  <c r="AE154" i="10"/>
  <c r="AG154" i="10" s="1"/>
  <c r="AI154" i="10"/>
  <c r="AJ154" i="10"/>
  <c r="AL154" i="10" s="1"/>
  <c r="AK154" i="10"/>
  <c r="AM154" i="10"/>
  <c r="AN154" i="10"/>
  <c r="AT154" i="10"/>
  <c r="BO154" i="10" s="1"/>
  <c r="BK154" i="10"/>
  <c r="BL154" i="10"/>
  <c r="BM154" i="10"/>
  <c r="BN154" i="10"/>
  <c r="BQ154" i="10"/>
  <c r="BU154" i="10"/>
  <c r="BR154" i="10" s="1"/>
  <c r="BI154" i="10" s="1"/>
  <c r="Z155" i="10"/>
  <c r="AO155" i="10" s="1"/>
  <c r="AA155" i="10"/>
  <c r="AC155" i="10"/>
  <c r="AE155" i="10"/>
  <c r="AF155" i="10"/>
  <c r="AI155" i="10"/>
  <c r="AD155" i="10" s="1"/>
  <c r="AJ155" i="10"/>
  <c r="AK155" i="10"/>
  <c r="AL155" i="10"/>
  <c r="AM155" i="10"/>
  <c r="BF155" i="10" s="1"/>
  <c r="AN155" i="10"/>
  <c r="AP155" i="10"/>
  <c r="AQ155" i="10"/>
  <c r="AT155" i="10"/>
  <c r="BA155" i="10"/>
  <c r="BB155" i="10"/>
  <c r="BL155" i="10"/>
  <c r="BM155" i="10"/>
  <c r="BN155" i="10"/>
  <c r="BO155" i="10"/>
  <c r="BQ155" i="10"/>
  <c r="BR155" i="10" s="1"/>
  <c r="BS155" i="10"/>
  <c r="BH155" i="10" s="1"/>
  <c r="BT155" i="10"/>
  <c r="BJ155" i="10" s="1"/>
  <c r="BU155" i="10"/>
  <c r="Z156" i="10"/>
  <c r="AA156" i="10"/>
  <c r="AB156" i="10"/>
  <c r="AC156" i="10"/>
  <c r="AD156" i="10"/>
  <c r="AF156" i="10"/>
  <c r="AH156" i="10" s="1"/>
  <c r="AI156" i="10"/>
  <c r="AK156" i="10" s="1"/>
  <c r="AJ156" i="10"/>
  <c r="AE156" i="10" s="1"/>
  <c r="AG156" i="10" s="1"/>
  <c r="AL156" i="10"/>
  <c r="AM156" i="10"/>
  <c r="AN156" i="10"/>
  <c r="AO156" i="10"/>
  <c r="AP156" i="10"/>
  <c r="AQ156" i="10"/>
  <c r="AR156" i="10"/>
  <c r="AS156" i="10"/>
  <c r="AT156" i="10"/>
  <c r="BO156" i="10" s="1"/>
  <c r="BA156" i="10"/>
  <c r="BB156" i="10"/>
  <c r="BF156" i="10"/>
  <c r="BG156" i="10"/>
  <c r="BH156" i="10"/>
  <c r="BJ156" i="10"/>
  <c r="BL156" i="10"/>
  <c r="BK156" i="10" s="1"/>
  <c r="BM156" i="10"/>
  <c r="BN156" i="10" s="1"/>
  <c r="BP156" i="10"/>
  <c r="BQ156" i="10"/>
  <c r="BR156" i="10"/>
  <c r="BI156" i="10" s="1"/>
  <c r="BS156" i="10"/>
  <c r="BT156" i="10"/>
  <c r="BU156" i="10"/>
  <c r="Z157" i="10"/>
  <c r="AC157" i="10" s="1"/>
  <c r="AA157" i="10"/>
  <c r="AB157" i="10"/>
  <c r="AI157" i="10"/>
  <c r="AK157" i="10" s="1"/>
  <c r="AJ157" i="10"/>
  <c r="AM157" i="10"/>
  <c r="BF157" i="10" s="1"/>
  <c r="AN157" i="10"/>
  <c r="BQ157" i="10" s="1"/>
  <c r="AO157" i="10"/>
  <c r="AP157" i="10"/>
  <c r="AQ157" i="10"/>
  <c r="AR157" i="10"/>
  <c r="AT157" i="10"/>
  <c r="BG157" i="10"/>
  <c r="BH157" i="10"/>
  <c r="BL157" i="10"/>
  <c r="BM157" i="10"/>
  <c r="BN157" i="10" s="1"/>
  <c r="BO157" i="10"/>
  <c r="BP157" i="10"/>
  <c r="BS157" i="10"/>
  <c r="BU157" i="10"/>
  <c r="Z158" i="10"/>
  <c r="AD158" i="10"/>
  <c r="AE158" i="10"/>
  <c r="AG158" i="10"/>
  <c r="AI158" i="10"/>
  <c r="AJ158" i="10"/>
  <c r="AL158" i="10" s="1"/>
  <c r="AK158" i="10"/>
  <c r="AM158" i="10"/>
  <c r="AN158" i="10"/>
  <c r="AT158" i="10"/>
  <c r="BO158" i="10" s="1"/>
  <c r="BL158" i="10"/>
  <c r="BM158" i="10"/>
  <c r="BN158" i="10"/>
  <c r="BQ158" i="10"/>
  <c r="BS158" i="10"/>
  <c r="BH158" i="10" s="1"/>
  <c r="BU158" i="10"/>
  <c r="BR158" i="10" s="1"/>
  <c r="BI158" i="10" s="1"/>
  <c r="Z159" i="10"/>
  <c r="AO159" i="10" s="1"/>
  <c r="AA159" i="10"/>
  <c r="AC159" i="10"/>
  <c r="AE159" i="10"/>
  <c r="AF159" i="10"/>
  <c r="AI159" i="10"/>
  <c r="AD159" i="10" s="1"/>
  <c r="AJ159" i="10"/>
  <c r="AK159" i="10"/>
  <c r="AL159" i="10"/>
  <c r="AM159" i="10"/>
  <c r="BS159" i="10" s="1"/>
  <c r="BH159" i="10" s="1"/>
  <c r="AN159" i="10"/>
  <c r="AP159" i="10"/>
  <c r="AQ159" i="10"/>
  <c r="AT159" i="10"/>
  <c r="BA159" i="10"/>
  <c r="BB159" i="10"/>
  <c r="BI159" i="10"/>
  <c r="BK159" i="10"/>
  <c r="BL159" i="10"/>
  <c r="BM159" i="10"/>
  <c r="BN159" i="10"/>
  <c r="BO159" i="10"/>
  <c r="BQ159" i="10"/>
  <c r="BR159" i="10" s="1"/>
  <c r="BT159" i="10"/>
  <c r="BJ159" i="10" s="1"/>
  <c r="BU159" i="10"/>
  <c r="Z160" i="10"/>
  <c r="AA160" i="10"/>
  <c r="AB160" i="10"/>
  <c r="AC160" i="10"/>
  <c r="AF160" i="10"/>
  <c r="AI160" i="10"/>
  <c r="AJ160" i="10"/>
  <c r="AE160" i="10" s="1"/>
  <c r="AG160" i="10" s="1"/>
  <c r="AL160" i="10"/>
  <c r="AM160" i="10"/>
  <c r="AN160" i="10"/>
  <c r="AO160" i="10"/>
  <c r="AP160" i="10"/>
  <c r="AQ160" i="10"/>
  <c r="AR160" i="10"/>
  <c r="AS160" i="10"/>
  <c r="AT160" i="10"/>
  <c r="BA160" i="10"/>
  <c r="BB160" i="10"/>
  <c r="BF160" i="10"/>
  <c r="BG160" i="10"/>
  <c r="BH160" i="10"/>
  <c r="BJ160" i="10"/>
  <c r="BL160" i="10"/>
  <c r="BM160" i="10"/>
  <c r="BN160" i="10" s="1"/>
  <c r="BO160" i="10"/>
  <c r="BP160" i="10"/>
  <c r="BQ160" i="10"/>
  <c r="BR160" i="10" s="1"/>
  <c r="BI160" i="10" s="1"/>
  <c r="BS160" i="10"/>
  <c r="BT160" i="10"/>
  <c r="BU160" i="10"/>
  <c r="Z161" i="10"/>
  <c r="AC161" i="10" s="1"/>
  <c r="AA161" i="10"/>
  <c r="AB161" i="10"/>
  <c r="AI161" i="10"/>
  <c r="AJ161" i="10"/>
  <c r="AM161" i="10"/>
  <c r="BF161" i="10" s="1"/>
  <c r="AN161" i="10"/>
  <c r="BQ161" i="10" s="1"/>
  <c r="AO161" i="10"/>
  <c r="AP161" i="10"/>
  <c r="AQ161" i="10"/>
  <c r="AR161" i="10"/>
  <c r="AT161" i="10"/>
  <c r="BG161" i="10"/>
  <c r="BH161" i="10"/>
  <c r="BL161" i="10"/>
  <c r="BI161" i="10" s="1"/>
  <c r="BM161" i="10"/>
  <c r="BN161" i="10" s="1"/>
  <c r="BO161" i="10"/>
  <c r="BP161" i="10"/>
  <c r="BS161" i="10"/>
  <c r="BU161" i="10"/>
  <c r="BR161" i="10" s="1"/>
  <c r="BK161" i="10" s="1"/>
  <c r="Z162" i="10"/>
  <c r="AD162" i="10"/>
  <c r="AE162" i="10"/>
  <c r="AG162" i="10"/>
  <c r="AI162" i="10"/>
  <c r="AJ162" i="10"/>
  <c r="AL162" i="10" s="1"/>
  <c r="AK162" i="10"/>
  <c r="AM162" i="10"/>
  <c r="AN162" i="10"/>
  <c r="AT162" i="10"/>
  <c r="BO162" i="10" s="1"/>
  <c r="BL162" i="10"/>
  <c r="BM162" i="10"/>
  <c r="BN162" i="10"/>
  <c r="BQ162" i="10"/>
  <c r="BS162" i="10"/>
  <c r="BH162" i="10" s="1"/>
  <c r="BU162" i="10"/>
  <c r="BR162" i="10" s="1"/>
  <c r="BI162" i="10" s="1"/>
  <c r="Z163" i="10"/>
  <c r="AO163" i="10" s="1"/>
  <c r="AA163" i="10"/>
  <c r="AC163" i="10"/>
  <c r="AE163" i="10"/>
  <c r="AF163" i="10"/>
  <c r="AI163" i="10"/>
  <c r="AD163" i="10" s="1"/>
  <c r="AJ163" i="10"/>
  <c r="AK163" i="10"/>
  <c r="AL163" i="10"/>
  <c r="AM163" i="10"/>
  <c r="AN163" i="10"/>
  <c r="AP163" i="10"/>
  <c r="AQ163" i="10"/>
  <c r="AT163" i="10"/>
  <c r="BA163" i="10"/>
  <c r="BB163" i="10"/>
  <c r="BL163" i="10"/>
  <c r="AG163" i="10" s="1"/>
  <c r="BM163" i="10"/>
  <c r="BN163" i="10"/>
  <c r="BO163" i="10"/>
  <c r="BQ163" i="10"/>
  <c r="BR163" i="10" s="1"/>
  <c r="BU163" i="10"/>
  <c r="Z164" i="10"/>
  <c r="AA164" i="10"/>
  <c r="AB164" i="10"/>
  <c r="AC164" i="10"/>
  <c r="AF164" i="10"/>
  <c r="AG164" i="10"/>
  <c r="AI164" i="10"/>
  <c r="AD164" i="10" s="1"/>
  <c r="AJ164" i="10"/>
  <c r="AE164" i="10" s="1"/>
  <c r="AL164" i="10"/>
  <c r="AM164" i="10"/>
  <c r="AN164" i="10"/>
  <c r="AO164" i="10"/>
  <c r="AP164" i="10"/>
  <c r="AQ164" i="10"/>
  <c r="AR164" i="10"/>
  <c r="AS164" i="10"/>
  <c r="AT164" i="10"/>
  <c r="BA164" i="10"/>
  <c r="BB164" i="10"/>
  <c r="BF164" i="10"/>
  <c r="BG164" i="10"/>
  <c r="BH164" i="10"/>
  <c r="BI164" i="10"/>
  <c r="BJ164" i="10"/>
  <c r="BL164" i="10"/>
  <c r="BM164" i="10"/>
  <c r="BN164" i="10" s="1"/>
  <c r="BO164" i="10"/>
  <c r="BP164" i="10"/>
  <c r="BQ164" i="10"/>
  <c r="BR164" i="10" s="1"/>
  <c r="BS164" i="10"/>
  <c r="BT164" i="10"/>
  <c r="BU164" i="10"/>
  <c r="Z165" i="10"/>
  <c r="AC165" i="10" s="1"/>
  <c r="AA165" i="10"/>
  <c r="AB165" i="10"/>
  <c r="AE165" i="10"/>
  <c r="AG165" i="10"/>
  <c r="AI165" i="10"/>
  <c r="AJ165" i="10"/>
  <c r="AL165" i="10" s="1"/>
  <c r="AM165" i="10"/>
  <c r="BS165" i="10" s="1"/>
  <c r="BH165" i="10" s="1"/>
  <c r="AN165" i="10"/>
  <c r="BQ165" i="10" s="1"/>
  <c r="AO165" i="10"/>
  <c r="AP165" i="10"/>
  <c r="AQ165" i="10"/>
  <c r="AR165" i="10"/>
  <c r="AT165" i="10"/>
  <c r="BG165" i="10"/>
  <c r="BL165" i="10"/>
  <c r="BM165" i="10"/>
  <c r="BN165" i="10" s="1"/>
  <c r="BO165" i="10"/>
  <c r="BP165" i="10"/>
  <c r="BU165" i="10"/>
  <c r="BR165" i="10" s="1"/>
  <c r="BK165" i="10" s="1"/>
  <c r="Z166" i="10"/>
  <c r="AC166" i="10"/>
  <c r="AD166" i="10"/>
  <c r="AE166" i="10"/>
  <c r="AG166" i="10"/>
  <c r="AI166" i="10"/>
  <c r="AJ166" i="10"/>
  <c r="AL166" i="10" s="1"/>
  <c r="AK166" i="10"/>
  <c r="AM166" i="10"/>
  <c r="AN166" i="10"/>
  <c r="AO166" i="10"/>
  <c r="AP166" i="10"/>
  <c r="AT166" i="10"/>
  <c r="BO166" i="10" s="1"/>
  <c r="BA166" i="10"/>
  <c r="BI166" i="10"/>
  <c r="BK166" i="10"/>
  <c r="BL166" i="10"/>
  <c r="BM166" i="10"/>
  <c r="BN166" i="10"/>
  <c r="BQ166" i="10"/>
  <c r="BS166" i="10"/>
  <c r="BH166" i="10" s="1"/>
  <c r="BU166" i="10"/>
  <c r="BR166" i="10" s="1"/>
  <c r="Z167" i="10"/>
  <c r="AO167" i="10" s="1"/>
  <c r="AA167" i="10"/>
  <c r="AC167" i="10"/>
  <c r="AE167" i="10"/>
  <c r="AF167" i="10"/>
  <c r="AI167" i="10"/>
  <c r="AD167" i="10" s="1"/>
  <c r="AJ167" i="10"/>
  <c r="AK167" i="10"/>
  <c r="AL167" i="10"/>
  <c r="AM167" i="10"/>
  <c r="BG167" i="10" s="1"/>
  <c r="AN167" i="10"/>
  <c r="AP167" i="10"/>
  <c r="AQ167" i="10"/>
  <c r="AT167" i="10"/>
  <c r="BA167" i="10"/>
  <c r="BB167" i="10"/>
  <c r="BJ167" i="10"/>
  <c r="BL167" i="10"/>
  <c r="BM167" i="10"/>
  <c r="BN167" i="10"/>
  <c r="BO167" i="10"/>
  <c r="BQ167" i="10"/>
  <c r="BR167" i="10"/>
  <c r="BK167" i="10" s="1"/>
  <c r="BS167" i="10"/>
  <c r="BH167" i="10" s="1"/>
  <c r="BT167" i="10"/>
  <c r="BU167" i="10"/>
  <c r="Z168" i="10"/>
  <c r="AA168" i="10"/>
  <c r="AB168" i="10"/>
  <c r="AC168" i="10"/>
  <c r="AF168" i="10"/>
  <c r="AH168" i="10" s="1"/>
  <c r="AG168" i="10"/>
  <c r="AI168" i="10"/>
  <c r="AD168" i="10" s="1"/>
  <c r="AJ168" i="10"/>
  <c r="AE168" i="10" s="1"/>
  <c r="AL168" i="10"/>
  <c r="AM168" i="10"/>
  <c r="AN168" i="10"/>
  <c r="AO168" i="10"/>
  <c r="AP168" i="10"/>
  <c r="AQ168" i="10"/>
  <c r="AR168" i="10"/>
  <c r="AS168" i="10"/>
  <c r="AT168" i="10"/>
  <c r="BO168" i="10" s="1"/>
  <c r="BA168" i="10"/>
  <c r="BB168" i="10"/>
  <c r="BF168" i="10"/>
  <c r="BG168" i="10"/>
  <c r="BH168" i="10"/>
  <c r="BJ168" i="10"/>
  <c r="BL168" i="10"/>
  <c r="BM168" i="10"/>
  <c r="BN168" i="10" s="1"/>
  <c r="BP168" i="10"/>
  <c r="BQ168" i="10"/>
  <c r="BR168" i="10"/>
  <c r="BI168" i="10" s="1"/>
  <c r="BS168" i="10"/>
  <c r="BT168" i="10"/>
  <c r="BU168" i="10"/>
  <c r="Z169" i="10"/>
  <c r="AA169" i="10"/>
  <c r="AB169" i="10"/>
  <c r="AE169" i="10"/>
  <c r="AG169" i="10" s="1"/>
  <c r="AI169" i="10"/>
  <c r="AJ169" i="10"/>
  <c r="AL169" i="10" s="1"/>
  <c r="AM169" i="10"/>
  <c r="AN169" i="10"/>
  <c r="BQ169" i="10" s="1"/>
  <c r="AO169" i="10"/>
  <c r="AP169" i="10"/>
  <c r="AQ169" i="10"/>
  <c r="AR169" i="10"/>
  <c r="AT169" i="10"/>
  <c r="BF169" i="10"/>
  <c r="BG169" i="10"/>
  <c r="BL169" i="10"/>
  <c r="BM169" i="10"/>
  <c r="BN169" i="10" s="1"/>
  <c r="BO169" i="10"/>
  <c r="BP169" i="10"/>
  <c r="BS169" i="10"/>
  <c r="BH169" i="10" s="1"/>
  <c r="BU169" i="10"/>
  <c r="Z170" i="10"/>
  <c r="AD170" i="10"/>
  <c r="AE170" i="10"/>
  <c r="AI170" i="10"/>
  <c r="AJ170" i="10"/>
  <c r="AL170" i="10" s="1"/>
  <c r="AK170" i="10"/>
  <c r="AM170" i="10"/>
  <c r="AN170" i="10"/>
  <c r="AT170" i="10"/>
  <c r="BO170" i="10" s="1"/>
  <c r="BF170" i="10"/>
  <c r="BL170" i="10"/>
  <c r="AG170" i="10" s="1"/>
  <c r="BM170" i="10"/>
  <c r="BN170" i="10" s="1"/>
  <c r="BQ170" i="10"/>
  <c r="BS170" i="10"/>
  <c r="BH170" i="10" s="1"/>
  <c r="BT170" i="10"/>
  <c r="BJ170" i="10" s="1"/>
  <c r="BU170" i="10"/>
  <c r="BR170" i="10" s="1"/>
  <c r="BI170" i="10" s="1"/>
  <c r="Z171" i="10"/>
  <c r="AO171" i="10" s="1"/>
  <c r="AA171" i="10"/>
  <c r="AC171" i="10"/>
  <c r="AE171" i="10"/>
  <c r="AF171" i="10"/>
  <c r="AH171" i="10" s="1"/>
  <c r="AI171" i="10"/>
  <c r="AK171" i="10" s="1"/>
  <c r="AJ171" i="10"/>
  <c r="AL171" i="10"/>
  <c r="AM171" i="10"/>
  <c r="AN171" i="10"/>
  <c r="BQ171" i="10" s="1"/>
  <c r="BR171" i="10" s="1"/>
  <c r="AP171" i="10"/>
  <c r="AQ171" i="10"/>
  <c r="AT171" i="10"/>
  <c r="BA171" i="10"/>
  <c r="BB171" i="10"/>
  <c r="BG171" i="10"/>
  <c r="BJ171" i="10"/>
  <c r="BL171" i="10"/>
  <c r="AG171" i="10" s="1"/>
  <c r="BM171" i="10"/>
  <c r="BN171" i="10"/>
  <c r="BO171" i="10"/>
  <c r="BS171" i="10"/>
  <c r="BH171" i="10" s="1"/>
  <c r="BT171" i="10"/>
  <c r="BU171" i="10"/>
  <c r="Z172" i="10"/>
  <c r="AA172" i="10"/>
  <c r="AB172" i="10"/>
  <c r="AC172" i="10"/>
  <c r="AD172" i="10"/>
  <c r="AF172" i="10"/>
  <c r="AI172" i="10"/>
  <c r="AJ172" i="10"/>
  <c r="AK172" i="10"/>
  <c r="AM172" i="10"/>
  <c r="AN172" i="10"/>
  <c r="AO172" i="10"/>
  <c r="AP172" i="10"/>
  <c r="AQ172" i="10"/>
  <c r="AR172" i="10"/>
  <c r="AS172" i="10" s="1"/>
  <c r="AT172" i="10"/>
  <c r="BA172" i="10"/>
  <c r="BB172" i="10"/>
  <c r="BF172" i="10"/>
  <c r="BG172" i="10"/>
  <c r="BH172" i="10"/>
  <c r="BI172" i="10"/>
  <c r="BJ172" i="10"/>
  <c r="BL172" i="10"/>
  <c r="BM172" i="10"/>
  <c r="BN172" i="10" s="1"/>
  <c r="BO172" i="10"/>
  <c r="BP172" i="10"/>
  <c r="BQ172" i="10"/>
  <c r="BS172" i="10"/>
  <c r="BT172" i="10"/>
  <c r="BU172" i="10"/>
  <c r="BR172" i="10" s="1"/>
  <c r="Z173" i="10"/>
  <c r="AA173" i="10"/>
  <c r="AI173" i="10"/>
  <c r="AJ173" i="10"/>
  <c r="AL173" i="10" s="1"/>
  <c r="AM173" i="10"/>
  <c r="AN173" i="10"/>
  <c r="BQ173" i="10" s="1"/>
  <c r="AT173" i="10"/>
  <c r="BL173" i="10"/>
  <c r="BM173" i="10"/>
  <c r="BN173" i="10"/>
  <c r="BO173" i="10"/>
  <c r="BU173" i="10"/>
  <c r="Z174" i="10"/>
  <c r="AC174" i="10"/>
  <c r="AD174" i="10"/>
  <c r="AE174" i="10"/>
  <c r="AF174" i="10"/>
  <c r="AG174" i="10"/>
  <c r="AH174" i="10" s="1"/>
  <c r="AI174" i="10"/>
  <c r="AJ174" i="10"/>
  <c r="AL174" i="10" s="1"/>
  <c r="AK174" i="10"/>
  <c r="AM174" i="10"/>
  <c r="AN174" i="10"/>
  <c r="AO174" i="10"/>
  <c r="AP174" i="10"/>
  <c r="AT174" i="10"/>
  <c r="BO174" i="10" s="1"/>
  <c r="BA174" i="10"/>
  <c r="BL174" i="10"/>
  <c r="BM174" i="10"/>
  <c r="BN174" i="10"/>
  <c r="BQ174" i="10"/>
  <c r="BU174" i="10"/>
  <c r="Z175" i="10"/>
  <c r="AO175" i="10" s="1"/>
  <c r="AA175" i="10"/>
  <c r="AC175" i="10"/>
  <c r="AD175" i="10"/>
  <c r="AE175" i="10"/>
  <c r="AF175" i="10"/>
  <c r="AI175" i="10"/>
  <c r="AK175" i="10" s="1"/>
  <c r="AJ175" i="10"/>
  <c r="AL175" i="10"/>
  <c r="AM175" i="10"/>
  <c r="AN175" i="10"/>
  <c r="BQ175" i="10" s="1"/>
  <c r="BR175" i="10" s="1"/>
  <c r="AP175" i="10"/>
  <c r="AQ175" i="10"/>
  <c r="AT175" i="10"/>
  <c r="BA175" i="10"/>
  <c r="BB175" i="10"/>
  <c r="BK175" i="10"/>
  <c r="BL175" i="10"/>
  <c r="BM175" i="10"/>
  <c r="BN175" i="10"/>
  <c r="BO175" i="10"/>
  <c r="BT175" i="10"/>
  <c r="BJ175" i="10" s="1"/>
  <c r="BU175" i="10"/>
  <c r="Z176" i="10"/>
  <c r="AA176" i="10"/>
  <c r="AB176" i="10"/>
  <c r="AC176" i="10"/>
  <c r="AD176" i="10"/>
  <c r="AF176" i="10"/>
  <c r="AG176" i="10"/>
  <c r="AI176" i="10"/>
  <c r="AJ176" i="10"/>
  <c r="AE176" i="10" s="1"/>
  <c r="AK176" i="10"/>
  <c r="AL176" i="10"/>
  <c r="AM176" i="10"/>
  <c r="AN176" i="10"/>
  <c r="AO176" i="10"/>
  <c r="AP176" i="10"/>
  <c r="AQ176" i="10"/>
  <c r="AR176" i="10"/>
  <c r="AS176" i="10"/>
  <c r="AT176" i="10"/>
  <c r="BO176" i="10" s="1"/>
  <c r="BA176" i="10"/>
  <c r="BB176" i="10"/>
  <c r="BF176" i="10"/>
  <c r="BG176" i="10"/>
  <c r="BH176" i="10"/>
  <c r="BJ176" i="10"/>
  <c r="BL176" i="10"/>
  <c r="BM176" i="10"/>
  <c r="BN176" i="10" s="1"/>
  <c r="BP176" i="10"/>
  <c r="BQ176" i="10"/>
  <c r="BS176" i="10"/>
  <c r="BT176" i="10"/>
  <c r="BU176" i="10"/>
  <c r="BR176" i="10" s="1"/>
  <c r="BI176" i="10" s="1"/>
  <c r="Z177" i="10"/>
  <c r="AA177" i="10"/>
  <c r="AB177" i="10"/>
  <c r="AE177" i="10"/>
  <c r="AG177" i="10" s="1"/>
  <c r="AI177" i="10"/>
  <c r="AJ177" i="10"/>
  <c r="AL177" i="10" s="1"/>
  <c r="AM177" i="10"/>
  <c r="AN177" i="10"/>
  <c r="BQ177" i="10" s="1"/>
  <c r="AO177" i="10"/>
  <c r="AP177" i="10"/>
  <c r="AQ177" i="10"/>
  <c r="AR177" i="10"/>
  <c r="AT177" i="10"/>
  <c r="BF177" i="10"/>
  <c r="BL177" i="10"/>
  <c r="BM177" i="10"/>
  <c r="BN177" i="10" s="1"/>
  <c r="BO177" i="10"/>
  <c r="BP177" i="10"/>
  <c r="BU177" i="10"/>
  <c r="Z178" i="10"/>
  <c r="AC178" i="10" s="1"/>
  <c r="AD178" i="10"/>
  <c r="AE178" i="10"/>
  <c r="AG178" i="10" s="1"/>
  <c r="AI178" i="10"/>
  <c r="AJ178" i="10"/>
  <c r="AL178" i="10" s="1"/>
  <c r="AK178" i="10"/>
  <c r="AM178" i="10"/>
  <c r="AN178" i="10"/>
  <c r="BQ178" i="10" s="1"/>
  <c r="AT178" i="10"/>
  <c r="BO178" i="10" s="1"/>
  <c r="BL178" i="10"/>
  <c r="BM178" i="10"/>
  <c r="BN178" i="10"/>
  <c r="BU178" i="10"/>
  <c r="Z179" i="10"/>
  <c r="AA179" i="10"/>
  <c r="AC179" i="10"/>
  <c r="AD179" i="10"/>
  <c r="AE179" i="10"/>
  <c r="AF179" i="10"/>
  <c r="AI179" i="10"/>
  <c r="AJ179" i="10"/>
  <c r="AK179" i="10"/>
  <c r="AL179" i="10"/>
  <c r="AM179" i="10"/>
  <c r="BP179" i="10" s="1"/>
  <c r="AN179" i="10"/>
  <c r="AP179" i="10"/>
  <c r="AQ179" i="10"/>
  <c r="AT179" i="10"/>
  <c r="BA179" i="10"/>
  <c r="BB179" i="10"/>
  <c r="BF179" i="10"/>
  <c r="BG179" i="10"/>
  <c r="BL179" i="10"/>
  <c r="BM179" i="10"/>
  <c r="BN179" i="10"/>
  <c r="BO179" i="10"/>
  <c r="BQ179" i="10"/>
  <c r="BR179" i="10" s="1"/>
  <c r="BT179" i="10"/>
  <c r="BJ179" i="10" s="1"/>
  <c r="BU179" i="10"/>
  <c r="Z180" i="10"/>
  <c r="AA180" i="10"/>
  <c r="AB180" i="10"/>
  <c r="AC180" i="10"/>
  <c r="AD180" i="10"/>
  <c r="AF180" i="10"/>
  <c r="AI180" i="10"/>
  <c r="AJ180" i="10"/>
  <c r="AK180" i="10"/>
  <c r="AM180" i="10"/>
  <c r="AN180" i="10"/>
  <c r="AO180" i="10"/>
  <c r="AP180" i="10"/>
  <c r="AQ180" i="10"/>
  <c r="AR180" i="10"/>
  <c r="AS180" i="10" s="1"/>
  <c r="AT180" i="10"/>
  <c r="BA180" i="10"/>
  <c r="BB180" i="10"/>
  <c r="BF180" i="10"/>
  <c r="BG180" i="10"/>
  <c r="BH180" i="10"/>
  <c r="BL180" i="10"/>
  <c r="BM180" i="10"/>
  <c r="BN180" i="10" s="1"/>
  <c r="BO180" i="10"/>
  <c r="BP180" i="10"/>
  <c r="BQ180" i="10"/>
  <c r="BR180" i="10"/>
  <c r="BS180" i="10"/>
  <c r="BT180" i="10"/>
  <c r="BJ180" i="10" s="1"/>
  <c r="BU180" i="10"/>
  <c r="Z181" i="10"/>
  <c r="AA181" i="10" s="1"/>
  <c r="AB181" i="10"/>
  <c r="AD181" i="10"/>
  <c r="AI181" i="10"/>
  <c r="AK181" i="10" s="1"/>
  <c r="AJ181" i="10"/>
  <c r="AE181" i="10" s="1"/>
  <c r="AG181" i="10" s="1"/>
  <c r="AM181" i="10"/>
  <c r="AN181" i="10"/>
  <c r="BQ181" i="10" s="1"/>
  <c r="AQ181" i="10"/>
  <c r="AR181" i="10"/>
  <c r="AT181" i="10"/>
  <c r="BO181" i="10" s="1"/>
  <c r="BB181" i="10"/>
  <c r="BG181" i="10"/>
  <c r="BL181" i="10"/>
  <c r="BI181" i="10" s="1"/>
  <c r="BM181" i="10"/>
  <c r="BN181" i="10" s="1"/>
  <c r="BR181" i="10"/>
  <c r="BK181" i="10" s="1"/>
  <c r="BU181" i="10"/>
  <c r="Z182" i="10"/>
  <c r="BA182" i="10" s="1"/>
  <c r="AC182" i="10"/>
  <c r="AD182" i="10"/>
  <c r="AI182" i="10"/>
  <c r="AJ182" i="10"/>
  <c r="AE182" i="10" s="1"/>
  <c r="AK182" i="10"/>
  <c r="AL182" i="10"/>
  <c r="AM182" i="10"/>
  <c r="BG182" i="10" s="1"/>
  <c r="AN182" i="10"/>
  <c r="AT182" i="10"/>
  <c r="BO182" i="10" s="1"/>
  <c r="BF182" i="10"/>
  <c r="BH182" i="10"/>
  <c r="BJ182" i="10"/>
  <c r="BL182" i="10"/>
  <c r="AG182" i="10" s="1"/>
  <c r="BM182" i="10"/>
  <c r="BN182" i="10" s="1"/>
  <c r="BP182" i="10"/>
  <c r="BQ182" i="10"/>
  <c r="BS182" i="10"/>
  <c r="BT182" i="10"/>
  <c r="BU182" i="10"/>
  <c r="BR182" i="10" s="1"/>
  <c r="Z183" i="10"/>
  <c r="AO183" i="10" s="1"/>
  <c r="AA183" i="10"/>
  <c r="AB183" i="10"/>
  <c r="AC183" i="10"/>
  <c r="AD183" i="10"/>
  <c r="AF183" i="10"/>
  <c r="AI183" i="10"/>
  <c r="AJ183" i="10"/>
  <c r="AE183" i="10" s="1"/>
  <c r="AK183" i="10"/>
  <c r="AL183" i="10"/>
  <c r="AM183" i="10"/>
  <c r="AN183" i="10"/>
  <c r="AP183" i="10"/>
  <c r="AQ183" i="10"/>
  <c r="AR183" i="10"/>
  <c r="AT183" i="10"/>
  <c r="BO183" i="10" s="1"/>
  <c r="BA183" i="10"/>
  <c r="BB183" i="10"/>
  <c r="BL183" i="10"/>
  <c r="BM183" i="10"/>
  <c r="BN183" i="10"/>
  <c r="BP183" i="10"/>
  <c r="BQ183" i="10"/>
  <c r="BR183" i="10" s="1"/>
  <c r="BT183" i="10"/>
  <c r="BJ183" i="10" s="1"/>
  <c r="BU183" i="10"/>
  <c r="Z184" i="10"/>
  <c r="AO184" i="10" s="1"/>
  <c r="AA184" i="10"/>
  <c r="AC184" i="10"/>
  <c r="AD184" i="10"/>
  <c r="AI184" i="10"/>
  <c r="AK184" i="10" s="1"/>
  <c r="AJ184" i="10"/>
  <c r="AM184" i="10"/>
  <c r="AN184" i="10"/>
  <c r="BQ184" i="10" s="1"/>
  <c r="BR184" i="10" s="1"/>
  <c r="BI184" i="10" s="1"/>
  <c r="AR184" i="10"/>
  <c r="AS184" i="10" s="1"/>
  <c r="AT184" i="10"/>
  <c r="BF184" i="10"/>
  <c r="BG184" i="10"/>
  <c r="BH184" i="10"/>
  <c r="BJ184" i="10"/>
  <c r="BL184" i="10"/>
  <c r="BM184" i="10"/>
  <c r="BN184" i="10"/>
  <c r="BO184" i="10"/>
  <c r="BP184" i="10"/>
  <c r="BS184" i="10"/>
  <c r="BT184" i="10"/>
  <c r="BU184" i="10"/>
  <c r="Z185" i="10"/>
  <c r="AB185" i="10"/>
  <c r="AD185" i="10"/>
  <c r="AF185" i="10"/>
  <c r="AH185" i="10" s="1"/>
  <c r="AG185" i="10"/>
  <c r="AI185" i="10"/>
  <c r="AK185" i="10" s="1"/>
  <c r="AJ185" i="10"/>
  <c r="AE185" i="10" s="1"/>
  <c r="AL185" i="10"/>
  <c r="AM185" i="10"/>
  <c r="AN185" i="10"/>
  <c r="BQ185" i="10" s="1"/>
  <c r="AO185" i="10"/>
  <c r="AP185" i="10"/>
  <c r="AQ185" i="10"/>
  <c r="AT185" i="10"/>
  <c r="BO185" i="10" s="1"/>
  <c r="BB185" i="10"/>
  <c r="BG185" i="10"/>
  <c r="BL185" i="10"/>
  <c r="BM185" i="10"/>
  <c r="BN185" i="10"/>
  <c r="BR185" i="10"/>
  <c r="BK185" i="10" s="1"/>
  <c r="BU185" i="10"/>
  <c r="Z186" i="10"/>
  <c r="AA186" i="10"/>
  <c r="AB186" i="10"/>
  <c r="AC186" i="10"/>
  <c r="AD186" i="10"/>
  <c r="AE186" i="10"/>
  <c r="AF186" i="10"/>
  <c r="AI186" i="10"/>
  <c r="AJ186" i="10"/>
  <c r="AK186" i="10"/>
  <c r="AL186" i="10"/>
  <c r="AM186" i="10"/>
  <c r="BF186" i="10" s="1"/>
  <c r="AN186" i="10"/>
  <c r="BQ186" i="10" s="1"/>
  <c r="BR186" i="10" s="1"/>
  <c r="BI186" i="10" s="1"/>
  <c r="AO186" i="10"/>
  <c r="AP186" i="10"/>
  <c r="AQ186" i="10"/>
  <c r="AR186" i="10"/>
  <c r="AS186" i="10"/>
  <c r="AT186" i="10"/>
  <c r="BA186" i="10"/>
  <c r="BB186" i="10"/>
  <c r="BL186" i="10"/>
  <c r="AG186" i="10" s="1"/>
  <c r="BM186" i="10"/>
  <c r="BN186" i="10" s="1"/>
  <c r="BO186" i="10"/>
  <c r="BT186" i="10"/>
  <c r="BJ186" i="10" s="1"/>
  <c r="BU186" i="10"/>
  <c r="Z187" i="10"/>
  <c r="AA187" i="10" s="1"/>
  <c r="AB187" i="10"/>
  <c r="AD187" i="10"/>
  <c r="AF187" i="10"/>
  <c r="AI187" i="10"/>
  <c r="AJ187" i="10"/>
  <c r="AE187" i="10" s="1"/>
  <c r="AG187" i="10" s="1"/>
  <c r="AK187" i="10"/>
  <c r="AL187" i="10"/>
  <c r="AM187" i="10"/>
  <c r="BF187" i="10" s="1"/>
  <c r="AN187" i="10"/>
  <c r="BQ187" i="10" s="1"/>
  <c r="BR187" i="10" s="1"/>
  <c r="AO187" i="10"/>
  <c r="AP187" i="10"/>
  <c r="AR187" i="10"/>
  <c r="AT187" i="10"/>
  <c r="BO187" i="10" s="1"/>
  <c r="BB187" i="10"/>
  <c r="BH187" i="10"/>
  <c r="BJ187" i="10"/>
  <c r="BL187" i="10"/>
  <c r="BM187" i="10"/>
  <c r="BN187" i="10" s="1"/>
  <c r="BP187" i="10"/>
  <c r="BS187" i="10"/>
  <c r="BT187" i="10"/>
  <c r="BU187" i="10"/>
  <c r="Z188" i="10"/>
  <c r="AC188" i="10" s="1"/>
  <c r="AB188" i="10"/>
  <c r="AD188" i="10"/>
  <c r="AI188" i="10"/>
  <c r="AJ188" i="10"/>
  <c r="AK188" i="10"/>
  <c r="AM188" i="10"/>
  <c r="AS188" i="10" s="1"/>
  <c r="AN188" i="10"/>
  <c r="AP188" i="10"/>
  <c r="AR188" i="10"/>
  <c r="AT188" i="10"/>
  <c r="BO188" i="10" s="1"/>
  <c r="BB188" i="10"/>
  <c r="BH188" i="10"/>
  <c r="BK188" i="10"/>
  <c r="BL188" i="10"/>
  <c r="BM188" i="10"/>
  <c r="BN188" i="10"/>
  <c r="BP188" i="10"/>
  <c r="BQ188" i="10"/>
  <c r="BR188" i="10"/>
  <c r="BI188" i="10" s="1"/>
  <c r="BS188" i="10"/>
  <c r="BU188" i="10"/>
  <c r="Z189" i="10"/>
  <c r="AI189" i="10"/>
  <c r="AD189" i="10" s="1"/>
  <c r="AJ189" i="10"/>
  <c r="AL189" i="10" s="1"/>
  <c r="AK189" i="10"/>
  <c r="AM189" i="10"/>
  <c r="AN189" i="10"/>
  <c r="AP189" i="10"/>
  <c r="AT189" i="10"/>
  <c r="BF189" i="10"/>
  <c r="BG189" i="10"/>
  <c r="BH189" i="10"/>
  <c r="BL189" i="10"/>
  <c r="BM189" i="10"/>
  <c r="BN189" i="10"/>
  <c r="BO189" i="10"/>
  <c r="BP189" i="10"/>
  <c r="BQ189" i="10"/>
  <c r="BR189" i="10" s="1"/>
  <c r="BI189" i="10" s="1"/>
  <c r="BS189" i="10"/>
  <c r="BT189" i="10"/>
  <c r="BJ189" i="10" s="1"/>
  <c r="BU189" i="10"/>
  <c r="Z190" i="10"/>
  <c r="AO190" i="10" s="1"/>
  <c r="AA190" i="10"/>
  <c r="AF190" i="10"/>
  <c r="AI190" i="10"/>
  <c r="AK190" i="10" s="1"/>
  <c r="AJ190" i="10"/>
  <c r="AE190" i="10" s="1"/>
  <c r="AL190" i="10"/>
  <c r="AM190" i="10"/>
  <c r="AN190" i="10"/>
  <c r="BQ190" i="10" s="1"/>
  <c r="BR190" i="10" s="1"/>
  <c r="AP190" i="10"/>
  <c r="AQ190" i="10"/>
  <c r="AT190" i="10"/>
  <c r="BF190" i="10"/>
  <c r="BG190" i="10"/>
  <c r="BH190" i="10"/>
  <c r="BL190" i="10"/>
  <c r="BM190" i="10"/>
  <c r="BN190" i="10"/>
  <c r="BO190" i="10"/>
  <c r="BP190" i="10"/>
  <c r="BS190" i="10"/>
  <c r="BT190" i="10"/>
  <c r="BJ190" i="10" s="1"/>
  <c r="BU190" i="10"/>
  <c r="Z191" i="10"/>
  <c r="AA191" i="10" s="1"/>
  <c r="AB191" i="10"/>
  <c r="AD191" i="10"/>
  <c r="AF191" i="10"/>
  <c r="AH191" i="10" s="1"/>
  <c r="AI191" i="10"/>
  <c r="AJ191" i="10"/>
  <c r="AE191" i="10" s="1"/>
  <c r="AG191" i="10" s="1"/>
  <c r="AK191" i="10"/>
  <c r="AL191" i="10"/>
  <c r="AM191" i="10"/>
  <c r="BF191" i="10" s="1"/>
  <c r="AN191" i="10"/>
  <c r="BQ191" i="10" s="1"/>
  <c r="BR191" i="10" s="1"/>
  <c r="AO191" i="10"/>
  <c r="AP191" i="10"/>
  <c r="AR191" i="10"/>
  <c r="AT191" i="10"/>
  <c r="BO191" i="10" s="1"/>
  <c r="BB191" i="10"/>
  <c r="BH191" i="10"/>
  <c r="BJ191" i="10"/>
  <c r="BL191" i="10"/>
  <c r="BM191" i="10"/>
  <c r="BN191" i="10" s="1"/>
  <c r="BP191" i="10"/>
  <c r="BS191" i="10"/>
  <c r="BT191" i="10"/>
  <c r="BU191" i="10"/>
  <c r="Z192" i="10"/>
  <c r="AC192" i="10" s="1"/>
  <c r="AB192" i="10"/>
  <c r="AD192" i="10"/>
  <c r="AI192" i="10"/>
  <c r="AJ192" i="10"/>
  <c r="AK192" i="10"/>
  <c r="AM192" i="10"/>
  <c r="AN192" i="10"/>
  <c r="AP192" i="10"/>
  <c r="AR192" i="10"/>
  <c r="AT192" i="10"/>
  <c r="BO192" i="10" s="1"/>
  <c r="BB192" i="10"/>
  <c r="BH192" i="10"/>
  <c r="BK192" i="10"/>
  <c r="BL192" i="10"/>
  <c r="BM192" i="10"/>
  <c r="BN192" i="10"/>
  <c r="BP192" i="10"/>
  <c r="BQ192" i="10"/>
  <c r="BR192" i="10"/>
  <c r="BI192" i="10" s="1"/>
  <c r="BS192" i="10"/>
  <c r="BU192" i="10"/>
  <c r="Z193" i="10"/>
  <c r="AI193" i="10"/>
  <c r="AD193" i="10" s="1"/>
  <c r="AJ193" i="10"/>
  <c r="AL193" i="10" s="1"/>
  <c r="AK193" i="10"/>
  <c r="AM193" i="10"/>
  <c r="AN193" i="10"/>
  <c r="AP193" i="10"/>
  <c r="AT193" i="10"/>
  <c r="BF193" i="10"/>
  <c r="BG193" i="10"/>
  <c r="BH193" i="10"/>
  <c r="BL193" i="10"/>
  <c r="BM193" i="10"/>
  <c r="BN193" i="10"/>
  <c r="BO193" i="10"/>
  <c r="BP193" i="10"/>
  <c r="BQ193" i="10"/>
  <c r="BR193" i="10" s="1"/>
  <c r="BI193" i="10" s="1"/>
  <c r="BS193" i="10"/>
  <c r="BT193" i="10"/>
  <c r="BJ193" i="10" s="1"/>
  <c r="BU193" i="10"/>
  <c r="Z194" i="10"/>
  <c r="AO194" i="10" s="1"/>
  <c r="AA194" i="10"/>
  <c r="AF194" i="10"/>
  <c r="AI194" i="10"/>
  <c r="AK194" i="10" s="1"/>
  <c r="AJ194" i="10"/>
  <c r="AE194" i="10" s="1"/>
  <c r="AL194" i="10"/>
  <c r="AM194" i="10"/>
  <c r="AN194" i="10"/>
  <c r="BQ194" i="10" s="1"/>
  <c r="BR194" i="10" s="1"/>
  <c r="AP194" i="10"/>
  <c r="AQ194" i="10"/>
  <c r="AT194" i="10"/>
  <c r="BB194" i="10"/>
  <c r="BF194" i="10"/>
  <c r="BG194" i="10"/>
  <c r="BH194" i="10"/>
  <c r="BL194" i="10"/>
  <c r="BM194" i="10"/>
  <c r="BN194" i="10"/>
  <c r="BO194" i="10"/>
  <c r="BP194" i="10"/>
  <c r="BS194" i="10"/>
  <c r="BT194" i="10"/>
  <c r="BJ194" i="10" s="1"/>
  <c r="BU194" i="10"/>
  <c r="Z195" i="10"/>
  <c r="AA195" i="10" s="1"/>
  <c r="AB195" i="10"/>
  <c r="AD195" i="10"/>
  <c r="AF195" i="10"/>
  <c r="AH195" i="10" s="1"/>
  <c r="AI195" i="10"/>
  <c r="AJ195" i="10"/>
  <c r="AE195" i="10" s="1"/>
  <c r="AG195" i="10" s="1"/>
  <c r="AK195" i="10"/>
  <c r="AL195" i="10"/>
  <c r="AM195" i="10"/>
  <c r="BF195" i="10" s="1"/>
  <c r="AN195" i="10"/>
  <c r="BQ195" i="10" s="1"/>
  <c r="BR195" i="10" s="1"/>
  <c r="AO195" i="10"/>
  <c r="AP195" i="10"/>
  <c r="AR195" i="10"/>
  <c r="AT195" i="10"/>
  <c r="BO195" i="10" s="1"/>
  <c r="BB195" i="10"/>
  <c r="BH195" i="10"/>
  <c r="BJ195" i="10"/>
  <c r="BL195" i="10"/>
  <c r="BK195" i="10" s="1"/>
  <c r="BM195" i="10"/>
  <c r="BN195" i="10" s="1"/>
  <c r="BP195" i="10"/>
  <c r="BS195" i="10"/>
  <c r="BT195" i="10"/>
  <c r="BU195" i="10"/>
  <c r="Z196" i="10"/>
  <c r="AC196" i="10" s="1"/>
  <c r="AB196" i="10"/>
  <c r="AD196" i="10"/>
  <c r="AI196" i="10"/>
  <c r="AJ196" i="10"/>
  <c r="AK196" i="10"/>
  <c r="AM196" i="10"/>
  <c r="AN196" i="10"/>
  <c r="AP196" i="10"/>
  <c r="AR196" i="10"/>
  <c r="AT196" i="10"/>
  <c r="BO196" i="10" s="1"/>
  <c r="BH196" i="10"/>
  <c r="BK196" i="10"/>
  <c r="BL196" i="10"/>
  <c r="BM196" i="10"/>
  <c r="BN196" i="10"/>
  <c r="BP196" i="10"/>
  <c r="BQ196" i="10"/>
  <c r="BR196" i="10"/>
  <c r="BI196" i="10" s="1"/>
  <c r="BS196" i="10"/>
  <c r="BU196" i="10"/>
  <c r="Z197" i="10"/>
  <c r="AI197" i="10"/>
  <c r="AD197" i="10" s="1"/>
  <c r="AJ197" i="10"/>
  <c r="AL197" i="10" s="1"/>
  <c r="AK197" i="10"/>
  <c r="AM197" i="10"/>
  <c r="AN197" i="10"/>
  <c r="AP197" i="10"/>
  <c r="AT197" i="10"/>
  <c r="BF197" i="10"/>
  <c r="BG197" i="10"/>
  <c r="BH197" i="10"/>
  <c r="BL197" i="10"/>
  <c r="BK197" i="10" s="1"/>
  <c r="BM197" i="10"/>
  <c r="BN197" i="10"/>
  <c r="BO197" i="10"/>
  <c r="BP197" i="10"/>
  <c r="BQ197" i="10"/>
  <c r="BR197" i="10" s="1"/>
  <c r="BI197" i="10" s="1"/>
  <c r="BS197" i="10"/>
  <c r="BT197" i="10"/>
  <c r="BJ197" i="10" s="1"/>
  <c r="BU197" i="10"/>
  <c r="Z198" i="10"/>
  <c r="AO198" i="10" s="1"/>
  <c r="AA198" i="10"/>
  <c r="AF198" i="10"/>
  <c r="AI198" i="10"/>
  <c r="AK198" i="10" s="1"/>
  <c r="AJ198" i="10"/>
  <c r="AE198" i="10" s="1"/>
  <c r="AL198" i="10"/>
  <c r="AM198" i="10"/>
  <c r="AN198" i="10"/>
  <c r="BQ198" i="10" s="1"/>
  <c r="BR198" i="10" s="1"/>
  <c r="AP198" i="10"/>
  <c r="AQ198" i="10"/>
  <c r="AT198" i="10"/>
  <c r="BB198" i="10"/>
  <c r="BF198" i="10"/>
  <c r="BG198" i="10"/>
  <c r="BH198" i="10"/>
  <c r="BL198" i="10"/>
  <c r="BM198" i="10"/>
  <c r="BN198" i="10"/>
  <c r="BO198" i="10"/>
  <c r="BP198" i="10"/>
  <c r="BS198" i="10"/>
  <c r="BT198" i="10"/>
  <c r="BJ198" i="10" s="1"/>
  <c r="BU198" i="10"/>
  <c r="Z199" i="10"/>
  <c r="AA199" i="10" s="1"/>
  <c r="AB199" i="10"/>
  <c r="AD199" i="10"/>
  <c r="AF199" i="10"/>
  <c r="AH199" i="10" s="1"/>
  <c r="AI199" i="10"/>
  <c r="AJ199" i="10"/>
  <c r="AE199" i="10" s="1"/>
  <c r="AG199" i="10" s="1"/>
  <c r="AK199" i="10"/>
  <c r="AL199" i="10"/>
  <c r="AM199" i="10"/>
  <c r="BF199" i="10" s="1"/>
  <c r="AN199" i="10"/>
  <c r="BQ199" i="10" s="1"/>
  <c r="AO199" i="10"/>
  <c r="AP199" i="10"/>
  <c r="AR199" i="10"/>
  <c r="AT199" i="10"/>
  <c r="BO199" i="10" s="1"/>
  <c r="BB199" i="10"/>
  <c r="BH199" i="10"/>
  <c r="BJ199" i="10"/>
  <c r="BL199" i="10"/>
  <c r="BM199" i="10"/>
  <c r="BN199" i="10" s="1"/>
  <c r="BP199" i="10"/>
  <c r="BR199" i="10"/>
  <c r="BS199" i="10"/>
  <c r="BT199" i="10"/>
  <c r="BU199" i="10"/>
  <c r="Z200" i="10"/>
  <c r="AC200" i="10" s="1"/>
  <c r="AB200" i="10"/>
  <c r="AD200" i="10"/>
  <c r="AI200" i="10"/>
  <c r="AJ200" i="10"/>
  <c r="AK200" i="10"/>
  <c r="AM200" i="10"/>
  <c r="AS200" i="10" s="1"/>
  <c r="AN200" i="10"/>
  <c r="AP200" i="10"/>
  <c r="AR200" i="10"/>
  <c r="AT200" i="10"/>
  <c r="BO200" i="10" s="1"/>
  <c r="BH200" i="10"/>
  <c r="BK200" i="10"/>
  <c r="BL200" i="10"/>
  <c r="BM200" i="10"/>
  <c r="BN200" i="10"/>
  <c r="BP200" i="10"/>
  <c r="BQ200" i="10"/>
  <c r="BR200" i="10"/>
  <c r="BI200" i="10" s="1"/>
  <c r="BS200" i="10"/>
  <c r="BU200" i="10"/>
  <c r="Z201" i="10"/>
  <c r="AI201" i="10"/>
  <c r="AD201" i="10" s="1"/>
  <c r="AJ201" i="10"/>
  <c r="AL201" i="10" s="1"/>
  <c r="AK201" i="10"/>
  <c r="AM201" i="10"/>
  <c r="AN201" i="10"/>
  <c r="AP201" i="10"/>
  <c r="AT201" i="10"/>
  <c r="BF201" i="10"/>
  <c r="BG201" i="10"/>
  <c r="BH201" i="10"/>
  <c r="BL201" i="10"/>
  <c r="BK201" i="10" s="1"/>
  <c r="BM201" i="10"/>
  <c r="BN201" i="10"/>
  <c r="BO201" i="10"/>
  <c r="BP201" i="10"/>
  <c r="BQ201" i="10"/>
  <c r="BR201" i="10" s="1"/>
  <c r="BI201" i="10" s="1"/>
  <c r="BS201" i="10"/>
  <c r="BT201" i="10"/>
  <c r="BJ201" i="10" s="1"/>
  <c r="BU201" i="10"/>
  <c r="Z202" i="10"/>
  <c r="AO202" i="10" s="1"/>
  <c r="AA202" i="10"/>
  <c r="AF202" i="10"/>
  <c r="AI202" i="10"/>
  <c r="AK202" i="10" s="1"/>
  <c r="AJ202" i="10"/>
  <c r="AE202" i="10" s="1"/>
  <c r="AL202" i="10"/>
  <c r="AM202" i="10"/>
  <c r="AN202" i="10"/>
  <c r="BQ202" i="10" s="1"/>
  <c r="BR202" i="10" s="1"/>
  <c r="AP202" i="10"/>
  <c r="AQ202" i="10"/>
  <c r="AT202" i="10"/>
  <c r="BB202" i="10"/>
  <c r="BF202" i="10"/>
  <c r="BG202" i="10"/>
  <c r="BH202" i="10"/>
  <c r="BL202" i="10"/>
  <c r="BM202" i="10"/>
  <c r="BN202" i="10"/>
  <c r="BO202" i="10"/>
  <c r="BP202" i="10"/>
  <c r="BS202" i="10"/>
  <c r="BT202" i="10"/>
  <c r="BJ202" i="10" s="1"/>
  <c r="BU202" i="10"/>
  <c r="Z203" i="10"/>
  <c r="AA203" i="10" s="1"/>
  <c r="AB203" i="10"/>
  <c r="AD203" i="10"/>
  <c r="AF203" i="10"/>
  <c r="AI203" i="10"/>
  <c r="AJ203" i="10"/>
  <c r="AE203" i="10" s="1"/>
  <c r="AG203" i="10" s="1"/>
  <c r="AK203" i="10"/>
  <c r="AL203" i="10"/>
  <c r="AM203" i="10"/>
  <c r="BF203" i="10" s="1"/>
  <c r="AN203" i="10"/>
  <c r="BQ203" i="10" s="1"/>
  <c r="AO203" i="10"/>
  <c r="AP203" i="10"/>
  <c r="AR203" i="10"/>
  <c r="AT203" i="10"/>
  <c r="BO203" i="10" s="1"/>
  <c r="BB203" i="10"/>
  <c r="BH203" i="10"/>
  <c r="BJ203" i="10"/>
  <c r="BL203" i="10"/>
  <c r="BM203" i="10"/>
  <c r="BN203" i="10" s="1"/>
  <c r="BP203" i="10"/>
  <c r="BS203" i="10"/>
  <c r="BT203" i="10"/>
  <c r="BU203" i="10"/>
  <c r="BR203" i="10" s="1"/>
  <c r="Z204" i="10"/>
  <c r="AC204" i="10" s="1"/>
  <c r="AB204" i="10"/>
  <c r="AD204" i="10"/>
  <c r="AI204" i="10"/>
  <c r="AJ204" i="10"/>
  <c r="AK204" i="10"/>
  <c r="AM204" i="10"/>
  <c r="BP204" i="10" s="1"/>
  <c r="AN204" i="10"/>
  <c r="AP204" i="10"/>
  <c r="AR204" i="10"/>
  <c r="AT204" i="10"/>
  <c r="BO204" i="10" s="1"/>
  <c r="BK204" i="10"/>
  <c r="BL204" i="10"/>
  <c r="BM204" i="10"/>
  <c r="BN204" i="10"/>
  <c r="BQ204" i="10"/>
  <c r="BR204" i="10"/>
  <c r="BI204" i="10" s="1"/>
  <c r="BS204" i="10"/>
  <c r="BH204" i="10" s="1"/>
  <c r="BU204" i="10"/>
  <c r="Z205" i="10"/>
  <c r="AC205" i="10"/>
  <c r="AF205" i="10"/>
  <c r="AI205" i="10"/>
  <c r="AD205" i="10" s="1"/>
  <c r="AJ205" i="10"/>
  <c r="AL205" i="10" s="1"/>
  <c r="AK205" i="10"/>
  <c r="AM205" i="10"/>
  <c r="AN205" i="10"/>
  <c r="AP205" i="10"/>
  <c r="AT205" i="10"/>
  <c r="BA205" i="10"/>
  <c r="BF205" i="10"/>
  <c r="BG205" i="10"/>
  <c r="BH205" i="10"/>
  <c r="BL205" i="10"/>
  <c r="BM205" i="10"/>
  <c r="BN205" i="10"/>
  <c r="BO205" i="10"/>
  <c r="BP205" i="10"/>
  <c r="BQ205" i="10"/>
  <c r="BR205" i="10" s="1"/>
  <c r="BS205" i="10"/>
  <c r="BT205" i="10"/>
  <c r="BJ205" i="10" s="1"/>
  <c r="BU205" i="10"/>
  <c r="Z206" i="10"/>
  <c r="AO206" i="10" s="1"/>
  <c r="AA206" i="10"/>
  <c r="AF206" i="10"/>
  <c r="AI206" i="10"/>
  <c r="AK206" i="10" s="1"/>
  <c r="AJ206" i="10"/>
  <c r="AE206" i="10" s="1"/>
  <c r="AL206" i="10"/>
  <c r="AM206" i="10"/>
  <c r="AN206" i="10"/>
  <c r="BQ206" i="10" s="1"/>
  <c r="BR206" i="10" s="1"/>
  <c r="AP206" i="10"/>
  <c r="AQ206" i="10"/>
  <c r="AT206" i="10"/>
  <c r="BB206" i="10"/>
  <c r="BF206" i="10"/>
  <c r="BG206" i="10"/>
  <c r="BH206" i="10"/>
  <c r="BL206" i="10"/>
  <c r="BM206" i="10"/>
  <c r="BN206" i="10"/>
  <c r="BO206" i="10"/>
  <c r="BP206" i="10"/>
  <c r="BS206" i="10"/>
  <c r="BT206" i="10"/>
  <c r="BJ206" i="10" s="1"/>
  <c r="BU206" i="10"/>
  <c r="Z207" i="10"/>
  <c r="AA207" i="10" s="1"/>
  <c r="AB207" i="10"/>
  <c r="AD207" i="10"/>
  <c r="AF207" i="10"/>
  <c r="AI207" i="10"/>
  <c r="AJ207" i="10"/>
  <c r="AE207" i="10" s="1"/>
  <c r="AG207" i="10" s="1"/>
  <c r="AK207" i="10"/>
  <c r="AL207" i="10"/>
  <c r="AM207" i="10"/>
  <c r="BF207" i="10" s="1"/>
  <c r="AN207" i="10"/>
  <c r="BQ207" i="10" s="1"/>
  <c r="AO207" i="10"/>
  <c r="AP207" i="10"/>
  <c r="AR207" i="10"/>
  <c r="AT207" i="10"/>
  <c r="BO207" i="10" s="1"/>
  <c r="BB207" i="10"/>
  <c r="BH207" i="10"/>
  <c r="BJ207" i="10"/>
  <c r="BL207" i="10"/>
  <c r="BM207" i="10"/>
  <c r="BN207" i="10" s="1"/>
  <c r="BP207" i="10"/>
  <c r="BR207" i="10"/>
  <c r="BS207" i="10"/>
  <c r="BT207" i="10"/>
  <c r="BU207" i="10"/>
  <c r="Z208" i="10"/>
  <c r="AB208" i="10"/>
  <c r="AD208" i="10"/>
  <c r="AI208" i="10"/>
  <c r="AJ208" i="10"/>
  <c r="AL208" i="10" s="1"/>
  <c r="AK208" i="10"/>
  <c r="AM208" i="10"/>
  <c r="BF208" i="10" s="1"/>
  <c r="AN208" i="10"/>
  <c r="AP208" i="10"/>
  <c r="AR208" i="10"/>
  <c r="AT208" i="10"/>
  <c r="BO208" i="10" s="1"/>
  <c r="BB208" i="10"/>
  <c r="BH208" i="10"/>
  <c r="BL208" i="10"/>
  <c r="BM208" i="10"/>
  <c r="BN208" i="10"/>
  <c r="BP208" i="10"/>
  <c r="BQ208" i="10"/>
  <c r="BR208" i="10"/>
  <c r="BS208" i="10"/>
  <c r="BU208" i="10"/>
  <c r="Z209" i="10"/>
  <c r="AB209" i="10"/>
  <c r="AC209" i="10"/>
  <c r="AF209" i="10"/>
  <c r="AI209" i="10"/>
  <c r="AD209" i="10" s="1"/>
  <c r="AJ209" i="10"/>
  <c r="AK209" i="10"/>
  <c r="AM209" i="10"/>
  <c r="AN209" i="10"/>
  <c r="AP209" i="10"/>
  <c r="AR209" i="10"/>
  <c r="AS209" i="10"/>
  <c r="AT209" i="10"/>
  <c r="BA209" i="10"/>
  <c r="BF209" i="10"/>
  <c r="BG209" i="10"/>
  <c r="BH209" i="10"/>
  <c r="BL209" i="10"/>
  <c r="BM209" i="10"/>
  <c r="BN209" i="10"/>
  <c r="BO209" i="10"/>
  <c r="BP209" i="10"/>
  <c r="BQ209" i="10"/>
  <c r="BR209" i="10" s="1"/>
  <c r="BI209" i="10" s="1"/>
  <c r="BS209" i="10"/>
  <c r="BT209" i="10"/>
  <c r="BJ209" i="10" s="1"/>
  <c r="BU209" i="10"/>
  <c r="Z210" i="10"/>
  <c r="AP210" i="10" s="1"/>
  <c r="AA210" i="10"/>
  <c r="AF210" i="10"/>
  <c r="AI210" i="10"/>
  <c r="AK210" i="10" s="1"/>
  <c r="AJ210" i="10"/>
  <c r="AE210" i="10" s="1"/>
  <c r="AL210" i="10"/>
  <c r="AM210" i="10"/>
  <c r="AN210" i="10"/>
  <c r="BQ210" i="10" s="1"/>
  <c r="AQ210" i="10"/>
  <c r="AT210" i="10"/>
  <c r="BB210" i="10"/>
  <c r="BF210" i="10"/>
  <c r="BG210" i="10"/>
  <c r="BH210" i="10"/>
  <c r="BL210" i="10"/>
  <c r="BM210" i="10"/>
  <c r="BN210" i="10"/>
  <c r="BO210" i="10"/>
  <c r="BP210" i="10"/>
  <c r="BR210" i="10"/>
  <c r="BS210" i="10"/>
  <c r="BT210" i="10"/>
  <c r="BJ210" i="10" s="1"/>
  <c r="BU210" i="10"/>
  <c r="Z211" i="10"/>
  <c r="AA211" i="10" s="1"/>
  <c r="AB211" i="10"/>
  <c r="AD211" i="10"/>
  <c r="AF211" i="10"/>
  <c r="AG211" i="10"/>
  <c r="AI211" i="10"/>
  <c r="AJ211" i="10"/>
  <c r="AE211" i="10" s="1"/>
  <c r="AK211" i="10"/>
  <c r="AL211" i="10"/>
  <c r="AM211" i="10"/>
  <c r="BF211" i="10" s="1"/>
  <c r="AN211" i="10"/>
  <c r="BQ211" i="10" s="1"/>
  <c r="AO211" i="10"/>
  <c r="AP211" i="10"/>
  <c r="AR211" i="10"/>
  <c r="AT211" i="10"/>
  <c r="BO211" i="10" s="1"/>
  <c r="BB211" i="10"/>
  <c r="BH211" i="10"/>
  <c r="BL211" i="10"/>
  <c r="BM211" i="10"/>
  <c r="BN211" i="10" s="1"/>
  <c r="BP211" i="10"/>
  <c r="BR211" i="10"/>
  <c r="BS211" i="10"/>
  <c r="BT211" i="10"/>
  <c r="BJ211" i="10" s="1"/>
  <c r="BU211" i="10"/>
  <c r="Z212" i="10"/>
  <c r="AP212" i="10" s="1"/>
  <c r="AB212" i="10"/>
  <c r="AD212" i="10"/>
  <c r="AI212" i="10"/>
  <c r="AJ212" i="10"/>
  <c r="AL212" i="10" s="1"/>
  <c r="AK212" i="10"/>
  <c r="AM212" i="10"/>
  <c r="BF212" i="10" s="1"/>
  <c r="AN212" i="10"/>
  <c r="AR212" i="10"/>
  <c r="AT212" i="10"/>
  <c r="BO212" i="10" s="1"/>
  <c r="BB212" i="10"/>
  <c r="BH212" i="10"/>
  <c r="BL212" i="10"/>
  <c r="BM212" i="10"/>
  <c r="BN212" i="10"/>
  <c r="BP212" i="10"/>
  <c r="BQ212" i="10"/>
  <c r="BR212" i="10"/>
  <c r="BS212" i="10"/>
  <c r="BU212" i="10"/>
  <c r="Z213" i="10"/>
  <c r="AF213" i="10" s="1"/>
  <c r="AB213" i="10"/>
  <c r="AC213" i="10"/>
  <c r="AI213" i="10"/>
  <c r="AD213" i="10" s="1"/>
  <c r="AJ213" i="10"/>
  <c r="AK213" i="10"/>
  <c r="AM213" i="10"/>
  <c r="AN213" i="10"/>
  <c r="AP213" i="10"/>
  <c r="AT213" i="10"/>
  <c r="BA213" i="10"/>
  <c r="BF213" i="10"/>
  <c r="BG213" i="10"/>
  <c r="BH213" i="10"/>
  <c r="BL213" i="10"/>
  <c r="BM213" i="10"/>
  <c r="BN213" i="10"/>
  <c r="BO213" i="10"/>
  <c r="BP213" i="10"/>
  <c r="BQ213" i="10"/>
  <c r="BR213" i="10" s="1"/>
  <c r="BS213" i="10"/>
  <c r="BT213" i="10"/>
  <c r="BJ213" i="10" s="1"/>
  <c r="BU213" i="10"/>
  <c r="Z214" i="10"/>
  <c r="AP214" i="10" s="1"/>
  <c r="AA214" i="10"/>
  <c r="AF214" i="10"/>
  <c r="AI214" i="10"/>
  <c r="AK214" i="10" s="1"/>
  <c r="AJ214" i="10"/>
  <c r="AE214" i="10" s="1"/>
  <c r="AL214" i="10"/>
  <c r="AM214" i="10"/>
  <c r="AN214" i="10"/>
  <c r="BQ214" i="10" s="1"/>
  <c r="AQ214" i="10"/>
  <c r="AT214" i="10"/>
  <c r="BB214" i="10"/>
  <c r="BF214" i="10"/>
  <c r="BG214" i="10"/>
  <c r="BH214" i="10"/>
  <c r="BL214" i="10"/>
  <c r="BM214" i="10"/>
  <c r="BN214" i="10"/>
  <c r="BO214" i="10"/>
  <c r="BP214" i="10"/>
  <c r="BR214" i="10"/>
  <c r="BS214" i="10"/>
  <c r="BT214" i="10"/>
  <c r="BJ214" i="10" s="1"/>
  <c r="BU214" i="10"/>
  <c r="Z215" i="10"/>
  <c r="AA215" i="10" s="1"/>
  <c r="AB215" i="10"/>
  <c r="AD215" i="10"/>
  <c r="AF215" i="10"/>
  <c r="AG215" i="10"/>
  <c r="AI215" i="10"/>
  <c r="AJ215" i="10"/>
  <c r="AE215" i="10" s="1"/>
  <c r="AK215" i="10"/>
  <c r="AL215" i="10"/>
  <c r="AM215" i="10"/>
  <c r="BF215" i="10" s="1"/>
  <c r="AN215" i="10"/>
  <c r="BQ215" i="10" s="1"/>
  <c r="AO215" i="10"/>
  <c r="AP215" i="10"/>
  <c r="AR215" i="10"/>
  <c r="AT215" i="10"/>
  <c r="BO215" i="10" s="1"/>
  <c r="BB215" i="10"/>
  <c r="BH215" i="10"/>
  <c r="BL215" i="10"/>
  <c r="BM215" i="10"/>
  <c r="BN215" i="10" s="1"/>
  <c r="BP215" i="10"/>
  <c r="BR215" i="10"/>
  <c r="BS215" i="10"/>
  <c r="BT215" i="10"/>
  <c r="BJ215" i="10" s="1"/>
  <c r="BU215" i="10"/>
  <c r="Z216" i="10"/>
  <c r="AP216" i="10" s="1"/>
  <c r="AB216" i="10"/>
  <c r="AD216" i="10"/>
  <c r="AI216" i="10"/>
  <c r="AJ216" i="10"/>
  <c r="AL216" i="10" s="1"/>
  <c r="AK216" i="10"/>
  <c r="AM216" i="10"/>
  <c r="BF216" i="10" s="1"/>
  <c r="AN216" i="10"/>
  <c r="AR216" i="10"/>
  <c r="AT216" i="10"/>
  <c r="BO216" i="10" s="1"/>
  <c r="BB216" i="10"/>
  <c r="BH216" i="10"/>
  <c r="BL216" i="10"/>
  <c r="BM216" i="10"/>
  <c r="BN216" i="10"/>
  <c r="BP216" i="10"/>
  <c r="BQ216" i="10"/>
  <c r="BR216" i="10"/>
  <c r="BS216" i="10"/>
  <c r="BU216" i="10"/>
  <c r="Z217" i="10"/>
  <c r="AF217" i="10" s="1"/>
  <c r="AB217" i="10"/>
  <c r="AC217" i="10"/>
  <c r="AI217" i="10"/>
  <c r="AD217" i="10" s="1"/>
  <c r="AJ217" i="10"/>
  <c r="AK217" i="10"/>
  <c r="AM217" i="10"/>
  <c r="AN217" i="10"/>
  <c r="AP217" i="10"/>
  <c r="AT217" i="10"/>
  <c r="BA217" i="10"/>
  <c r="BF217" i="10"/>
  <c r="BG217" i="10"/>
  <c r="BH217" i="10"/>
  <c r="BL217" i="10"/>
  <c r="BM217" i="10"/>
  <c r="BN217" i="10"/>
  <c r="BO217" i="10"/>
  <c r="BP217" i="10"/>
  <c r="BQ217" i="10"/>
  <c r="BR217" i="10" s="1"/>
  <c r="BS217" i="10"/>
  <c r="BT217" i="10"/>
  <c r="BJ217" i="10" s="1"/>
  <c r="BU217" i="10"/>
  <c r="Z218" i="10"/>
  <c r="AP218" i="10" s="1"/>
  <c r="AA218" i="10"/>
  <c r="AF218" i="10"/>
  <c r="AI218" i="10"/>
  <c r="AK218" i="10" s="1"/>
  <c r="AJ218" i="10"/>
  <c r="AE218" i="10" s="1"/>
  <c r="AL218" i="10"/>
  <c r="AM218" i="10"/>
  <c r="AN218" i="10"/>
  <c r="BQ218" i="10" s="1"/>
  <c r="AQ218" i="10"/>
  <c r="AT218" i="10"/>
  <c r="BB218" i="10"/>
  <c r="BF218" i="10"/>
  <c r="BG218" i="10"/>
  <c r="BH218" i="10"/>
  <c r="BL218" i="10"/>
  <c r="BM218" i="10"/>
  <c r="BN218" i="10"/>
  <c r="BO218" i="10"/>
  <c r="BP218" i="10"/>
  <c r="BR218" i="10"/>
  <c r="BS218" i="10"/>
  <c r="BT218" i="10"/>
  <c r="BJ218" i="10" s="1"/>
  <c r="BU218" i="10"/>
  <c r="Z219" i="10"/>
  <c r="AA219" i="10" s="1"/>
  <c r="AB219" i="10"/>
  <c r="AD219" i="10"/>
  <c r="AF219" i="10"/>
  <c r="AG219" i="10"/>
  <c r="AI219" i="10"/>
  <c r="AJ219" i="10"/>
  <c r="AE219" i="10" s="1"/>
  <c r="AK219" i="10"/>
  <c r="AL219" i="10"/>
  <c r="AM219" i="10"/>
  <c r="BF219" i="10" s="1"/>
  <c r="AN219" i="10"/>
  <c r="BQ219" i="10" s="1"/>
  <c r="AO219" i="10"/>
  <c r="AP219" i="10"/>
  <c r="AR219" i="10"/>
  <c r="AT219" i="10"/>
  <c r="BO219" i="10" s="1"/>
  <c r="BB219" i="10"/>
  <c r="BH219" i="10"/>
  <c r="BL219" i="10"/>
  <c r="BM219" i="10"/>
  <c r="BN219" i="10" s="1"/>
  <c r="BP219" i="10"/>
  <c r="BR219" i="10"/>
  <c r="BS219" i="10"/>
  <c r="BT219" i="10"/>
  <c r="BJ219" i="10" s="1"/>
  <c r="BU219" i="10"/>
  <c r="Z220" i="10"/>
  <c r="AP220" i="10" s="1"/>
  <c r="AB220" i="10"/>
  <c r="AD220" i="10"/>
  <c r="AI220" i="10"/>
  <c r="AJ220" i="10"/>
  <c r="AL220" i="10" s="1"/>
  <c r="AK220" i="10"/>
  <c r="AM220" i="10"/>
  <c r="BF220" i="10" s="1"/>
  <c r="AN220" i="10"/>
  <c r="AR220" i="10"/>
  <c r="AT220" i="10"/>
  <c r="BO220" i="10" s="1"/>
  <c r="BB220" i="10"/>
  <c r="BL220" i="10"/>
  <c r="BM220" i="10"/>
  <c r="BN220" i="10"/>
  <c r="BP220" i="10"/>
  <c r="BQ220" i="10"/>
  <c r="BR220" i="10"/>
  <c r="BU220" i="10"/>
  <c r="Z221" i="10"/>
  <c r="AF221" i="10" s="1"/>
  <c r="AB221" i="10"/>
  <c r="AC221" i="10"/>
  <c r="AI221" i="10"/>
  <c r="AD221" i="10" s="1"/>
  <c r="AJ221" i="10"/>
  <c r="AK221" i="10"/>
  <c r="AM221" i="10"/>
  <c r="AN221" i="10"/>
  <c r="AP221" i="10"/>
  <c r="AT221" i="10"/>
  <c r="BA221" i="10"/>
  <c r="BF221" i="10"/>
  <c r="BG221" i="10"/>
  <c r="BH221" i="10"/>
  <c r="BL221" i="10"/>
  <c r="BM221" i="10"/>
  <c r="BN221" i="10"/>
  <c r="BO221" i="10"/>
  <c r="BP221" i="10"/>
  <c r="BQ221" i="10"/>
  <c r="BR221" i="10" s="1"/>
  <c r="BS221" i="10"/>
  <c r="BT221" i="10"/>
  <c r="BJ221" i="10" s="1"/>
  <c r="BU221" i="10"/>
  <c r="Z222" i="10"/>
  <c r="AA222" i="10"/>
  <c r="AF222" i="10"/>
  <c r="AH222" i="10" s="1"/>
  <c r="AG222" i="10"/>
  <c r="AI222" i="10"/>
  <c r="AK222" i="10" s="1"/>
  <c r="AJ222" i="10"/>
  <c r="AE222" i="10" s="1"/>
  <c r="AL222" i="10"/>
  <c r="AM222" i="10"/>
  <c r="AN222" i="10"/>
  <c r="BQ222" i="10" s="1"/>
  <c r="AO222" i="10"/>
  <c r="AQ222" i="10"/>
  <c r="AT222" i="10"/>
  <c r="BO222" i="10" s="1"/>
  <c r="BB222" i="10"/>
  <c r="BF222" i="10"/>
  <c r="BG222" i="10"/>
  <c r="BH222" i="10"/>
  <c r="BL222" i="10"/>
  <c r="BM222" i="10"/>
  <c r="BN222" i="10" s="1"/>
  <c r="BP222" i="10"/>
  <c r="BR222" i="10"/>
  <c r="BS222" i="10"/>
  <c r="BT222" i="10"/>
  <c r="BJ222" i="10" s="1"/>
  <c r="BU222" i="10"/>
  <c r="Z223" i="10"/>
  <c r="AA223" i="10" s="1"/>
  <c r="AB223" i="10"/>
  <c r="AD223" i="10"/>
  <c r="AE223" i="10"/>
  <c r="AF223" i="10"/>
  <c r="AI223" i="10"/>
  <c r="AJ223" i="10"/>
  <c r="AK223" i="10"/>
  <c r="AL223" i="10"/>
  <c r="AM223" i="10"/>
  <c r="BP223" i="10" s="1"/>
  <c r="AN223" i="10"/>
  <c r="BQ223" i="10" s="1"/>
  <c r="AO223" i="10"/>
  <c r="AP223" i="10"/>
  <c r="AR223" i="10"/>
  <c r="AT223" i="10"/>
  <c r="BO223" i="10" s="1"/>
  <c r="BB223" i="10"/>
  <c r="BH223" i="10"/>
  <c r="BJ223" i="10"/>
  <c r="BL223" i="10"/>
  <c r="AG223" i="10" s="1"/>
  <c r="BM223" i="10"/>
  <c r="BN223" i="10" s="1"/>
  <c r="BR223" i="10"/>
  <c r="BS223" i="10"/>
  <c r="BT223" i="10"/>
  <c r="BU223" i="10"/>
  <c r="Z224" i="10"/>
  <c r="BA224" i="10" s="1"/>
  <c r="AB224" i="10"/>
  <c r="AC224" i="10"/>
  <c r="AD224" i="10"/>
  <c r="AE224" i="10"/>
  <c r="AI224" i="10"/>
  <c r="AJ224" i="10"/>
  <c r="AL224" i="10" s="1"/>
  <c r="AK224" i="10"/>
  <c r="AM224" i="10"/>
  <c r="AN224" i="10"/>
  <c r="AP224" i="10"/>
  <c r="AR224" i="10"/>
  <c r="AS224" i="10"/>
  <c r="AT224" i="10"/>
  <c r="BO224" i="10" s="1"/>
  <c r="BB224" i="10"/>
  <c r="BF224" i="10"/>
  <c r="BL224" i="10"/>
  <c r="BM224" i="10"/>
  <c r="BN224" i="10"/>
  <c r="BP224" i="10"/>
  <c r="BQ224" i="10"/>
  <c r="BR224" i="10" s="1"/>
  <c r="BU224" i="10"/>
  <c r="Z225" i="10"/>
  <c r="AI225" i="10"/>
  <c r="AD225" i="10" s="1"/>
  <c r="AJ225" i="10"/>
  <c r="AK225" i="10"/>
  <c r="AM225" i="10"/>
  <c r="AN225" i="10"/>
  <c r="BQ225" i="10" s="1"/>
  <c r="BR225" i="10" s="1"/>
  <c r="AT225" i="10"/>
  <c r="BF225" i="10"/>
  <c r="BG225" i="10"/>
  <c r="BH225" i="10"/>
  <c r="BL225" i="10"/>
  <c r="BM225" i="10"/>
  <c r="BN225" i="10"/>
  <c r="BO225" i="10"/>
  <c r="BP225" i="10"/>
  <c r="BS225" i="10"/>
  <c r="BT225" i="10"/>
  <c r="BJ225" i="10" s="1"/>
  <c r="BU225" i="10"/>
  <c r="Z226" i="10"/>
  <c r="AA226" i="10"/>
  <c r="AF226" i="10"/>
  <c r="AH226" i="10" s="1"/>
  <c r="AG226" i="10"/>
  <c r="AI226" i="10"/>
  <c r="AK226" i="10" s="1"/>
  <c r="AJ226" i="10"/>
  <c r="AE226" i="10" s="1"/>
  <c r="AL226" i="10"/>
  <c r="AM226" i="10"/>
  <c r="AN226" i="10"/>
  <c r="BQ226" i="10" s="1"/>
  <c r="AO226" i="10"/>
  <c r="AQ226" i="10"/>
  <c r="AT226" i="10"/>
  <c r="BO226" i="10" s="1"/>
  <c r="BB226" i="10"/>
  <c r="BF226" i="10"/>
  <c r="BG226" i="10"/>
  <c r="BH226" i="10"/>
  <c r="BL226" i="10"/>
  <c r="BM226" i="10"/>
  <c r="BN226" i="10" s="1"/>
  <c r="BP226" i="10"/>
  <c r="BR226" i="10"/>
  <c r="BS226" i="10"/>
  <c r="BT226" i="10"/>
  <c r="BJ226" i="10" s="1"/>
  <c r="BU226" i="10"/>
  <c r="Z227" i="10"/>
  <c r="AA227" i="10" s="1"/>
  <c r="AB227" i="10"/>
  <c r="AD227" i="10"/>
  <c r="AE227" i="10"/>
  <c r="AF227" i="10"/>
  <c r="AI227" i="10"/>
  <c r="AJ227" i="10"/>
  <c r="AK227" i="10"/>
  <c r="AL227" i="10"/>
  <c r="AM227" i="10"/>
  <c r="BP227" i="10" s="1"/>
  <c r="AN227" i="10"/>
  <c r="BQ227" i="10" s="1"/>
  <c r="AO227" i="10"/>
  <c r="AP227" i="10"/>
  <c r="AR227" i="10"/>
  <c r="AT227" i="10"/>
  <c r="BO227" i="10" s="1"/>
  <c r="BB227" i="10"/>
  <c r="BH227" i="10"/>
  <c r="BJ227" i="10"/>
  <c r="BL227" i="10"/>
  <c r="AG227" i="10" s="1"/>
  <c r="BM227" i="10"/>
  <c r="BN227" i="10" s="1"/>
  <c r="BR227" i="10"/>
  <c r="BS227" i="10"/>
  <c r="BT227" i="10"/>
  <c r="BU227" i="10"/>
  <c r="Z228" i="10"/>
  <c r="BA228" i="10" s="1"/>
  <c r="AB228" i="10"/>
  <c r="AC228" i="10"/>
  <c r="AD228" i="10"/>
  <c r="AE228" i="10"/>
  <c r="AI228" i="10"/>
  <c r="AJ228" i="10"/>
  <c r="AL228" i="10" s="1"/>
  <c r="AK228" i="10"/>
  <c r="AM228" i="10"/>
  <c r="AN228" i="10"/>
  <c r="AP228" i="10"/>
  <c r="AR228" i="10"/>
  <c r="AS228" i="10"/>
  <c r="AT228" i="10"/>
  <c r="BO228" i="10" s="1"/>
  <c r="BB228" i="10"/>
  <c r="BF228" i="10"/>
  <c r="BL228" i="10"/>
  <c r="BM228" i="10"/>
  <c r="BN228" i="10"/>
  <c r="BP228" i="10"/>
  <c r="BQ228" i="10"/>
  <c r="BR228" i="10" s="1"/>
  <c r="BU228" i="10"/>
  <c r="Z229" i="10"/>
  <c r="AI229" i="10"/>
  <c r="AD229" i="10" s="1"/>
  <c r="AJ229" i="10"/>
  <c r="AK229" i="10"/>
  <c r="AM229" i="10"/>
  <c r="AN229" i="10"/>
  <c r="BQ229" i="10" s="1"/>
  <c r="BR229" i="10" s="1"/>
  <c r="AT229" i="10"/>
  <c r="BF229" i="10"/>
  <c r="BG229" i="10"/>
  <c r="BH229" i="10"/>
  <c r="BL229" i="10"/>
  <c r="BM229" i="10"/>
  <c r="BN229" i="10"/>
  <c r="BO229" i="10"/>
  <c r="BP229" i="10"/>
  <c r="BS229" i="10"/>
  <c r="BT229" i="10"/>
  <c r="BJ229" i="10" s="1"/>
  <c r="BU229" i="10"/>
  <c r="Z230" i="10"/>
  <c r="AA230" i="10"/>
  <c r="AF230" i="10"/>
  <c r="AH230" i="10" s="1"/>
  <c r="AG230" i="10"/>
  <c r="AI230" i="10"/>
  <c r="AK230" i="10" s="1"/>
  <c r="AJ230" i="10"/>
  <c r="AE230" i="10" s="1"/>
  <c r="AL230" i="10"/>
  <c r="AM230" i="10"/>
  <c r="AN230" i="10"/>
  <c r="BQ230" i="10" s="1"/>
  <c r="AO230" i="10"/>
  <c r="AQ230" i="10"/>
  <c r="AT230" i="10"/>
  <c r="BO230" i="10" s="1"/>
  <c r="BB230" i="10"/>
  <c r="BF230" i="10"/>
  <c r="BG230" i="10"/>
  <c r="BH230" i="10"/>
  <c r="BL230" i="10"/>
  <c r="BM230" i="10"/>
  <c r="BN230" i="10" s="1"/>
  <c r="BP230" i="10"/>
  <c r="BR230" i="10"/>
  <c r="BS230" i="10"/>
  <c r="BT230" i="10"/>
  <c r="BJ230" i="10" s="1"/>
  <c r="BU230" i="10"/>
  <c r="Z231" i="10"/>
  <c r="AA231" i="10" s="1"/>
  <c r="AB231" i="10"/>
  <c r="AD231" i="10"/>
  <c r="AE231" i="10"/>
  <c r="AF231" i="10"/>
  <c r="AI231" i="10"/>
  <c r="AJ231" i="10"/>
  <c r="AK231" i="10"/>
  <c r="AL231" i="10"/>
  <c r="AM231" i="10"/>
  <c r="BP231" i="10" s="1"/>
  <c r="AN231" i="10"/>
  <c r="BQ231" i="10" s="1"/>
  <c r="AO231" i="10"/>
  <c r="AP231" i="10"/>
  <c r="AR231" i="10"/>
  <c r="AT231" i="10"/>
  <c r="BO231" i="10" s="1"/>
  <c r="BB231" i="10"/>
  <c r="BH231" i="10"/>
  <c r="BJ231" i="10"/>
  <c r="BL231" i="10"/>
  <c r="AG231" i="10" s="1"/>
  <c r="BM231" i="10"/>
  <c r="BN231" i="10" s="1"/>
  <c r="BS231" i="10"/>
  <c r="BT231" i="10"/>
  <c r="BU231" i="10"/>
  <c r="BR231" i="10" s="1"/>
  <c r="Z232" i="10"/>
  <c r="BA232" i="10" s="1"/>
  <c r="AB232" i="10"/>
  <c r="AC232" i="10"/>
  <c r="AD232" i="10"/>
  <c r="AI232" i="10"/>
  <c r="AJ232" i="10"/>
  <c r="AK232" i="10"/>
  <c r="AM232" i="10"/>
  <c r="AN232" i="10"/>
  <c r="AP232" i="10"/>
  <c r="AR232" i="10"/>
  <c r="AS232" i="10"/>
  <c r="AT232" i="10"/>
  <c r="BO232" i="10" s="1"/>
  <c r="BB232" i="10"/>
  <c r="BF232" i="10"/>
  <c r="BL232" i="10"/>
  <c r="BM232" i="10"/>
  <c r="BN232" i="10"/>
  <c r="BP232" i="10"/>
  <c r="BQ232" i="10"/>
  <c r="BR232" i="10" s="1"/>
  <c r="BU232" i="10"/>
  <c r="Z233" i="10"/>
  <c r="AC233" i="10"/>
  <c r="AI233" i="10"/>
  <c r="AD233" i="10" s="1"/>
  <c r="AJ233" i="10"/>
  <c r="AK233" i="10"/>
  <c r="AM233" i="10"/>
  <c r="AN233" i="10"/>
  <c r="BQ233" i="10" s="1"/>
  <c r="BR233" i="10" s="1"/>
  <c r="AP233" i="10"/>
  <c r="AT233" i="10"/>
  <c r="BF233" i="10"/>
  <c r="BG233" i="10"/>
  <c r="BH233" i="10"/>
  <c r="BL233" i="10"/>
  <c r="BM233" i="10"/>
  <c r="BN233" i="10"/>
  <c r="BO233" i="10"/>
  <c r="BP233" i="10"/>
  <c r="BS233" i="10"/>
  <c r="BT233" i="10"/>
  <c r="BJ233" i="10" s="1"/>
  <c r="BU233" i="10"/>
  <c r="Z234" i="10"/>
  <c r="AA234" i="10"/>
  <c r="AF234" i="10"/>
  <c r="AI234" i="10"/>
  <c r="AJ234" i="10"/>
  <c r="AE234" i="10" s="1"/>
  <c r="AL234" i="10"/>
  <c r="AM234" i="10"/>
  <c r="AN234" i="10"/>
  <c r="BQ234" i="10" s="1"/>
  <c r="AO234" i="10"/>
  <c r="AQ234" i="10"/>
  <c r="AR234" i="10"/>
  <c r="AT234" i="10"/>
  <c r="BB234" i="10"/>
  <c r="BF234" i="10"/>
  <c r="BG234" i="10"/>
  <c r="BH234" i="10"/>
  <c r="BL234" i="10"/>
  <c r="BM234" i="10"/>
  <c r="BN234" i="10"/>
  <c r="BO234" i="10"/>
  <c r="BP234" i="10"/>
  <c r="BR234" i="10"/>
  <c r="BS234" i="10"/>
  <c r="BT234" i="10"/>
  <c r="BJ234" i="10" s="1"/>
  <c r="BU234" i="10"/>
  <c r="Z235" i="10"/>
  <c r="AB235" i="10"/>
  <c r="AD235" i="10"/>
  <c r="AF235" i="10"/>
  <c r="AI235" i="10"/>
  <c r="AJ235" i="10"/>
  <c r="AE235" i="10" s="1"/>
  <c r="AK235" i="10"/>
  <c r="AL235" i="10"/>
  <c r="AM235" i="10"/>
  <c r="AN235" i="10"/>
  <c r="BQ235" i="10" s="1"/>
  <c r="BR235" i="10" s="1"/>
  <c r="AO235" i="10"/>
  <c r="AP235" i="10"/>
  <c r="AR235" i="10"/>
  <c r="AT235" i="10"/>
  <c r="BO235" i="10" s="1"/>
  <c r="BB235" i="10"/>
  <c r="BF235" i="10"/>
  <c r="BJ235" i="10"/>
  <c r="BL235" i="10"/>
  <c r="BM235" i="10"/>
  <c r="BN235" i="10" s="1"/>
  <c r="BP235" i="10"/>
  <c r="BS235" i="10"/>
  <c r="BH235" i="10" s="1"/>
  <c r="BT235" i="10"/>
  <c r="BU235" i="10"/>
  <c r="Z236" i="10"/>
  <c r="AD236" i="10"/>
  <c r="AF236" i="10"/>
  <c r="AI236" i="10"/>
  <c r="AJ236" i="10"/>
  <c r="AK236" i="10"/>
  <c r="AM236" i="10"/>
  <c r="BG236" i="10" s="1"/>
  <c r="AN236" i="10"/>
  <c r="AP236" i="10"/>
  <c r="AT236" i="10"/>
  <c r="BO236" i="10" s="1"/>
  <c r="BA236" i="10"/>
  <c r="BK236" i="10"/>
  <c r="BL236" i="10"/>
  <c r="BM236" i="10"/>
  <c r="BN236" i="10"/>
  <c r="BQ236" i="10"/>
  <c r="BR236" i="10"/>
  <c r="BI236" i="10" s="1"/>
  <c r="BT236" i="10"/>
  <c r="BJ236" i="10" s="1"/>
  <c r="BU236" i="10"/>
  <c r="Z237" i="10"/>
  <c r="AF237" i="10" s="1"/>
  <c r="AI237" i="10"/>
  <c r="AK237" i="10" s="1"/>
  <c r="AJ237" i="10"/>
  <c r="AM237" i="10"/>
  <c r="AN237" i="10"/>
  <c r="AP237" i="10"/>
  <c r="AT237" i="10"/>
  <c r="BF237" i="10"/>
  <c r="BG237" i="10"/>
  <c r="BH237" i="10"/>
  <c r="BJ237" i="10"/>
  <c r="BL237" i="10"/>
  <c r="BI237" i="10" s="1"/>
  <c r="BM237" i="10"/>
  <c r="BN237" i="10"/>
  <c r="BO237" i="10"/>
  <c r="BP237" i="10"/>
  <c r="BQ237" i="10"/>
  <c r="BR237" i="10" s="1"/>
  <c r="BS237" i="10"/>
  <c r="BT237" i="10"/>
  <c r="BU237" i="10"/>
  <c r="Z238" i="10"/>
  <c r="AB238" i="10" s="1"/>
  <c r="AA238" i="10"/>
  <c r="AD238" i="10"/>
  <c r="AI238" i="10"/>
  <c r="AK238" i="10" s="1"/>
  <c r="AJ238" i="10"/>
  <c r="AE238" i="10" s="1"/>
  <c r="AL238" i="10"/>
  <c r="AM238" i="10"/>
  <c r="AN238" i="10"/>
  <c r="BQ238" i="10" s="1"/>
  <c r="AP238" i="10"/>
  <c r="AQ238" i="10"/>
  <c r="AT238" i="10"/>
  <c r="BB238" i="10"/>
  <c r="BF238" i="10"/>
  <c r="BG238" i="10"/>
  <c r="BH238" i="10"/>
  <c r="BL238" i="10"/>
  <c r="BM238" i="10"/>
  <c r="BN238" i="10" s="1"/>
  <c r="BO238" i="10"/>
  <c r="BP238" i="10"/>
  <c r="BS238" i="10"/>
  <c r="BT238" i="10"/>
  <c r="BJ238" i="10" s="1"/>
  <c r="BU238" i="10"/>
  <c r="BR238" i="10" s="1"/>
  <c r="Z239" i="10"/>
  <c r="AB239" i="10"/>
  <c r="AD239" i="10"/>
  <c r="AE239" i="10"/>
  <c r="AI239" i="10"/>
  <c r="AJ239" i="10"/>
  <c r="AL239" i="10" s="1"/>
  <c r="AK239" i="10"/>
  <c r="AM239" i="10"/>
  <c r="AN239" i="10"/>
  <c r="BQ239" i="10" s="1"/>
  <c r="AO239" i="10"/>
  <c r="AP239" i="10"/>
  <c r="AT239" i="10"/>
  <c r="BO239" i="10" s="1"/>
  <c r="BB239" i="10"/>
  <c r="BH239" i="10"/>
  <c r="BL239" i="10"/>
  <c r="BM239" i="10"/>
  <c r="BN239" i="10"/>
  <c r="BS239" i="10"/>
  <c r="BU239" i="10"/>
  <c r="BR239" i="10" s="1"/>
  <c r="Z240" i="10"/>
  <c r="AB240" i="10"/>
  <c r="AC240" i="10"/>
  <c r="AD240" i="10"/>
  <c r="AE240" i="10"/>
  <c r="AI240" i="10"/>
  <c r="AJ240" i="10"/>
  <c r="AK240" i="10"/>
  <c r="AL240" i="10"/>
  <c r="AM240" i="10"/>
  <c r="BG240" i="10" s="1"/>
  <c r="AN240" i="10"/>
  <c r="BQ240" i="10" s="1"/>
  <c r="BR240" i="10" s="1"/>
  <c r="AR240" i="10"/>
  <c r="AS240" i="10"/>
  <c r="AT240" i="10"/>
  <c r="BO240" i="10" s="1"/>
  <c r="BB240" i="10"/>
  <c r="BF240" i="10"/>
  <c r="BJ240" i="10"/>
  <c r="BL240" i="10"/>
  <c r="BI240" i="10" s="1"/>
  <c r="BM240" i="10"/>
  <c r="BN240" i="10"/>
  <c r="BP240" i="10"/>
  <c r="BS240" i="10"/>
  <c r="BH240" i="10" s="1"/>
  <c r="BT240" i="10"/>
  <c r="BU240" i="10"/>
  <c r="Z241" i="10"/>
  <c r="AO241" i="10" s="1"/>
  <c r="AA241" i="10"/>
  <c r="AB241" i="10"/>
  <c r="AD241" i="10"/>
  <c r="AI241" i="10"/>
  <c r="AK241" i="10" s="1"/>
  <c r="AJ241" i="10"/>
  <c r="AE241" i="10" s="1"/>
  <c r="AL241" i="10"/>
  <c r="AM241" i="10"/>
  <c r="AN241" i="10"/>
  <c r="BQ241" i="10" s="1"/>
  <c r="AQ241" i="10"/>
  <c r="AR241" i="10"/>
  <c r="AS241" i="10" s="1"/>
  <c r="AT241" i="10"/>
  <c r="BA241" i="10"/>
  <c r="BB241" i="10"/>
  <c r="BF241" i="10"/>
  <c r="BG241" i="10"/>
  <c r="BH241" i="10"/>
  <c r="BI241" i="10"/>
  <c r="BL241" i="10"/>
  <c r="BM241" i="10"/>
  <c r="BN241" i="10"/>
  <c r="BO241" i="10"/>
  <c r="BP241" i="10"/>
  <c r="BR241" i="10"/>
  <c r="BS241" i="10"/>
  <c r="BT241" i="10"/>
  <c r="BJ241" i="10" s="1"/>
  <c r="BU241" i="10"/>
  <c r="Z242" i="10"/>
  <c r="AA242" i="10" s="1"/>
  <c r="AB242" i="10"/>
  <c r="AF242" i="10"/>
  <c r="AI242" i="10"/>
  <c r="AK242" i="10" s="1"/>
  <c r="AJ242" i="10"/>
  <c r="AE242" i="10" s="1"/>
  <c r="AM242" i="10"/>
  <c r="AN242" i="10"/>
  <c r="BQ242" i="10" s="1"/>
  <c r="AO242" i="10"/>
  <c r="AP242" i="10"/>
  <c r="AT242" i="10"/>
  <c r="BF242" i="10"/>
  <c r="BG242" i="10"/>
  <c r="BH242" i="10"/>
  <c r="BL242" i="10"/>
  <c r="AG242" i="10" s="1"/>
  <c r="BM242" i="10"/>
  <c r="BN242" i="10"/>
  <c r="BO242" i="10"/>
  <c r="BP242" i="10"/>
  <c r="BS242" i="10"/>
  <c r="BT242" i="10"/>
  <c r="BJ242" i="10" s="1"/>
  <c r="BU242" i="10"/>
  <c r="BR242" i="10" s="1"/>
  <c r="Z243" i="10"/>
  <c r="AB243" i="10" s="1"/>
  <c r="AD243" i="10"/>
  <c r="AF243" i="10"/>
  <c r="AI243" i="10"/>
  <c r="AJ243" i="10"/>
  <c r="AE243" i="10" s="1"/>
  <c r="AG243" i="10" s="1"/>
  <c r="AK243" i="10"/>
  <c r="AL243" i="10"/>
  <c r="AM243" i="10"/>
  <c r="BP243" i="10" s="1"/>
  <c r="AN243" i="10"/>
  <c r="BQ243" i="10" s="1"/>
  <c r="AO243" i="10"/>
  <c r="AT243" i="10"/>
  <c r="BO243" i="10" s="1"/>
  <c r="BF243" i="10"/>
  <c r="BL243" i="10"/>
  <c r="BM243" i="10"/>
  <c r="BN243" i="10"/>
  <c r="BS243" i="10"/>
  <c r="BH243" i="10" s="1"/>
  <c r="BT243" i="10"/>
  <c r="BJ243" i="10" s="1"/>
  <c r="BU243" i="10"/>
  <c r="BR243" i="10" s="1"/>
  <c r="BK243" i="10" s="1"/>
  <c r="Z244" i="10"/>
  <c r="AC244" i="10" s="1"/>
  <c r="AB244" i="10"/>
  <c r="AD244" i="10"/>
  <c r="AF244" i="10"/>
  <c r="AI244" i="10"/>
  <c r="AJ244" i="10"/>
  <c r="AE244" i="10" s="1"/>
  <c r="AK244" i="10"/>
  <c r="AM244" i="10"/>
  <c r="BT244" i="10" s="1"/>
  <c r="BJ244" i="10" s="1"/>
  <c r="AN244" i="10"/>
  <c r="BQ244" i="10" s="1"/>
  <c r="BR244" i="10" s="1"/>
  <c r="BK244" i="10" s="1"/>
  <c r="AP244" i="10"/>
  <c r="AR244" i="10"/>
  <c r="AT244" i="10"/>
  <c r="BO244" i="10" s="1"/>
  <c r="BA244" i="10"/>
  <c r="BB244" i="10"/>
  <c r="BL244" i="10"/>
  <c r="AG244" i="10" s="1"/>
  <c r="AH244" i="10" s="1"/>
  <c r="BM244" i="10"/>
  <c r="BN244" i="10"/>
  <c r="BU244" i="10"/>
  <c r="Z245" i="10"/>
  <c r="AO245" i="10" s="1"/>
  <c r="AA245" i="10"/>
  <c r="AC245" i="10"/>
  <c r="AF245" i="10"/>
  <c r="AI245" i="10"/>
  <c r="AD245" i="10" s="1"/>
  <c r="AJ245" i="10"/>
  <c r="AE245" i="10" s="1"/>
  <c r="AK245" i="10"/>
  <c r="AM245" i="10"/>
  <c r="AN245" i="10"/>
  <c r="AP245" i="10"/>
  <c r="AQ245" i="10"/>
  <c r="AT245" i="10"/>
  <c r="BA245" i="10"/>
  <c r="BF245" i="10"/>
  <c r="BG245" i="10"/>
  <c r="BH245" i="10"/>
  <c r="BL245" i="10"/>
  <c r="BM245" i="10"/>
  <c r="BN245" i="10"/>
  <c r="BO245" i="10"/>
  <c r="BP245" i="10"/>
  <c r="BQ245" i="10"/>
  <c r="BR245" i="10" s="1"/>
  <c r="BS245" i="10"/>
  <c r="BT245" i="10"/>
  <c r="BJ245" i="10" s="1"/>
  <c r="BU245" i="10"/>
  <c r="Z246" i="10"/>
  <c r="AA246" i="10"/>
  <c r="AB246" i="10"/>
  <c r="AD246" i="10"/>
  <c r="AF246" i="10"/>
  <c r="AI246" i="10"/>
  <c r="AK246" i="10" s="1"/>
  <c r="AJ246" i="10"/>
  <c r="AE246" i="10" s="1"/>
  <c r="AL246" i="10"/>
  <c r="AM246" i="10"/>
  <c r="AN246" i="10"/>
  <c r="BQ246" i="10" s="1"/>
  <c r="AO246" i="10"/>
  <c r="AP246" i="10"/>
  <c r="AQ246" i="10"/>
  <c r="AR246" i="10"/>
  <c r="AT246" i="10"/>
  <c r="BB246" i="10"/>
  <c r="BF246" i="10"/>
  <c r="BG246" i="10"/>
  <c r="BH246" i="10"/>
  <c r="BJ246" i="10"/>
  <c r="BL246" i="10"/>
  <c r="BM246" i="10"/>
  <c r="BN246" i="10"/>
  <c r="BO246" i="10"/>
  <c r="BP246" i="10"/>
  <c r="BS246" i="10"/>
  <c r="BT246" i="10"/>
  <c r="BU246" i="10"/>
  <c r="Z247" i="10"/>
  <c r="AB247" i="10"/>
  <c r="AD247" i="10"/>
  <c r="AE247" i="10"/>
  <c r="AF247" i="10"/>
  <c r="AI247" i="10"/>
  <c r="AJ247" i="10"/>
  <c r="AK247" i="10"/>
  <c r="AL247" i="10"/>
  <c r="AM247" i="10"/>
  <c r="BF247" i="10" s="1"/>
  <c r="AN247" i="10"/>
  <c r="BQ247" i="10" s="1"/>
  <c r="AO247" i="10"/>
  <c r="AP247" i="10"/>
  <c r="AR247" i="10"/>
  <c r="AT247" i="10"/>
  <c r="BO247" i="10" s="1"/>
  <c r="BA247" i="10"/>
  <c r="BB247" i="10"/>
  <c r="BL247" i="10"/>
  <c r="BM247" i="10"/>
  <c r="BN247" i="10"/>
  <c r="BP247" i="10"/>
  <c r="BS247" i="10"/>
  <c r="BH247" i="10" s="1"/>
  <c r="BU247" i="10"/>
  <c r="Z248" i="10"/>
  <c r="AA248" i="10"/>
  <c r="AF248" i="10"/>
  <c r="AI248" i="10"/>
  <c r="AK248" i="10" s="1"/>
  <c r="AJ248" i="10"/>
  <c r="AM248" i="10"/>
  <c r="BP248" i="10" s="1"/>
  <c r="AN248" i="10"/>
  <c r="AP248" i="10"/>
  <c r="AR248" i="10"/>
  <c r="AT248" i="10"/>
  <c r="BO248" i="10" s="1"/>
  <c r="BA248" i="10"/>
  <c r="BK248" i="10"/>
  <c r="BL248" i="10"/>
  <c r="BM248" i="10"/>
  <c r="BN248" i="10"/>
  <c r="BQ248" i="10"/>
  <c r="BR248" i="10"/>
  <c r="BU248" i="10"/>
  <c r="Z249" i="10"/>
  <c r="AB249" i="10" s="1"/>
  <c r="AI249" i="10"/>
  <c r="AD249" i="10" s="1"/>
  <c r="AJ249" i="10"/>
  <c r="AE249" i="10" s="1"/>
  <c r="AK249" i="10"/>
  <c r="AL249" i="10"/>
  <c r="AM249" i="10"/>
  <c r="AN249" i="10"/>
  <c r="BQ249" i="10" s="1"/>
  <c r="AT249" i="10"/>
  <c r="BO249" i="10" s="1"/>
  <c r="BB249" i="10"/>
  <c r="BF249" i="10"/>
  <c r="BG249" i="10"/>
  <c r="BL249" i="10"/>
  <c r="BM249" i="10"/>
  <c r="BN249" i="10" s="1"/>
  <c r="BP249" i="10"/>
  <c r="BR249" i="10"/>
  <c r="BI249" i="10" s="1"/>
  <c r="BS249" i="10"/>
  <c r="BH249" i="10" s="1"/>
  <c r="BT249" i="10"/>
  <c r="BJ249" i="10" s="1"/>
  <c r="BU249" i="10"/>
  <c r="Z250" i="10"/>
  <c r="AB250" i="10" s="1"/>
  <c r="AD250" i="10"/>
  <c r="AE250" i="10"/>
  <c r="AG250" i="10" s="1"/>
  <c r="AI250" i="10"/>
  <c r="AJ250" i="10"/>
  <c r="AK250" i="10"/>
  <c r="AL250" i="10"/>
  <c r="AM250" i="10"/>
  <c r="AN250" i="10"/>
  <c r="BQ250" i="10" s="1"/>
  <c r="BR250" i="10" s="1"/>
  <c r="BK250" i="10" s="1"/>
  <c r="AP250" i="10"/>
  <c r="AR250" i="10"/>
  <c r="AT250" i="10"/>
  <c r="BO250" i="10" s="1"/>
  <c r="BF250" i="10"/>
  <c r="BL250" i="10"/>
  <c r="BM250" i="10"/>
  <c r="BN250" i="10"/>
  <c r="BP250" i="10"/>
  <c r="BS250" i="10"/>
  <c r="BH250" i="10" s="1"/>
  <c r="BU250" i="10"/>
  <c r="Z251" i="10"/>
  <c r="AB251" i="10"/>
  <c r="AC251" i="10"/>
  <c r="AD251" i="10"/>
  <c r="AF251" i="10"/>
  <c r="AI251" i="10"/>
  <c r="AJ251" i="10"/>
  <c r="AK251" i="10"/>
  <c r="AM251" i="10"/>
  <c r="BG251" i="10" s="1"/>
  <c r="AN251" i="10"/>
  <c r="AP251" i="10"/>
  <c r="AR251" i="10"/>
  <c r="AS251" i="10"/>
  <c r="AT251" i="10"/>
  <c r="BO251" i="10" s="1"/>
  <c r="BA251" i="10"/>
  <c r="BF251" i="10"/>
  <c r="BH251" i="10"/>
  <c r="BL251" i="10"/>
  <c r="BM251" i="10"/>
  <c r="BN251" i="10"/>
  <c r="BP251" i="10"/>
  <c r="BQ251" i="10"/>
  <c r="BR251" i="10" s="1"/>
  <c r="BI251" i="10" s="1"/>
  <c r="BS251" i="10"/>
  <c r="BT251" i="10"/>
  <c r="BJ251" i="10" s="1"/>
  <c r="BU251" i="10"/>
  <c r="Z252" i="10"/>
  <c r="AA252" i="10"/>
  <c r="AF252" i="10"/>
  <c r="AI252" i="10"/>
  <c r="AK252" i="10" s="1"/>
  <c r="AJ252" i="10"/>
  <c r="AE252" i="10" s="1"/>
  <c r="AL252" i="10"/>
  <c r="AM252" i="10"/>
  <c r="AN252" i="10"/>
  <c r="BQ252" i="10" s="1"/>
  <c r="AP252" i="10"/>
  <c r="AQ252" i="10"/>
  <c r="AT252" i="10"/>
  <c r="BO252" i="10" s="1"/>
  <c r="BB252" i="10"/>
  <c r="BF252" i="10"/>
  <c r="BG252" i="10"/>
  <c r="BH252" i="10"/>
  <c r="BL252" i="10"/>
  <c r="BM252" i="10"/>
  <c r="BN252" i="10"/>
  <c r="BP252" i="10"/>
  <c r="BR252" i="10"/>
  <c r="BS252" i="10"/>
  <c r="BT252" i="10"/>
  <c r="BJ252" i="10" s="1"/>
  <c r="BU252" i="10"/>
  <c r="Z253" i="10"/>
  <c r="AC253" i="10" s="1"/>
  <c r="AA253" i="10"/>
  <c r="AB253" i="10"/>
  <c r="AD253" i="10"/>
  <c r="AF253" i="10"/>
  <c r="AH253" i="10" s="1"/>
  <c r="AG253" i="10"/>
  <c r="AI253" i="10"/>
  <c r="AK253" i="10" s="1"/>
  <c r="AJ253" i="10"/>
  <c r="AE253" i="10" s="1"/>
  <c r="AL253" i="10"/>
  <c r="AM253" i="10"/>
  <c r="AS253" i="10" s="1"/>
  <c r="AN253" i="10"/>
  <c r="BQ253" i="10" s="1"/>
  <c r="AO253" i="10"/>
  <c r="AP253" i="10"/>
  <c r="AQ253" i="10"/>
  <c r="AR253" i="10"/>
  <c r="AT253" i="10"/>
  <c r="BB253" i="10"/>
  <c r="BF253" i="10"/>
  <c r="BG253" i="10"/>
  <c r="BH253" i="10"/>
  <c r="BJ253" i="10"/>
  <c r="BL253" i="10"/>
  <c r="BM253" i="10"/>
  <c r="BN253" i="10" s="1"/>
  <c r="BO253" i="10"/>
  <c r="BP253" i="10"/>
  <c r="BS253" i="10"/>
  <c r="BT253" i="10"/>
  <c r="BU253" i="10"/>
  <c r="Z254" i="10"/>
  <c r="AB254" i="10" s="1"/>
  <c r="AD254" i="10"/>
  <c r="AI254" i="10"/>
  <c r="AJ254" i="10"/>
  <c r="AE254" i="10" s="1"/>
  <c r="AG254" i="10" s="1"/>
  <c r="AK254" i="10"/>
  <c r="AL254" i="10"/>
  <c r="AM254" i="10"/>
  <c r="AN254" i="10"/>
  <c r="BQ254" i="10" s="1"/>
  <c r="AR254" i="10"/>
  <c r="AT254" i="10"/>
  <c r="BO254" i="10" s="1"/>
  <c r="BF254" i="10"/>
  <c r="BL254" i="10"/>
  <c r="BM254" i="10"/>
  <c r="BN254" i="10" s="1"/>
  <c r="BP254" i="10"/>
  <c r="BS254" i="10"/>
  <c r="BH254" i="10" s="1"/>
  <c r="BU254" i="10"/>
  <c r="BR254" i="10" s="1"/>
  <c r="BK254" i="10" s="1"/>
  <c r="Z255" i="10"/>
  <c r="AB255" i="10"/>
  <c r="AC255" i="10"/>
  <c r="AD255" i="10"/>
  <c r="AE255" i="10"/>
  <c r="AF255" i="10"/>
  <c r="AI255" i="10"/>
  <c r="AJ255" i="10"/>
  <c r="AL255" i="10" s="1"/>
  <c r="AK255" i="10"/>
  <c r="AM255" i="10"/>
  <c r="BG255" i="10" s="1"/>
  <c r="AN255" i="10"/>
  <c r="BQ255" i="10" s="1"/>
  <c r="BR255" i="10" s="1"/>
  <c r="AP255" i="10"/>
  <c r="AR255" i="10"/>
  <c r="AS255" i="10" s="1"/>
  <c r="AT255" i="10"/>
  <c r="BO255" i="10" s="1"/>
  <c r="BA255" i="10"/>
  <c r="BL255" i="10"/>
  <c r="BM255" i="10"/>
  <c r="BN255" i="10"/>
  <c r="BP255" i="10"/>
  <c r="BT255" i="10"/>
  <c r="BJ255" i="10" s="1"/>
  <c r="BU255" i="10"/>
  <c r="Z256" i="10"/>
  <c r="BA256" i="10" s="1"/>
  <c r="AA256" i="10"/>
  <c r="AC256" i="10"/>
  <c r="AI256" i="10"/>
  <c r="AD256" i="10" s="1"/>
  <c r="AJ256" i="10"/>
  <c r="AE256" i="10" s="1"/>
  <c r="AK256" i="10"/>
  <c r="AL256" i="10"/>
  <c r="AM256" i="10"/>
  <c r="AN256" i="10"/>
  <c r="AT256" i="10"/>
  <c r="BO256" i="10" s="1"/>
  <c r="BF256" i="10"/>
  <c r="BG256" i="10"/>
  <c r="BH256" i="10"/>
  <c r="BJ256" i="10"/>
  <c r="BL256" i="10"/>
  <c r="BM256" i="10"/>
  <c r="BN256" i="10"/>
  <c r="BP256" i="10"/>
  <c r="BQ256" i="10"/>
  <c r="BR256" i="10"/>
  <c r="BI256" i="10" s="1"/>
  <c r="BS256" i="10"/>
  <c r="BT256" i="10"/>
  <c r="BU256" i="10"/>
  <c r="Z257" i="10"/>
  <c r="AC257" i="10" s="1"/>
  <c r="AA257" i="10"/>
  <c r="AB257" i="10"/>
  <c r="AD257" i="10"/>
  <c r="AF257" i="10"/>
  <c r="AI257" i="10"/>
  <c r="AK257" i="10" s="1"/>
  <c r="AJ257" i="10"/>
  <c r="AE257" i="10" s="1"/>
  <c r="AG257" i="10" s="1"/>
  <c r="AL257" i="10"/>
  <c r="AM257" i="10"/>
  <c r="AS257" i="10" s="1"/>
  <c r="AN257" i="10"/>
  <c r="BQ257" i="10" s="1"/>
  <c r="BR257" i="10" s="1"/>
  <c r="AO257" i="10"/>
  <c r="AP257" i="10"/>
  <c r="AQ257" i="10"/>
  <c r="AR257" i="10"/>
  <c r="AT257" i="10"/>
  <c r="BB257" i="10"/>
  <c r="BF257" i="10"/>
  <c r="BG257" i="10"/>
  <c r="BH257" i="10"/>
  <c r="BL257" i="10"/>
  <c r="BM257" i="10"/>
  <c r="BN257" i="10"/>
  <c r="BO257" i="10"/>
  <c r="BP257" i="10"/>
  <c r="BS257" i="10"/>
  <c r="BT257" i="10"/>
  <c r="BJ257" i="10" s="1"/>
  <c r="BU257" i="10"/>
  <c r="Z258" i="10"/>
  <c r="AB258" i="10"/>
  <c r="AD258" i="10"/>
  <c r="AE258" i="10"/>
  <c r="AF258" i="10"/>
  <c r="AI258" i="10"/>
  <c r="AJ258" i="10"/>
  <c r="AK258" i="10"/>
  <c r="AL258" i="10"/>
  <c r="AM258" i="10"/>
  <c r="BT258" i="10" s="1"/>
  <c r="BJ258" i="10" s="1"/>
  <c r="AN258" i="10"/>
  <c r="BQ258" i="10" s="1"/>
  <c r="BR258" i="10" s="1"/>
  <c r="AR258" i="10"/>
  <c r="AT258" i="10"/>
  <c r="BO258" i="10" s="1"/>
  <c r="BL258" i="10"/>
  <c r="BM258" i="10"/>
  <c r="BN258" i="10" s="1"/>
  <c r="BP258" i="10"/>
  <c r="BS258" i="10"/>
  <c r="BH258" i="10" s="1"/>
  <c r="BU258" i="10"/>
  <c r="Z259" i="10"/>
  <c r="AB259" i="10" s="1"/>
  <c r="AC259" i="10"/>
  <c r="AD259" i="10"/>
  <c r="AE259" i="10"/>
  <c r="AF259" i="10"/>
  <c r="AI259" i="10"/>
  <c r="AJ259" i="10"/>
  <c r="AK259" i="10"/>
  <c r="AL259" i="10"/>
  <c r="AM259" i="10"/>
  <c r="BG259" i="10" s="1"/>
  <c r="AN259" i="10"/>
  <c r="AP259" i="10"/>
  <c r="AT259" i="10"/>
  <c r="BO259" i="10" s="1"/>
  <c r="BA259" i="10"/>
  <c r="BH259" i="10"/>
  <c r="BJ259" i="10"/>
  <c r="BL259" i="10"/>
  <c r="BM259" i="10"/>
  <c r="BN259" i="10"/>
  <c r="BQ259" i="10"/>
  <c r="BR259" i="10" s="1"/>
  <c r="BS259" i="10"/>
  <c r="BT259" i="10"/>
  <c r="BU259" i="10"/>
  <c r="Z260" i="10"/>
  <c r="AO260" i="10" s="1"/>
  <c r="AB260" i="10"/>
  <c r="AC260" i="10"/>
  <c r="AD260" i="10"/>
  <c r="AF260" i="10"/>
  <c r="AI260" i="10"/>
  <c r="AJ260" i="10"/>
  <c r="AE260" i="10" s="1"/>
  <c r="AK260" i="10"/>
  <c r="AL260" i="10"/>
  <c r="AM260" i="10"/>
  <c r="AN260" i="10"/>
  <c r="BQ260" i="10" s="1"/>
  <c r="BR260" i="10" s="1"/>
  <c r="BI260" i="10" s="1"/>
  <c r="AP260" i="10"/>
  <c r="AT260" i="10"/>
  <c r="BF260" i="10"/>
  <c r="BG260" i="10"/>
  <c r="BH260" i="10"/>
  <c r="BJ260" i="10"/>
  <c r="BL260" i="10"/>
  <c r="BM260" i="10"/>
  <c r="BN260" i="10"/>
  <c r="BO260" i="10"/>
  <c r="BP260" i="10"/>
  <c r="BS260" i="10"/>
  <c r="BT260" i="10"/>
  <c r="BU260" i="10"/>
  <c r="Z261" i="10"/>
  <c r="AD261" i="10"/>
  <c r="AI261" i="10"/>
  <c r="AK261" i="10" s="1"/>
  <c r="AJ261" i="10"/>
  <c r="AM261" i="10"/>
  <c r="AN261" i="10"/>
  <c r="BQ261" i="10" s="1"/>
  <c r="AT261" i="10"/>
  <c r="BO261" i="10" s="1"/>
  <c r="BF261" i="10"/>
  <c r="BG261" i="10"/>
  <c r="BH261" i="10"/>
  <c r="BL261" i="10"/>
  <c r="BM261" i="10"/>
  <c r="BN261" i="10"/>
  <c r="BP261" i="10"/>
  <c r="BR261" i="10"/>
  <c r="BS261" i="10"/>
  <c r="BT261" i="10"/>
  <c r="BJ261" i="10" s="1"/>
  <c r="BU261" i="10"/>
  <c r="Z262" i="10"/>
  <c r="AF262" i="10" s="1"/>
  <c r="AB262" i="10"/>
  <c r="AC262" i="10"/>
  <c r="AD262" i="10"/>
  <c r="AI262" i="10"/>
  <c r="AJ262" i="10"/>
  <c r="AL262" i="10" s="1"/>
  <c r="AK262" i="10"/>
  <c r="AM262" i="10"/>
  <c r="BG262" i="10" s="1"/>
  <c r="AN262" i="10"/>
  <c r="BQ262" i="10" s="1"/>
  <c r="BR262" i="10" s="1"/>
  <c r="AP262" i="10"/>
  <c r="AR262" i="10"/>
  <c r="AS262" i="10"/>
  <c r="AT262" i="10"/>
  <c r="BO262" i="10" s="1"/>
  <c r="BA262" i="10"/>
  <c r="BB262" i="10"/>
  <c r="BF262" i="10"/>
  <c r="BL262" i="10"/>
  <c r="BM262" i="10"/>
  <c r="BN262" i="10"/>
  <c r="BP262" i="10"/>
  <c r="BS262" i="10"/>
  <c r="BH262" i="10" s="1"/>
  <c r="BT262" i="10"/>
  <c r="BJ262" i="10" s="1"/>
  <c r="BU262" i="10"/>
  <c r="Z263" i="10"/>
  <c r="AO263" i="10" s="1"/>
  <c r="AA263" i="10"/>
  <c r="AB263" i="10"/>
  <c r="AC263" i="10"/>
  <c r="AD263" i="10"/>
  <c r="AE263" i="10"/>
  <c r="AF263" i="10"/>
  <c r="AI263" i="10"/>
  <c r="AJ263" i="10"/>
  <c r="AK263" i="10"/>
  <c r="AL263" i="10"/>
  <c r="AM263" i="10"/>
  <c r="BT263" i="10" s="1"/>
  <c r="BJ263" i="10" s="1"/>
  <c r="AN263" i="10"/>
  <c r="BQ263" i="10" s="1"/>
  <c r="BR263" i="10" s="1"/>
  <c r="BK263" i="10" s="1"/>
  <c r="AP263" i="10"/>
  <c r="AR263" i="10"/>
  <c r="AS263" i="10"/>
  <c r="AT263" i="10"/>
  <c r="BA263" i="10"/>
  <c r="BB263" i="10"/>
  <c r="BF263" i="10"/>
  <c r="BG263" i="10"/>
  <c r="BH263" i="10"/>
  <c r="BL263" i="10"/>
  <c r="BM263" i="10"/>
  <c r="BN263" i="10"/>
  <c r="BO263" i="10"/>
  <c r="BP263" i="10"/>
  <c r="BS263" i="10"/>
  <c r="BU263" i="10"/>
  <c r="Z264" i="10"/>
  <c r="AO264" i="10" s="1"/>
  <c r="AF264" i="10"/>
  <c r="AH264" i="10" s="1"/>
  <c r="AG264" i="10"/>
  <c r="AI264" i="10"/>
  <c r="AK264" i="10" s="1"/>
  <c r="AJ264" i="10"/>
  <c r="AE264" i="10" s="1"/>
  <c r="AL264" i="10"/>
  <c r="AM264" i="10"/>
  <c r="AN264" i="10"/>
  <c r="BQ264" i="10" s="1"/>
  <c r="BR264" i="10" s="1"/>
  <c r="BI264" i="10" s="1"/>
  <c r="AP264" i="10"/>
  <c r="AQ264" i="10"/>
  <c r="AT264" i="10"/>
  <c r="BF264" i="10"/>
  <c r="BG264" i="10"/>
  <c r="BH264" i="10"/>
  <c r="BL264" i="10"/>
  <c r="BM264" i="10"/>
  <c r="BN264" i="10" s="1"/>
  <c r="BO264" i="10"/>
  <c r="BP264" i="10"/>
  <c r="BS264" i="10"/>
  <c r="BT264" i="10"/>
  <c r="BJ264" i="10" s="1"/>
  <c r="BU264" i="10"/>
  <c r="Z265" i="10"/>
  <c r="AP265" i="10" s="1"/>
  <c r="AA265" i="10"/>
  <c r="AB265" i="10"/>
  <c r="AF265" i="10"/>
  <c r="AI265" i="10"/>
  <c r="AK265" i="10" s="1"/>
  <c r="AJ265" i="10"/>
  <c r="AL265" i="10" s="1"/>
  <c r="AM265" i="10"/>
  <c r="AN265" i="10"/>
  <c r="BQ265" i="10" s="1"/>
  <c r="AO265" i="10"/>
  <c r="AQ265" i="10"/>
  <c r="AR265" i="10"/>
  <c r="AT265" i="10"/>
  <c r="BO265" i="10" s="1"/>
  <c r="BB265" i="10"/>
  <c r="BF265" i="10"/>
  <c r="BG265" i="10"/>
  <c r="BJ265" i="10"/>
  <c r="BL265" i="10"/>
  <c r="BM265" i="10"/>
  <c r="BN265" i="10" s="1"/>
  <c r="BP265" i="10"/>
  <c r="BS265" i="10"/>
  <c r="BH265" i="10" s="1"/>
  <c r="BT265" i="10"/>
  <c r="BU265" i="10"/>
  <c r="BR265" i="10" s="1"/>
  <c r="Z266" i="10"/>
  <c r="AB266" i="10"/>
  <c r="AC266" i="10"/>
  <c r="AD266" i="10"/>
  <c r="AF266" i="10"/>
  <c r="AH266" i="10" s="1"/>
  <c r="AI266" i="10"/>
  <c r="AJ266" i="10"/>
  <c r="AE266" i="10" s="1"/>
  <c r="AG266" i="10" s="1"/>
  <c r="AK266" i="10"/>
  <c r="AL266" i="10"/>
  <c r="AM266" i="10"/>
  <c r="BG266" i="10" s="1"/>
  <c r="AN266" i="10"/>
  <c r="BQ266" i="10" s="1"/>
  <c r="AO266" i="10"/>
  <c r="AR266" i="10"/>
  <c r="AT266" i="10"/>
  <c r="BO266" i="10" s="1"/>
  <c r="BA266" i="10"/>
  <c r="BB266" i="10"/>
  <c r="BF266" i="10"/>
  <c r="BL266" i="10"/>
  <c r="BM266" i="10"/>
  <c r="BN266" i="10" s="1"/>
  <c r="BP266" i="10"/>
  <c r="BT266" i="10"/>
  <c r="BJ266" i="10" s="1"/>
  <c r="BU266" i="10"/>
  <c r="BR266" i="10" s="1"/>
  <c r="BK266" i="10" s="1"/>
  <c r="Z267" i="10"/>
  <c r="AO267" i="10" s="1"/>
  <c r="AA267" i="10"/>
  <c r="AB267" i="10"/>
  <c r="AI267" i="10"/>
  <c r="AD267" i="10" s="1"/>
  <c r="AJ267" i="10"/>
  <c r="AL267" i="10" s="1"/>
  <c r="AK267" i="10"/>
  <c r="AM267" i="10"/>
  <c r="AN267" i="10"/>
  <c r="AQ267" i="10"/>
  <c r="AR267" i="10"/>
  <c r="AS267" i="10"/>
  <c r="AT267" i="10"/>
  <c r="BO267" i="10" s="1"/>
  <c r="BA267" i="10"/>
  <c r="BB267" i="10"/>
  <c r="BF267" i="10"/>
  <c r="BG267" i="10"/>
  <c r="BL267" i="10"/>
  <c r="BM267" i="10"/>
  <c r="BN267" i="10"/>
  <c r="BP267" i="10"/>
  <c r="BQ267" i="10"/>
  <c r="BR267" i="10" s="1"/>
  <c r="BK267" i="10" s="1"/>
  <c r="BS267" i="10"/>
  <c r="BH267" i="10" s="1"/>
  <c r="BT267" i="10"/>
  <c r="BJ267" i="10" s="1"/>
  <c r="BU267" i="10"/>
  <c r="Z268" i="10"/>
  <c r="AF268" i="10" s="1"/>
  <c r="AA268" i="10"/>
  <c r="AB268" i="10"/>
  <c r="AC268" i="10"/>
  <c r="AD268" i="10"/>
  <c r="AI268" i="10"/>
  <c r="AJ268" i="10"/>
  <c r="AK268" i="10"/>
  <c r="AM268" i="10"/>
  <c r="AN268" i="10"/>
  <c r="AP268" i="10"/>
  <c r="AQ268" i="10"/>
  <c r="AR268" i="10"/>
  <c r="AS268" i="10" s="1"/>
  <c r="AT268" i="10"/>
  <c r="BO268" i="10" s="1"/>
  <c r="BA268" i="10"/>
  <c r="BB268" i="10"/>
  <c r="BF268" i="10"/>
  <c r="BG268" i="10"/>
  <c r="BH268" i="10"/>
  <c r="BJ268" i="10"/>
  <c r="BL268" i="10"/>
  <c r="BM268" i="10"/>
  <c r="BN268" i="10" s="1"/>
  <c r="BP268" i="10"/>
  <c r="BQ268" i="10"/>
  <c r="BS268" i="10"/>
  <c r="BT268" i="10"/>
  <c r="BU268" i="10"/>
  <c r="BR268" i="10" s="1"/>
  <c r="Z269" i="10"/>
  <c r="AA269" i="10"/>
  <c r="AB269" i="10"/>
  <c r="AD269" i="10"/>
  <c r="AE269" i="10"/>
  <c r="AF269" i="10"/>
  <c r="AH269" i="10" s="1"/>
  <c r="AG269" i="10"/>
  <c r="AI269" i="10"/>
  <c r="AK269" i="10" s="1"/>
  <c r="AJ269" i="10"/>
  <c r="AL269" i="10" s="1"/>
  <c r="AM269" i="10"/>
  <c r="AN269" i="10"/>
  <c r="BQ269" i="10" s="1"/>
  <c r="AO269" i="10"/>
  <c r="AP269" i="10"/>
  <c r="AR269" i="10"/>
  <c r="AT269" i="10"/>
  <c r="BB269" i="10"/>
  <c r="BL269" i="10"/>
  <c r="BM269" i="10"/>
  <c r="BN269" i="10"/>
  <c r="BO269" i="10"/>
  <c r="BR269" i="10"/>
  <c r="BU269" i="10"/>
  <c r="Z270" i="10"/>
  <c r="AF270" i="10" s="1"/>
  <c r="AB270" i="10"/>
  <c r="AC270" i="10"/>
  <c r="AD270" i="10"/>
  <c r="AI270" i="10"/>
  <c r="AJ270" i="10"/>
  <c r="AL270" i="10" s="1"/>
  <c r="AK270" i="10"/>
  <c r="AM270" i="10"/>
  <c r="BG270" i="10" s="1"/>
  <c r="AN270" i="10"/>
  <c r="BQ270" i="10" s="1"/>
  <c r="AP270" i="10"/>
  <c r="AR270" i="10"/>
  <c r="AS270" i="10"/>
  <c r="AT270" i="10"/>
  <c r="BO270" i="10" s="1"/>
  <c r="BA270" i="10"/>
  <c r="BB270" i="10"/>
  <c r="BF270" i="10"/>
  <c r="BL270" i="10"/>
  <c r="BM270" i="10"/>
  <c r="BN270" i="10"/>
  <c r="BP270" i="10"/>
  <c r="BR270" i="10"/>
  <c r="BS270" i="10"/>
  <c r="BH270" i="10" s="1"/>
  <c r="BT270" i="10"/>
  <c r="BJ270" i="10" s="1"/>
  <c r="BU270" i="10"/>
  <c r="Z271" i="10"/>
  <c r="AO271" i="10" s="1"/>
  <c r="AA271" i="10"/>
  <c r="AB271" i="10"/>
  <c r="AC271" i="10"/>
  <c r="AD271" i="10"/>
  <c r="AE271" i="10"/>
  <c r="AF271" i="10"/>
  <c r="AI271" i="10"/>
  <c r="AJ271" i="10"/>
  <c r="AK271" i="10"/>
  <c r="AL271" i="10"/>
  <c r="AM271" i="10"/>
  <c r="AS271" i="10" s="1"/>
  <c r="AN271" i="10"/>
  <c r="BQ271" i="10" s="1"/>
  <c r="BR271" i="10" s="1"/>
  <c r="BK271" i="10" s="1"/>
  <c r="AP271" i="10"/>
  <c r="AR271" i="10"/>
  <c r="AT271" i="10"/>
  <c r="BA271" i="10"/>
  <c r="BB271" i="10"/>
  <c r="BF271" i="10"/>
  <c r="BG271" i="10"/>
  <c r="BL271" i="10"/>
  <c r="BM271" i="10"/>
  <c r="BN271" i="10"/>
  <c r="BO271" i="10"/>
  <c r="BP271" i="10"/>
  <c r="BU271" i="10"/>
  <c r="Z272" i="10"/>
  <c r="AO272" i="10" s="1"/>
  <c r="AF272" i="10"/>
  <c r="AH272" i="10" s="1"/>
  <c r="AG272" i="10"/>
  <c r="AI272" i="10"/>
  <c r="AK272" i="10" s="1"/>
  <c r="AJ272" i="10"/>
  <c r="AE272" i="10" s="1"/>
  <c r="AL272" i="10"/>
  <c r="AM272" i="10"/>
  <c r="AN272" i="10"/>
  <c r="BQ272" i="10" s="1"/>
  <c r="BR272" i="10" s="1"/>
  <c r="BI272" i="10" s="1"/>
  <c r="AP272" i="10"/>
  <c r="AQ272" i="10"/>
  <c r="AT272" i="10"/>
  <c r="BF272" i="10"/>
  <c r="BG272" i="10"/>
  <c r="BH272" i="10"/>
  <c r="BL272" i="10"/>
  <c r="BM272" i="10"/>
  <c r="BN272" i="10" s="1"/>
  <c r="BO272" i="10"/>
  <c r="BP272" i="10"/>
  <c r="BS272" i="10"/>
  <c r="BT272" i="10"/>
  <c r="BJ272" i="10" s="1"/>
  <c r="BU272" i="10"/>
  <c r="Z273" i="10"/>
  <c r="AF273" i="10" s="1"/>
  <c r="AA273" i="10"/>
  <c r="AB273" i="10"/>
  <c r="AI273" i="10"/>
  <c r="AK273" i="10" s="1"/>
  <c r="AJ273" i="10"/>
  <c r="AL273" i="10" s="1"/>
  <c r="AM273" i="10"/>
  <c r="AN273" i="10"/>
  <c r="AQ273" i="10"/>
  <c r="AR273" i="10"/>
  <c r="AT273" i="10"/>
  <c r="BO273" i="10" s="1"/>
  <c r="BB273" i="10"/>
  <c r="BF273" i="10"/>
  <c r="BG273" i="10"/>
  <c r="BL273" i="10"/>
  <c r="BM273" i="10"/>
  <c r="BN273" i="10"/>
  <c r="BP273" i="10"/>
  <c r="BQ273" i="10"/>
  <c r="BR273" i="10" s="1"/>
  <c r="BK273" i="10" s="1"/>
  <c r="BS273" i="10"/>
  <c r="BH273" i="10" s="1"/>
  <c r="BT273" i="10"/>
  <c r="BJ273" i="10" s="1"/>
  <c r="BU273" i="10"/>
  <c r="Z274" i="10"/>
  <c r="AF274" i="10" s="1"/>
  <c r="AH274" i="10" s="1"/>
  <c r="AA274" i="10"/>
  <c r="AB274" i="10"/>
  <c r="AC274" i="10"/>
  <c r="AI274" i="10"/>
  <c r="AJ274" i="10"/>
  <c r="AE274" i="10" s="1"/>
  <c r="AG274" i="10" s="1"/>
  <c r="AL274" i="10"/>
  <c r="AM274" i="10"/>
  <c r="AN274" i="10"/>
  <c r="AO274" i="10"/>
  <c r="AP274" i="10"/>
  <c r="AQ274" i="10"/>
  <c r="AR274" i="10"/>
  <c r="AS274" i="10"/>
  <c r="AT274" i="10"/>
  <c r="BA274" i="10"/>
  <c r="BB274" i="10"/>
  <c r="BF274" i="10"/>
  <c r="BG274" i="10"/>
  <c r="BH274" i="10"/>
  <c r="BJ274" i="10"/>
  <c r="BL274" i="10"/>
  <c r="BM274" i="10"/>
  <c r="BN274" i="10" s="1"/>
  <c r="BO274" i="10"/>
  <c r="BP274" i="10"/>
  <c r="BQ274" i="10"/>
  <c r="BR274" i="10" s="1"/>
  <c r="BI274" i="10" s="1"/>
  <c r="BS274" i="10"/>
  <c r="BT274" i="10"/>
  <c r="BU274" i="10"/>
  <c r="Z275" i="10"/>
  <c r="AC275" i="10" s="1"/>
  <c r="AA275" i="10"/>
  <c r="AB275" i="10"/>
  <c r="AI275" i="10"/>
  <c r="AK275" i="10" s="1"/>
  <c r="AJ275" i="10"/>
  <c r="AL275" i="10" s="1"/>
  <c r="AM275" i="10"/>
  <c r="AS275" i="10" s="1"/>
  <c r="AN275" i="10"/>
  <c r="BQ275" i="10" s="1"/>
  <c r="AO275" i="10"/>
  <c r="AP275" i="10"/>
  <c r="AQ275" i="10"/>
  <c r="AR275" i="10"/>
  <c r="AT275" i="10"/>
  <c r="BF275" i="10"/>
  <c r="BG275" i="10"/>
  <c r="BH275" i="10"/>
  <c r="BL275" i="10"/>
  <c r="BI275" i="10" s="1"/>
  <c r="BM275" i="10"/>
  <c r="BN275" i="10" s="1"/>
  <c r="BO275" i="10"/>
  <c r="BP275" i="10"/>
  <c r="BS275" i="10"/>
  <c r="BU275" i="10"/>
  <c r="BR275" i="10" s="1"/>
  <c r="BK275" i="10" s="1"/>
  <c r="Z276" i="10"/>
  <c r="AF276" i="10" s="1"/>
  <c r="AD276" i="10"/>
  <c r="AE276" i="10"/>
  <c r="AG276" i="10" s="1"/>
  <c r="AI276" i="10"/>
  <c r="AJ276" i="10"/>
  <c r="AK276" i="10"/>
  <c r="AL276" i="10"/>
  <c r="AM276" i="10"/>
  <c r="BS276" i="10" s="1"/>
  <c r="BH276" i="10" s="1"/>
  <c r="AN276" i="10"/>
  <c r="BQ276" i="10" s="1"/>
  <c r="AO276" i="10"/>
  <c r="AP276" i="10"/>
  <c r="AT276" i="10"/>
  <c r="BO276" i="10" s="1"/>
  <c r="BL276" i="10"/>
  <c r="BM276" i="10"/>
  <c r="BN276" i="10" s="1"/>
  <c r="BU276" i="10"/>
  <c r="BR276" i="10" s="1"/>
  <c r="BK276" i="10" s="1"/>
  <c r="Z277" i="10"/>
  <c r="AO277" i="10" s="1"/>
  <c r="AA277" i="10"/>
  <c r="AB277" i="10"/>
  <c r="AC277" i="10"/>
  <c r="AD277" i="10"/>
  <c r="AE277" i="10"/>
  <c r="AF277" i="10"/>
  <c r="AH277" i="10" s="1"/>
  <c r="AI277" i="10"/>
  <c r="AJ277" i="10"/>
  <c r="AK277" i="10"/>
  <c r="AL277" i="10"/>
  <c r="AM277" i="10"/>
  <c r="BT277" i="10" s="1"/>
  <c r="BJ277" i="10" s="1"/>
  <c r="AN277" i="10"/>
  <c r="AP277" i="10"/>
  <c r="AQ277" i="10"/>
  <c r="AR277" i="10"/>
  <c r="AS277" i="10"/>
  <c r="AT277" i="10"/>
  <c r="BO277" i="10" s="1"/>
  <c r="BA277" i="10"/>
  <c r="BB277" i="10"/>
  <c r="BL277" i="10"/>
  <c r="AG277" i="10" s="1"/>
  <c r="BM277" i="10"/>
  <c r="BN277" i="10"/>
  <c r="BQ277" i="10"/>
  <c r="BR277" i="10" s="1"/>
  <c r="BK277" i="10" s="1"/>
  <c r="BS277" i="10"/>
  <c r="BH277" i="10" s="1"/>
  <c r="BU277" i="10"/>
  <c r="Z278" i="10"/>
  <c r="AF278" i="10" s="1"/>
  <c r="AA278" i="10"/>
  <c r="AB278" i="10"/>
  <c r="AC278" i="10"/>
  <c r="AI278" i="10"/>
  <c r="AJ278" i="10"/>
  <c r="AE278" i="10" s="1"/>
  <c r="AG278" i="10" s="1"/>
  <c r="AL278" i="10"/>
  <c r="AM278" i="10"/>
  <c r="AN278" i="10"/>
  <c r="AO278" i="10"/>
  <c r="AP278" i="10"/>
  <c r="AQ278" i="10"/>
  <c r="AR278" i="10"/>
  <c r="AS278" i="10"/>
  <c r="AT278" i="10"/>
  <c r="BA278" i="10"/>
  <c r="BB278" i="10"/>
  <c r="BF278" i="10"/>
  <c r="BG278" i="10"/>
  <c r="BH278" i="10"/>
  <c r="BJ278" i="10"/>
  <c r="BL278" i="10"/>
  <c r="BM278" i="10"/>
  <c r="BN278" i="10" s="1"/>
  <c r="BO278" i="10"/>
  <c r="BP278" i="10"/>
  <c r="BQ278" i="10"/>
  <c r="BR278" i="10" s="1"/>
  <c r="BI278" i="10" s="1"/>
  <c r="BS278" i="10"/>
  <c r="BT278" i="10"/>
  <c r="BU278" i="10"/>
  <c r="Z279" i="10"/>
  <c r="AC279" i="10" s="1"/>
  <c r="AA279" i="10"/>
  <c r="AB279" i="10"/>
  <c r="AI279" i="10"/>
  <c r="AJ279" i="10"/>
  <c r="AL279" i="10" s="1"/>
  <c r="AM279" i="10"/>
  <c r="AS279" i="10" s="1"/>
  <c r="AN279" i="10"/>
  <c r="BQ279" i="10" s="1"/>
  <c r="AO279" i="10"/>
  <c r="AP279" i="10"/>
  <c r="AQ279" i="10"/>
  <c r="AR279" i="10"/>
  <c r="AT279" i="10"/>
  <c r="BF279" i="10"/>
  <c r="BG279" i="10"/>
  <c r="BH279" i="10"/>
  <c r="BL279" i="10"/>
  <c r="BI279" i="10" s="1"/>
  <c r="BM279" i="10"/>
  <c r="BN279" i="10" s="1"/>
  <c r="BO279" i="10"/>
  <c r="BP279" i="10"/>
  <c r="BS279" i="10"/>
  <c r="BU279" i="10"/>
  <c r="BR279" i="10" s="1"/>
  <c r="BK279" i="10" s="1"/>
  <c r="Z280" i="10"/>
  <c r="AF280" i="10" s="1"/>
  <c r="AD280" i="10"/>
  <c r="AE280" i="10"/>
  <c r="AG280" i="10" s="1"/>
  <c r="AI280" i="10"/>
  <c r="AJ280" i="10"/>
  <c r="AK280" i="10"/>
  <c r="AL280" i="10"/>
  <c r="AM280" i="10"/>
  <c r="AN280" i="10"/>
  <c r="BQ280" i="10" s="1"/>
  <c r="AO280" i="10"/>
  <c r="AP280" i="10"/>
  <c r="AT280" i="10"/>
  <c r="BO280" i="10" s="1"/>
  <c r="BL280" i="10"/>
  <c r="BM280" i="10"/>
  <c r="BN280" i="10" s="1"/>
  <c r="BS280" i="10"/>
  <c r="BH280" i="10" s="1"/>
  <c r="BU280" i="10"/>
  <c r="Z281" i="10"/>
  <c r="AO281" i="10" s="1"/>
  <c r="AA281" i="10"/>
  <c r="AB281" i="10"/>
  <c r="AC281" i="10"/>
  <c r="AD281" i="10"/>
  <c r="AE281" i="10"/>
  <c r="AF281" i="10"/>
  <c r="AI281" i="10"/>
  <c r="AJ281" i="10"/>
  <c r="AK281" i="10"/>
  <c r="AL281" i="10"/>
  <c r="AM281" i="10"/>
  <c r="AN281" i="10"/>
  <c r="AP281" i="10"/>
  <c r="AQ281" i="10"/>
  <c r="AR281" i="10"/>
  <c r="AT281" i="10"/>
  <c r="BO281" i="10" s="1"/>
  <c r="BA281" i="10"/>
  <c r="BB281" i="10"/>
  <c r="BL281" i="10"/>
  <c r="BM281" i="10"/>
  <c r="BN281" i="10"/>
  <c r="BQ281" i="10"/>
  <c r="BR281" i="10" s="1"/>
  <c r="BU281" i="10"/>
  <c r="Z282" i="10"/>
  <c r="AF282" i="10" s="1"/>
  <c r="AA282" i="10"/>
  <c r="AB282" i="10"/>
  <c r="AC282" i="10"/>
  <c r="AD282" i="10"/>
  <c r="AI282" i="10"/>
  <c r="AK282" i="10" s="1"/>
  <c r="AJ282" i="10"/>
  <c r="AE282" i="10" s="1"/>
  <c r="AG282" i="10" s="1"/>
  <c r="AL282" i="10"/>
  <c r="AM282" i="10"/>
  <c r="AN282" i="10"/>
  <c r="AO282" i="10"/>
  <c r="AP282" i="10"/>
  <c r="AQ282" i="10"/>
  <c r="AR282" i="10"/>
  <c r="AS282" i="10"/>
  <c r="AT282" i="10"/>
  <c r="BO282" i="10" s="1"/>
  <c r="BA282" i="10"/>
  <c r="BB282" i="10"/>
  <c r="BF282" i="10"/>
  <c r="BG282" i="10"/>
  <c r="BH282" i="10"/>
  <c r="BJ282" i="10"/>
  <c r="BL282" i="10"/>
  <c r="BM282" i="10"/>
  <c r="BN282" i="10" s="1"/>
  <c r="BP282" i="10"/>
  <c r="BQ282" i="10"/>
  <c r="BR282" i="10" s="1"/>
  <c r="BI282" i="10" s="1"/>
  <c r="BS282" i="10"/>
  <c r="BT282" i="10"/>
  <c r="BU282" i="10"/>
  <c r="Z283" i="10"/>
  <c r="AC283" i="10" s="1"/>
  <c r="AA283" i="10"/>
  <c r="AB283" i="10"/>
  <c r="AI283" i="10"/>
  <c r="AJ283" i="10"/>
  <c r="AM283" i="10"/>
  <c r="AN283" i="10"/>
  <c r="BQ283" i="10" s="1"/>
  <c r="AO283" i="10"/>
  <c r="AP283" i="10"/>
  <c r="AQ283" i="10"/>
  <c r="AR283" i="10"/>
  <c r="AT283" i="10"/>
  <c r="BF283" i="10"/>
  <c r="BG283" i="10"/>
  <c r="BH283" i="10"/>
  <c r="BL283" i="10"/>
  <c r="BM283" i="10"/>
  <c r="BN283" i="10" s="1"/>
  <c r="BO283" i="10"/>
  <c r="BP283" i="10"/>
  <c r="BS283" i="10"/>
  <c r="BU283" i="10"/>
  <c r="BR283" i="10" s="1"/>
  <c r="BK283" i="10" s="1"/>
  <c r="Z284" i="10"/>
  <c r="AO284" i="10" s="1"/>
  <c r="AD284" i="10"/>
  <c r="AE284" i="10"/>
  <c r="AG284" i="10"/>
  <c r="AI284" i="10"/>
  <c r="AJ284" i="10"/>
  <c r="AK284" i="10"/>
  <c r="AL284" i="10"/>
  <c r="AM284" i="10"/>
  <c r="BF284" i="10" s="1"/>
  <c r="AN284" i="10"/>
  <c r="BQ284" i="10" s="1"/>
  <c r="AT284" i="10"/>
  <c r="BO284" i="10" s="1"/>
  <c r="BL284" i="10"/>
  <c r="BM284" i="10"/>
  <c r="BN284" i="10" s="1"/>
  <c r="BS284" i="10"/>
  <c r="BH284" i="10" s="1"/>
  <c r="BT284" i="10"/>
  <c r="BJ284" i="10" s="1"/>
  <c r="BU284" i="10"/>
  <c r="BR284" i="10" s="1"/>
  <c r="BK284" i="10" s="1"/>
  <c r="Z285" i="10"/>
  <c r="AO285" i="10" s="1"/>
  <c r="AA285" i="10"/>
  <c r="AB285" i="10"/>
  <c r="AC285" i="10"/>
  <c r="AD285" i="10"/>
  <c r="AE285" i="10"/>
  <c r="AF285" i="10"/>
  <c r="AI285" i="10"/>
  <c r="AJ285" i="10"/>
  <c r="AK285" i="10"/>
  <c r="AL285" i="10"/>
  <c r="AM285" i="10"/>
  <c r="AS285" i="10" s="1"/>
  <c r="AN285" i="10"/>
  <c r="BQ285" i="10" s="1"/>
  <c r="BR285" i="10" s="1"/>
  <c r="AP285" i="10"/>
  <c r="AQ285" i="10"/>
  <c r="AR285" i="10"/>
  <c r="AT285" i="10"/>
  <c r="BO285" i="10" s="1"/>
  <c r="BA285" i="10"/>
  <c r="BB285" i="10"/>
  <c r="BK285" i="10"/>
  <c r="BL285" i="10"/>
  <c r="AG285" i="10" s="1"/>
  <c r="BM285" i="10"/>
  <c r="BN285" i="10"/>
  <c r="BU285" i="10"/>
  <c r="Z286" i="10"/>
  <c r="AF286" i="10" s="1"/>
  <c r="AH286" i="10" s="1"/>
  <c r="AA286" i="10"/>
  <c r="AB286" i="10"/>
  <c r="AC286" i="10"/>
  <c r="AD286" i="10"/>
  <c r="AI286" i="10"/>
  <c r="AJ286" i="10"/>
  <c r="AE286" i="10" s="1"/>
  <c r="AG286" i="10" s="1"/>
  <c r="AK286" i="10"/>
  <c r="AL286" i="10"/>
  <c r="AM286" i="10"/>
  <c r="AN286" i="10"/>
  <c r="AO286" i="10"/>
  <c r="AP286" i="10"/>
  <c r="AQ286" i="10"/>
  <c r="AR286" i="10"/>
  <c r="AS286" i="10"/>
  <c r="AT286" i="10"/>
  <c r="BO286" i="10" s="1"/>
  <c r="BA286" i="10"/>
  <c r="BB286" i="10"/>
  <c r="BF286" i="10"/>
  <c r="BG286" i="10"/>
  <c r="BH286" i="10"/>
  <c r="BJ286" i="10"/>
  <c r="BL286" i="10"/>
  <c r="BM286" i="10"/>
  <c r="BN286" i="10" s="1"/>
  <c r="BP286" i="10"/>
  <c r="BQ286" i="10"/>
  <c r="BR286" i="10"/>
  <c r="BI286" i="10" s="1"/>
  <c r="BS286" i="10"/>
  <c r="BT286" i="10"/>
  <c r="BU286" i="10"/>
  <c r="Z287" i="10"/>
  <c r="AA287" i="10" s="1"/>
  <c r="AI287" i="10"/>
  <c r="AJ287" i="10"/>
  <c r="AM287" i="10"/>
  <c r="AN287" i="10"/>
  <c r="BQ287" i="10" s="1"/>
  <c r="AQ287" i="10"/>
  <c r="AR287" i="10"/>
  <c r="AT287" i="10"/>
  <c r="BF287" i="10"/>
  <c r="BG287" i="10"/>
  <c r="BL287" i="10"/>
  <c r="BM287" i="10"/>
  <c r="BN287" i="10"/>
  <c r="BO287" i="10"/>
  <c r="BP287" i="10"/>
  <c r="BS287" i="10"/>
  <c r="BH287" i="10" s="1"/>
  <c r="BU287" i="10"/>
  <c r="Z288" i="10"/>
  <c r="AC288" i="10"/>
  <c r="AD288" i="10"/>
  <c r="AE288" i="10"/>
  <c r="AF288" i="10"/>
  <c r="AI288" i="10"/>
  <c r="AJ288" i="10"/>
  <c r="AK288" i="10"/>
  <c r="AL288" i="10"/>
  <c r="AM288" i="10"/>
  <c r="AN288" i="10"/>
  <c r="BQ288" i="10" s="1"/>
  <c r="AO288" i="10"/>
  <c r="AP288" i="10"/>
  <c r="AT288" i="10"/>
  <c r="BO288" i="10" s="1"/>
  <c r="BA288" i="10"/>
  <c r="BF288" i="10"/>
  <c r="BL288" i="10"/>
  <c r="AG288" i="10" s="1"/>
  <c r="BM288" i="10"/>
  <c r="BN288" i="10"/>
  <c r="BT288" i="10"/>
  <c r="BJ288" i="10" s="1"/>
  <c r="BU288" i="10"/>
  <c r="Z289" i="10"/>
  <c r="AO289" i="10" s="1"/>
  <c r="AA289" i="10"/>
  <c r="AB289" i="10"/>
  <c r="AC289" i="10"/>
  <c r="AE289" i="10"/>
  <c r="AF289" i="10"/>
  <c r="AI289" i="10"/>
  <c r="AK289" i="10" s="1"/>
  <c r="AJ289" i="10"/>
  <c r="AL289" i="10"/>
  <c r="AM289" i="10"/>
  <c r="AN289" i="10"/>
  <c r="AP289" i="10"/>
  <c r="AQ289" i="10"/>
  <c r="AR289" i="10"/>
  <c r="AS289" i="10"/>
  <c r="AT289" i="10"/>
  <c r="BA289" i="10"/>
  <c r="BB289" i="10"/>
  <c r="BG289" i="10"/>
  <c r="BL289" i="10"/>
  <c r="BM289" i="10"/>
  <c r="BN289" i="10"/>
  <c r="BO289" i="10"/>
  <c r="BQ289" i="10"/>
  <c r="BR289" i="10"/>
  <c r="BS289" i="10"/>
  <c r="BH289" i="10" s="1"/>
  <c r="BT289" i="10"/>
  <c r="BJ289" i="10" s="1"/>
  <c r="BU289" i="10"/>
  <c r="Z290" i="10"/>
  <c r="AF290" i="10" s="1"/>
  <c r="AA290" i="10"/>
  <c r="AB290" i="10"/>
  <c r="AC290" i="10"/>
  <c r="AI290" i="10"/>
  <c r="AJ290" i="10"/>
  <c r="AE290" i="10" s="1"/>
  <c r="AG290" i="10" s="1"/>
  <c r="AM290" i="10"/>
  <c r="AN290" i="10"/>
  <c r="AO290" i="10"/>
  <c r="AP290" i="10"/>
  <c r="AQ290" i="10"/>
  <c r="AR290" i="10"/>
  <c r="AS290" i="10" s="1"/>
  <c r="AT290" i="10"/>
  <c r="BA290" i="10"/>
  <c r="BB290" i="10"/>
  <c r="BF290" i="10"/>
  <c r="BG290" i="10"/>
  <c r="BH290" i="10"/>
  <c r="BJ290" i="10"/>
  <c r="BL290" i="10"/>
  <c r="BM290" i="10"/>
  <c r="BN290" i="10" s="1"/>
  <c r="BO290" i="10"/>
  <c r="BP290" i="10"/>
  <c r="BQ290" i="10"/>
  <c r="BR290" i="10" s="1"/>
  <c r="BI290" i="10" s="1"/>
  <c r="BS290" i="10"/>
  <c r="BT290" i="10"/>
  <c r="BU290" i="10"/>
  <c r="Z291" i="10"/>
  <c r="AA291" i="10" s="1"/>
  <c r="AI291" i="10"/>
  <c r="AJ291" i="10"/>
  <c r="AM291" i="10"/>
  <c r="BF291" i="10" s="1"/>
  <c r="AN291" i="10"/>
  <c r="BQ291" i="10" s="1"/>
  <c r="AT291" i="10"/>
  <c r="BG291" i="10"/>
  <c r="BL291" i="10"/>
  <c r="BM291" i="10"/>
  <c r="BN291" i="10"/>
  <c r="BO291" i="10"/>
  <c r="BS291" i="10"/>
  <c r="BH291" i="10" s="1"/>
  <c r="BU291" i="10"/>
  <c r="BR291" i="10" s="1"/>
  <c r="BK291" i="10" s="1"/>
  <c r="Z292" i="10"/>
  <c r="AC292" i="10"/>
  <c r="AD292" i="10"/>
  <c r="AE292" i="10"/>
  <c r="AF292" i="10"/>
  <c r="AI292" i="10"/>
  <c r="AJ292" i="10"/>
  <c r="AK292" i="10"/>
  <c r="AL292" i="10"/>
  <c r="AM292" i="10"/>
  <c r="AN292" i="10"/>
  <c r="BQ292" i="10" s="1"/>
  <c r="AO292" i="10"/>
  <c r="AP292" i="10"/>
  <c r="AT292" i="10"/>
  <c r="BO292" i="10" s="1"/>
  <c r="BA292" i="10"/>
  <c r="BF292" i="10"/>
  <c r="BL292" i="10"/>
  <c r="BM292" i="10"/>
  <c r="BN292" i="10" s="1"/>
  <c r="BS292" i="10"/>
  <c r="BH292" i="10" s="1"/>
  <c r="BT292" i="10"/>
  <c r="BJ292" i="10" s="1"/>
  <c r="BU292" i="10"/>
  <c r="Z293" i="10"/>
  <c r="AO293" i="10" s="1"/>
  <c r="AA293" i="10"/>
  <c r="AB293" i="10"/>
  <c r="AC293" i="10"/>
  <c r="AD293" i="10"/>
  <c r="AE293" i="10"/>
  <c r="AF293" i="10"/>
  <c r="AI293" i="10"/>
  <c r="AJ293" i="10"/>
  <c r="AK293" i="10"/>
  <c r="AL293" i="10"/>
  <c r="AM293" i="10"/>
  <c r="BT293" i="10" s="1"/>
  <c r="BJ293" i="10" s="1"/>
  <c r="AN293" i="10"/>
  <c r="AP293" i="10"/>
  <c r="AQ293" i="10"/>
  <c r="AR293" i="10"/>
  <c r="AS293" i="10"/>
  <c r="AT293" i="10"/>
  <c r="BA293" i="10"/>
  <c r="BB293" i="10"/>
  <c r="BG293" i="10"/>
  <c r="BL293" i="10"/>
  <c r="AG293" i="10" s="1"/>
  <c r="BM293" i="10"/>
  <c r="BN293" i="10"/>
  <c r="BO293" i="10"/>
  <c r="BQ293" i="10"/>
  <c r="BR293" i="10" s="1"/>
  <c r="BI293" i="10" s="1"/>
  <c r="BS293" i="10"/>
  <c r="BH293" i="10" s="1"/>
  <c r="BU293" i="10"/>
  <c r="Z294" i="10"/>
  <c r="AF294" i="10" s="1"/>
  <c r="AA294" i="10"/>
  <c r="AB294" i="10"/>
  <c r="AC294" i="10"/>
  <c r="AD294" i="10"/>
  <c r="AG294" i="10"/>
  <c r="AI294" i="10"/>
  <c r="AK294" i="10" s="1"/>
  <c r="AJ294" i="10"/>
  <c r="AE294" i="10" s="1"/>
  <c r="AL294" i="10"/>
  <c r="AM294" i="10"/>
  <c r="AN294" i="10"/>
  <c r="AO294" i="10"/>
  <c r="AP294" i="10"/>
  <c r="AQ294" i="10"/>
  <c r="AR294" i="10"/>
  <c r="AS294" i="10"/>
  <c r="AT294" i="10"/>
  <c r="BO294" i="10" s="1"/>
  <c r="BA294" i="10"/>
  <c r="BB294" i="10"/>
  <c r="BF294" i="10"/>
  <c r="BG294" i="10"/>
  <c r="BH294" i="10"/>
  <c r="BJ294" i="10"/>
  <c r="BL294" i="10"/>
  <c r="BM294" i="10"/>
  <c r="BN294" i="10" s="1"/>
  <c r="BP294" i="10"/>
  <c r="BQ294" i="10"/>
  <c r="BR294" i="10" s="1"/>
  <c r="BI294" i="10" s="1"/>
  <c r="BS294" i="10"/>
  <c r="BT294" i="10"/>
  <c r="BU294" i="10"/>
  <c r="Z295" i="10"/>
  <c r="AA295" i="10"/>
  <c r="AB295" i="10"/>
  <c r="AE295" i="10"/>
  <c r="AG295" i="10" s="1"/>
  <c r="AI295" i="10"/>
  <c r="AJ295" i="10"/>
  <c r="AL295" i="10" s="1"/>
  <c r="AM295" i="10"/>
  <c r="AN295" i="10"/>
  <c r="BQ295" i="10" s="1"/>
  <c r="AO295" i="10"/>
  <c r="AP295" i="10"/>
  <c r="AQ295" i="10"/>
  <c r="AR295" i="10"/>
  <c r="AT295" i="10"/>
  <c r="BF295" i="10"/>
  <c r="BG295" i="10"/>
  <c r="BL295" i="10"/>
  <c r="BM295" i="10"/>
  <c r="BN295" i="10" s="1"/>
  <c r="BO295" i="10"/>
  <c r="BP295" i="10"/>
  <c r="BS295" i="10"/>
  <c r="BH295" i="10" s="1"/>
  <c r="BU295" i="10"/>
  <c r="Z296" i="10"/>
  <c r="AC296" i="10" s="1"/>
  <c r="AD296" i="10"/>
  <c r="AE296" i="10"/>
  <c r="AI296" i="10"/>
  <c r="AJ296" i="10"/>
  <c r="AK296" i="10"/>
  <c r="AL296" i="10"/>
  <c r="AM296" i="10"/>
  <c r="AN296" i="10"/>
  <c r="AT296" i="10"/>
  <c r="BO296" i="10" s="1"/>
  <c r="BF296" i="10"/>
  <c r="BL296" i="10"/>
  <c r="BM296" i="10"/>
  <c r="BN296" i="10"/>
  <c r="BQ296" i="10"/>
  <c r="BS296" i="10"/>
  <c r="BH296" i="10" s="1"/>
  <c r="BT296" i="10"/>
  <c r="BJ296" i="10" s="1"/>
  <c r="BU296" i="10"/>
  <c r="Z297" i="10"/>
  <c r="AO297" i="10" s="1"/>
  <c r="AA297" i="10"/>
  <c r="AB297" i="10"/>
  <c r="AC297" i="10"/>
  <c r="AD297" i="10"/>
  <c r="AE297" i="10"/>
  <c r="AF297" i="10"/>
  <c r="AI297" i="10"/>
  <c r="AK297" i="10" s="1"/>
  <c r="AJ297" i="10"/>
  <c r="AL297" i="10"/>
  <c r="AM297" i="10"/>
  <c r="BS297" i="10" s="1"/>
  <c r="BH297" i="10" s="1"/>
  <c r="AN297" i="10"/>
  <c r="BQ297" i="10" s="1"/>
  <c r="BR297" i="10" s="1"/>
  <c r="BK297" i="10" s="1"/>
  <c r="AP297" i="10"/>
  <c r="AQ297" i="10"/>
  <c r="AR297" i="10"/>
  <c r="AT297" i="10"/>
  <c r="BA297" i="10"/>
  <c r="BB297" i="10"/>
  <c r="BL297" i="10"/>
  <c r="AG297" i="10" s="1"/>
  <c r="BM297" i="10"/>
  <c r="BN297" i="10"/>
  <c r="BO297" i="10"/>
  <c r="BU297" i="10"/>
  <c r="Z298" i="10"/>
  <c r="AF298" i="10" s="1"/>
  <c r="AA298" i="10"/>
  <c r="AB298" i="10"/>
  <c r="AC298" i="10"/>
  <c r="AD298" i="10"/>
  <c r="AG298" i="10"/>
  <c r="AI298" i="10"/>
  <c r="AK298" i="10" s="1"/>
  <c r="AJ298" i="10"/>
  <c r="AE298" i="10" s="1"/>
  <c r="AL298" i="10"/>
  <c r="AM298" i="10"/>
  <c r="AN298" i="10"/>
  <c r="AO298" i="10"/>
  <c r="AP298" i="10"/>
  <c r="AQ298" i="10"/>
  <c r="AR298" i="10"/>
  <c r="AS298" i="10" s="1"/>
  <c r="AT298" i="10"/>
  <c r="BO298" i="10" s="1"/>
  <c r="BA298" i="10"/>
  <c r="BB298" i="10"/>
  <c r="BF298" i="10"/>
  <c r="BG298" i="10"/>
  <c r="BH298" i="10"/>
  <c r="BJ298" i="10"/>
  <c r="BL298" i="10"/>
  <c r="BM298" i="10"/>
  <c r="BN298" i="10" s="1"/>
  <c r="BP298" i="10"/>
  <c r="BQ298" i="10"/>
  <c r="BS298" i="10"/>
  <c r="BT298" i="10"/>
  <c r="BU298" i="10"/>
  <c r="BR298" i="10" s="1"/>
  <c r="BI298" i="10" s="1"/>
  <c r="Z299" i="10"/>
  <c r="AA299" i="10" s="1"/>
  <c r="AB299" i="10"/>
  <c r="AI299" i="10"/>
  <c r="AJ299" i="10"/>
  <c r="AL299" i="10" s="1"/>
  <c r="AM299" i="10"/>
  <c r="AN299" i="10"/>
  <c r="BQ299" i="10" s="1"/>
  <c r="AO299" i="10"/>
  <c r="AR299" i="10"/>
  <c r="AT299" i="10"/>
  <c r="BF299" i="10"/>
  <c r="BG299" i="10"/>
  <c r="BL299" i="10"/>
  <c r="BI299" i="10" s="1"/>
  <c r="BM299" i="10"/>
  <c r="BN299" i="10"/>
  <c r="BO299" i="10"/>
  <c r="BP299" i="10"/>
  <c r="BS299" i="10"/>
  <c r="BH299" i="10" s="1"/>
  <c r="BU299" i="10"/>
  <c r="BR299" i="10" s="1"/>
  <c r="BK299" i="10" s="1"/>
  <c r="Z300" i="10"/>
  <c r="AC300" i="10"/>
  <c r="AD300" i="10"/>
  <c r="AE300" i="10"/>
  <c r="AF300" i="10"/>
  <c r="AH300" i="10" s="1"/>
  <c r="AI300" i="10"/>
  <c r="AJ300" i="10"/>
  <c r="AK300" i="10"/>
  <c r="AL300" i="10"/>
  <c r="AM300" i="10"/>
  <c r="AN300" i="10"/>
  <c r="BQ300" i="10" s="1"/>
  <c r="AO300" i="10"/>
  <c r="AP300" i="10"/>
  <c r="AT300" i="10"/>
  <c r="BO300" i="10" s="1"/>
  <c r="BA300" i="10"/>
  <c r="BL300" i="10"/>
  <c r="AG300" i="10" s="1"/>
  <c r="BM300" i="10"/>
  <c r="BN300" i="10" s="1"/>
  <c r="BU300" i="10"/>
  <c r="BR300" i="10" s="1"/>
  <c r="BK300" i="10" s="1"/>
  <c r="Z301" i="10"/>
  <c r="AO301" i="10" s="1"/>
  <c r="AA301" i="10"/>
  <c r="AB301" i="10"/>
  <c r="AC301" i="10"/>
  <c r="AE301" i="10"/>
  <c r="AF301" i="10"/>
  <c r="AH301" i="10" s="1"/>
  <c r="AI301" i="10"/>
  <c r="AK301" i="10" s="1"/>
  <c r="AJ301" i="10"/>
  <c r="AL301" i="10"/>
  <c r="AM301" i="10"/>
  <c r="BT301" i="10" s="1"/>
  <c r="BJ301" i="10" s="1"/>
  <c r="AN301" i="10"/>
  <c r="AP301" i="10"/>
  <c r="AQ301" i="10"/>
  <c r="AR301" i="10"/>
  <c r="AS301" i="10"/>
  <c r="AT301" i="10"/>
  <c r="BA301" i="10"/>
  <c r="BB301" i="10"/>
  <c r="BG301" i="10"/>
  <c r="BL301" i="10"/>
  <c r="AG301" i="10" s="1"/>
  <c r="BM301" i="10"/>
  <c r="BN301" i="10"/>
  <c r="BO301" i="10"/>
  <c r="BQ301" i="10"/>
  <c r="BR301" i="10" s="1"/>
  <c r="BI301" i="10" s="1"/>
  <c r="BS301" i="10"/>
  <c r="BH301" i="10" s="1"/>
  <c r="BU301" i="10"/>
  <c r="Z302" i="10"/>
  <c r="AF302" i="10" s="1"/>
  <c r="AA302" i="10"/>
  <c r="AB302" i="10"/>
  <c r="AC302" i="10"/>
  <c r="AD302" i="10"/>
  <c r="AI302" i="10"/>
  <c r="AJ302" i="10"/>
  <c r="AK302" i="10"/>
  <c r="AM302" i="10"/>
  <c r="AN302" i="10"/>
  <c r="AO302" i="10"/>
  <c r="AP302" i="10"/>
  <c r="AQ302" i="10"/>
  <c r="AR302" i="10"/>
  <c r="AS302" i="10" s="1"/>
  <c r="AT302" i="10"/>
  <c r="BA302" i="10"/>
  <c r="BB302" i="10"/>
  <c r="BF302" i="10"/>
  <c r="BG302" i="10"/>
  <c r="BH302" i="10"/>
  <c r="BJ302" i="10"/>
  <c r="BL302" i="10"/>
  <c r="BM302" i="10"/>
  <c r="BN302" i="10" s="1"/>
  <c r="BO302" i="10"/>
  <c r="BP302" i="10"/>
  <c r="BQ302" i="10"/>
  <c r="BR302" i="10" s="1"/>
  <c r="BI302" i="10" s="1"/>
  <c r="BS302" i="10"/>
  <c r="BT302" i="10"/>
  <c r="BU302" i="10"/>
  <c r="Z303" i="10"/>
  <c r="AA303" i="10"/>
  <c r="AE303" i="10"/>
  <c r="AG303" i="10" s="1"/>
  <c r="AI303" i="10"/>
  <c r="AJ303" i="10"/>
  <c r="AL303" i="10" s="1"/>
  <c r="AM303" i="10"/>
  <c r="AN303" i="10"/>
  <c r="BQ303" i="10" s="1"/>
  <c r="AT303" i="10"/>
  <c r="BL303" i="10"/>
  <c r="BM303" i="10"/>
  <c r="BN303" i="10" s="1"/>
  <c r="BO303" i="10"/>
  <c r="BU303" i="10"/>
  <c r="BR303" i="10" s="1"/>
  <c r="BK303" i="10" s="1"/>
  <c r="Z304" i="10"/>
  <c r="AC304" i="10" s="1"/>
  <c r="AD304" i="10"/>
  <c r="AE304" i="10"/>
  <c r="AI304" i="10"/>
  <c r="AJ304" i="10"/>
  <c r="AK304" i="10"/>
  <c r="AL304" i="10"/>
  <c r="AM304" i="10"/>
  <c r="AN304" i="10"/>
  <c r="AO304" i="10"/>
  <c r="AP304" i="10"/>
  <c r="AT304" i="10"/>
  <c r="BO304" i="10" s="1"/>
  <c r="BA304" i="10"/>
  <c r="BB304" i="10"/>
  <c r="BF304" i="10"/>
  <c r="BK304" i="10"/>
  <c r="BL304" i="10"/>
  <c r="AG304" i="10" s="1"/>
  <c r="BM304" i="10"/>
  <c r="BN304" i="10" s="1"/>
  <c r="BQ304" i="10"/>
  <c r="BS304" i="10"/>
  <c r="BH304" i="10" s="1"/>
  <c r="BT304" i="10"/>
  <c r="BJ304" i="10" s="1"/>
  <c r="BU304" i="10"/>
  <c r="BR304" i="10" s="1"/>
  <c r="Z305" i="10"/>
  <c r="AO305" i="10" s="1"/>
  <c r="AA305" i="10"/>
  <c r="AB305" i="10"/>
  <c r="AC305" i="10"/>
  <c r="AF305" i="10"/>
  <c r="AI305" i="10"/>
  <c r="AJ305" i="10"/>
  <c r="AM305" i="10"/>
  <c r="BG305" i="10" s="1"/>
  <c r="AN305" i="10"/>
  <c r="AP305" i="10"/>
  <c r="AQ305" i="10"/>
  <c r="AR305" i="10"/>
  <c r="AS305" i="10"/>
  <c r="AT305" i="10"/>
  <c r="BO305" i="10" s="1"/>
  <c r="BA305" i="10"/>
  <c r="BB305" i="10"/>
  <c r="BF305" i="10"/>
  <c r="BJ305" i="10"/>
  <c r="BL305" i="10"/>
  <c r="BM305" i="10"/>
  <c r="BN305" i="10"/>
  <c r="BQ305" i="10"/>
  <c r="BR305" i="10" s="1"/>
  <c r="BS305" i="10"/>
  <c r="BH305" i="10" s="1"/>
  <c r="BT305" i="10"/>
  <c r="BU305" i="10"/>
  <c r="Z306" i="10"/>
  <c r="AP306" i="10" s="1"/>
  <c r="AA306" i="10"/>
  <c r="AB306" i="10"/>
  <c r="AC306" i="10"/>
  <c r="AD306" i="10"/>
  <c r="AF306" i="10"/>
  <c r="AI306" i="10"/>
  <c r="AJ306" i="10"/>
  <c r="AE306" i="10" s="1"/>
  <c r="AK306" i="10"/>
  <c r="AL306" i="10"/>
  <c r="AM306" i="10"/>
  <c r="AN306" i="10"/>
  <c r="BQ306" i="10" s="1"/>
  <c r="AO306" i="10"/>
  <c r="AQ306" i="10"/>
  <c r="AR306" i="10"/>
  <c r="AS306" i="10"/>
  <c r="AT306" i="10"/>
  <c r="BO306" i="10" s="1"/>
  <c r="BA306" i="10"/>
  <c r="BB306" i="10"/>
  <c r="BF306" i="10"/>
  <c r="BG306" i="10"/>
  <c r="BH306" i="10"/>
  <c r="BJ306" i="10"/>
  <c r="BL306" i="10"/>
  <c r="BM306" i="10"/>
  <c r="BN306" i="10" s="1"/>
  <c r="BP306" i="10"/>
  <c r="BS306" i="10"/>
  <c r="BT306" i="10"/>
  <c r="BU306" i="10"/>
  <c r="Z307" i="10"/>
  <c r="AA307" i="10" s="1"/>
  <c r="AD307" i="10"/>
  <c r="AE307" i="10"/>
  <c r="AG307" i="10" s="1"/>
  <c r="AF307" i="10"/>
  <c r="AI307" i="10"/>
  <c r="AK307" i="10" s="1"/>
  <c r="AJ307" i="10"/>
  <c r="AL307" i="10"/>
  <c r="AM307" i="10"/>
  <c r="AN307" i="10"/>
  <c r="BQ307" i="10" s="1"/>
  <c r="BR307" i="10" s="1"/>
  <c r="AO307" i="10"/>
  <c r="AP307" i="10"/>
  <c r="AR307" i="10"/>
  <c r="AT307" i="10"/>
  <c r="BB307" i="10"/>
  <c r="BF307" i="10"/>
  <c r="BG307" i="10"/>
  <c r="BK307" i="10"/>
  <c r="BL307" i="10"/>
  <c r="BM307" i="10"/>
  <c r="BN307" i="10"/>
  <c r="BO307" i="10"/>
  <c r="BP307" i="10"/>
  <c r="BT307" i="10"/>
  <c r="BJ307" i="10" s="1"/>
  <c r="BU307" i="10"/>
  <c r="Z308" i="10"/>
  <c r="AD308" i="10"/>
  <c r="AI308" i="10"/>
  <c r="AJ308" i="10"/>
  <c r="AK308" i="10"/>
  <c r="AM308" i="10"/>
  <c r="AN308" i="10"/>
  <c r="AT308" i="10"/>
  <c r="BO308" i="10" s="1"/>
  <c r="BL308" i="10"/>
  <c r="BM308" i="10"/>
  <c r="BN308" i="10"/>
  <c r="BQ308" i="10"/>
  <c r="BS308" i="10"/>
  <c r="BH308" i="10" s="1"/>
  <c r="BT308" i="10"/>
  <c r="BJ308" i="10" s="1"/>
  <c r="BU308" i="10"/>
  <c r="BR308" i="10" s="1"/>
  <c r="BK308" i="10" s="1"/>
  <c r="Z309" i="10"/>
  <c r="AE309" i="10"/>
  <c r="AI309" i="10"/>
  <c r="AJ309" i="10"/>
  <c r="AL309" i="10"/>
  <c r="AM309" i="10"/>
  <c r="AN309" i="10"/>
  <c r="BQ309" i="10" s="1"/>
  <c r="AT309" i="10"/>
  <c r="BL309" i="10"/>
  <c r="BM309" i="10"/>
  <c r="BN309" i="10"/>
  <c r="BO309" i="10"/>
  <c r="BR309" i="10"/>
  <c r="BU309" i="10"/>
  <c r="Z310" i="10"/>
  <c r="AI310" i="10"/>
  <c r="AD310" i="10" s="1"/>
  <c r="AJ310" i="10"/>
  <c r="AE310" i="10" s="1"/>
  <c r="AM310" i="10"/>
  <c r="AN310" i="10"/>
  <c r="AT310" i="10"/>
  <c r="BF310" i="10"/>
  <c r="BG310" i="10"/>
  <c r="BH310" i="10"/>
  <c r="BI310" i="10"/>
  <c r="BL310" i="10"/>
  <c r="BM310" i="10"/>
  <c r="BN310" i="10"/>
  <c r="BO310" i="10"/>
  <c r="BP310" i="10"/>
  <c r="BQ310" i="10"/>
  <c r="BR310" i="10" s="1"/>
  <c r="BS310" i="10"/>
  <c r="BT310" i="10"/>
  <c r="BJ310" i="10" s="1"/>
  <c r="BU310" i="10"/>
  <c r="Z311" i="10"/>
  <c r="AA311" i="10"/>
  <c r="AB311" i="10"/>
  <c r="AE311" i="10"/>
  <c r="AI311" i="10"/>
  <c r="AJ311" i="10"/>
  <c r="AL311" i="10" s="1"/>
  <c r="AM311" i="10"/>
  <c r="BG311" i="10" s="1"/>
  <c r="AN311" i="10"/>
  <c r="BQ311" i="10" s="1"/>
  <c r="AQ311" i="10"/>
  <c r="AR311" i="10"/>
  <c r="AT311" i="10"/>
  <c r="BO311" i="10" s="1"/>
  <c r="BB311" i="10"/>
  <c r="BF311" i="10"/>
  <c r="BK311" i="10"/>
  <c r="BL311" i="10"/>
  <c r="BM311" i="10"/>
  <c r="BN311" i="10" s="1"/>
  <c r="BS311" i="10"/>
  <c r="BH311" i="10" s="1"/>
  <c r="BT311" i="10"/>
  <c r="BJ311" i="10" s="1"/>
  <c r="BU311" i="10"/>
  <c r="BR311" i="10" s="1"/>
  <c r="Z312" i="10"/>
  <c r="AD312" i="10"/>
  <c r="AE312" i="10"/>
  <c r="AG312" i="10"/>
  <c r="AI312" i="10"/>
  <c r="AJ312" i="10"/>
  <c r="AK312" i="10"/>
  <c r="AL312" i="10"/>
  <c r="AM312" i="10"/>
  <c r="AN312" i="10"/>
  <c r="AT312" i="10"/>
  <c r="BO312" i="10" s="1"/>
  <c r="BF312" i="10"/>
  <c r="BL312" i="10"/>
  <c r="BI312" i="10" s="1"/>
  <c r="BM312" i="10"/>
  <c r="BN312" i="10" s="1"/>
  <c r="BP312" i="10"/>
  <c r="BQ312" i="10"/>
  <c r="BS312" i="10"/>
  <c r="BH312" i="10" s="1"/>
  <c r="BU312" i="10"/>
  <c r="BR312" i="10" s="1"/>
  <c r="Z313" i="10"/>
  <c r="AI313" i="10"/>
  <c r="AD313" i="10" s="1"/>
  <c r="AJ313" i="10"/>
  <c r="AM313" i="10"/>
  <c r="AN313" i="10"/>
  <c r="AT313" i="10"/>
  <c r="BO313" i="10" s="1"/>
  <c r="BA313" i="10"/>
  <c r="BL313" i="10"/>
  <c r="BM313" i="10"/>
  <c r="BN313" i="10"/>
  <c r="BQ313" i="10"/>
  <c r="BR313" i="10"/>
  <c r="BT313" i="10"/>
  <c r="BJ313" i="10" s="1"/>
  <c r="BU313" i="10"/>
  <c r="Z314" i="10"/>
  <c r="AF314" i="10" s="1"/>
  <c r="AA314" i="10"/>
  <c r="AB314" i="10"/>
  <c r="AC314" i="10"/>
  <c r="AD314" i="10"/>
  <c r="AI314" i="10"/>
  <c r="AJ314" i="10"/>
  <c r="AK314" i="10"/>
  <c r="AM314" i="10"/>
  <c r="AN314" i="10"/>
  <c r="BQ314" i="10" s="1"/>
  <c r="AO314" i="10"/>
  <c r="AQ314" i="10"/>
  <c r="AR314" i="10"/>
  <c r="AS314" i="10"/>
  <c r="AT314" i="10"/>
  <c r="BO314" i="10" s="1"/>
  <c r="BA314" i="10"/>
  <c r="BB314" i="10"/>
  <c r="BF314" i="10"/>
  <c r="BG314" i="10"/>
  <c r="BH314" i="10"/>
  <c r="BL314" i="10"/>
  <c r="BM314" i="10"/>
  <c r="BN314" i="10"/>
  <c r="BP314" i="10"/>
  <c r="BS314" i="10"/>
  <c r="BT314" i="10"/>
  <c r="BJ314" i="10" s="1"/>
  <c r="BU314" i="10"/>
  <c r="Z315" i="10"/>
  <c r="AE315" i="10"/>
  <c r="AG315" i="10" s="1"/>
  <c r="AF315" i="10"/>
  <c r="AI315" i="10"/>
  <c r="AJ315" i="10"/>
  <c r="AL315" i="10"/>
  <c r="AM315" i="10"/>
  <c r="AN315" i="10"/>
  <c r="BQ315" i="10" s="1"/>
  <c r="AO315" i="10"/>
  <c r="AP315" i="10"/>
  <c r="AR315" i="10"/>
  <c r="AT315" i="10"/>
  <c r="BB315" i="10"/>
  <c r="BF315" i="10"/>
  <c r="BG315" i="10"/>
  <c r="BL315" i="10"/>
  <c r="BM315" i="10"/>
  <c r="BN315" i="10"/>
  <c r="BO315" i="10"/>
  <c r="BP315" i="10"/>
  <c r="BR315" i="10"/>
  <c r="BK315" i="10" s="1"/>
  <c r="BU315" i="10"/>
  <c r="Z316" i="10"/>
  <c r="AB316" i="10"/>
  <c r="AC316" i="10"/>
  <c r="AD316" i="10"/>
  <c r="AE316" i="10"/>
  <c r="AI316" i="10"/>
  <c r="AJ316" i="10"/>
  <c r="AL316" i="10" s="1"/>
  <c r="AK316" i="10"/>
  <c r="AM316" i="10"/>
  <c r="AN316" i="10"/>
  <c r="AP316" i="10"/>
  <c r="AR316" i="10"/>
  <c r="AT316" i="10"/>
  <c r="BO316" i="10" s="1"/>
  <c r="BA316" i="10"/>
  <c r="BB316" i="10"/>
  <c r="BL316" i="10"/>
  <c r="BM316" i="10"/>
  <c r="BN316" i="10"/>
  <c r="BQ316" i="10"/>
  <c r="BR316" i="10"/>
  <c r="BU316" i="10"/>
  <c r="Z317" i="10"/>
  <c r="AC317" i="10"/>
  <c r="AD317" i="10"/>
  <c r="AE317" i="10"/>
  <c r="AF317" i="10"/>
  <c r="AI317" i="10"/>
  <c r="AK317" i="10" s="1"/>
  <c r="AJ317" i="10"/>
  <c r="AL317" i="10"/>
  <c r="AM317" i="10"/>
  <c r="AN317" i="10"/>
  <c r="BQ317" i="10" s="1"/>
  <c r="AP317" i="10"/>
  <c r="AR317" i="10"/>
  <c r="AT317" i="10"/>
  <c r="BA317" i="10"/>
  <c r="BF317" i="10"/>
  <c r="BG317" i="10"/>
  <c r="BL317" i="10"/>
  <c r="BM317" i="10"/>
  <c r="BN317" i="10"/>
  <c r="BO317" i="10"/>
  <c r="BP317" i="10"/>
  <c r="BR317" i="10"/>
  <c r="BU317" i="10"/>
  <c r="Z318" i="10"/>
  <c r="AB318" i="10"/>
  <c r="AF318" i="10"/>
  <c r="AG318" i="10"/>
  <c r="AH318" i="10" s="1"/>
  <c r="AI318" i="10"/>
  <c r="AD318" i="10" s="1"/>
  <c r="AJ318" i="10"/>
  <c r="AE318" i="10" s="1"/>
  <c r="AK318" i="10"/>
  <c r="AM318" i="10"/>
  <c r="AN318" i="10"/>
  <c r="BQ318" i="10" s="1"/>
  <c r="BR318" i="10" s="1"/>
  <c r="AO318" i="10"/>
  <c r="AP318" i="10"/>
  <c r="AQ318" i="10"/>
  <c r="AT318" i="10"/>
  <c r="BB318" i="10"/>
  <c r="BF318" i="10"/>
  <c r="BG318" i="10"/>
  <c r="BH318" i="10"/>
  <c r="BL318" i="10"/>
  <c r="BM318" i="10"/>
  <c r="BN318" i="10"/>
  <c r="BO318" i="10"/>
  <c r="BP318" i="10"/>
  <c r="BS318" i="10"/>
  <c r="BT318" i="10"/>
  <c r="BJ318" i="10" s="1"/>
  <c r="BU318" i="10"/>
  <c r="Z319" i="10"/>
  <c r="BB319" i="10" s="1"/>
  <c r="AI319" i="10"/>
  <c r="AJ319" i="10"/>
  <c r="AM319" i="10"/>
  <c r="BG319" i="10" s="1"/>
  <c r="AN319" i="10"/>
  <c r="BQ319" i="10" s="1"/>
  <c r="AT319" i="10"/>
  <c r="BF319" i="10"/>
  <c r="BJ319" i="10"/>
  <c r="BL319" i="10"/>
  <c r="BM319" i="10"/>
  <c r="BN319" i="10" s="1"/>
  <c r="BO319" i="10"/>
  <c r="BS319" i="10"/>
  <c r="BH319" i="10" s="1"/>
  <c r="BT319" i="10"/>
  <c r="BU319" i="10"/>
  <c r="Z320" i="10"/>
  <c r="AD320" i="10"/>
  <c r="AE320" i="10"/>
  <c r="AF320" i="10"/>
  <c r="AI320" i="10"/>
  <c r="AJ320" i="10"/>
  <c r="AK320" i="10"/>
  <c r="AL320" i="10"/>
  <c r="AM320" i="10"/>
  <c r="AN320" i="10"/>
  <c r="BQ320" i="10" s="1"/>
  <c r="AO320" i="10"/>
  <c r="AR320" i="10"/>
  <c r="AT320" i="10"/>
  <c r="BO320" i="10" s="1"/>
  <c r="BB320" i="10"/>
  <c r="BH320" i="10"/>
  <c r="BJ320" i="10"/>
  <c r="BL320" i="10"/>
  <c r="BM320" i="10"/>
  <c r="BN320" i="10" s="1"/>
  <c r="BS320" i="10"/>
  <c r="BT320" i="10"/>
  <c r="BU320" i="10"/>
  <c r="BR320" i="10" s="1"/>
  <c r="Z321" i="10"/>
  <c r="AD321" i="10"/>
  <c r="AE321" i="10"/>
  <c r="AF321" i="10"/>
  <c r="AI321" i="10"/>
  <c r="AJ321" i="10"/>
  <c r="AL321" i="10" s="1"/>
  <c r="AK321" i="10"/>
  <c r="AM321" i="10"/>
  <c r="BG321" i="10" s="1"/>
  <c r="AN321" i="10"/>
  <c r="BQ321" i="10" s="1"/>
  <c r="BR321" i="10" s="1"/>
  <c r="AP321" i="10"/>
  <c r="AR321" i="10"/>
  <c r="AS321" i="10" s="1"/>
  <c r="AT321" i="10"/>
  <c r="BO321" i="10" s="1"/>
  <c r="BA321" i="10"/>
  <c r="BB321" i="10"/>
  <c r="BJ321" i="10"/>
  <c r="BK321" i="10"/>
  <c r="BL321" i="10"/>
  <c r="BM321" i="10"/>
  <c r="BN321" i="10"/>
  <c r="BS321" i="10"/>
  <c r="BH321" i="10" s="1"/>
  <c r="BT321" i="10"/>
  <c r="BU321" i="10"/>
  <c r="Z322" i="10"/>
  <c r="AQ322" i="10" s="1"/>
  <c r="AI322" i="10"/>
  <c r="AK322" i="10" s="1"/>
  <c r="AJ322" i="10"/>
  <c r="AM322" i="10"/>
  <c r="AN322" i="10"/>
  <c r="BQ322" i="10" s="1"/>
  <c r="BR322" i="10" s="1"/>
  <c r="AP322" i="10"/>
  <c r="AT322" i="10"/>
  <c r="BA322" i="10"/>
  <c r="BB322" i="10"/>
  <c r="BF322" i="10"/>
  <c r="BG322" i="10"/>
  <c r="BH322" i="10"/>
  <c r="BJ322" i="10"/>
  <c r="BL322" i="10"/>
  <c r="BI322" i="10" s="1"/>
  <c r="BM322" i="10"/>
  <c r="BN322" i="10"/>
  <c r="BO322" i="10"/>
  <c r="BP322" i="10"/>
  <c r="BS322" i="10"/>
  <c r="BT322" i="10"/>
  <c r="BU322" i="10"/>
  <c r="Z323" i="10"/>
  <c r="AA323" i="10"/>
  <c r="AB323" i="10"/>
  <c r="AD323" i="10"/>
  <c r="AF323" i="10"/>
  <c r="AG323" i="10"/>
  <c r="AH323" i="10" s="1"/>
  <c r="AI323" i="10"/>
  <c r="AK323" i="10" s="1"/>
  <c r="AJ323" i="10"/>
  <c r="AE323" i="10" s="1"/>
  <c r="AL323" i="10"/>
  <c r="AM323" i="10"/>
  <c r="AN323" i="10"/>
  <c r="AO323" i="10"/>
  <c r="AP323" i="10"/>
  <c r="AQ323" i="10"/>
  <c r="AR323" i="10"/>
  <c r="AS323" i="10" s="1"/>
  <c r="AT323" i="10"/>
  <c r="BB323" i="10"/>
  <c r="BF323" i="10"/>
  <c r="BG323" i="10"/>
  <c r="BH323" i="10"/>
  <c r="BL323" i="10"/>
  <c r="BM323" i="10"/>
  <c r="BN323" i="10" s="1"/>
  <c r="BO323" i="10"/>
  <c r="BP323" i="10"/>
  <c r="BQ323" i="10"/>
  <c r="BS323" i="10"/>
  <c r="BT323" i="10"/>
  <c r="BJ323" i="10" s="1"/>
  <c r="BU323" i="10"/>
  <c r="BR323" i="10" s="1"/>
  <c r="Z324" i="10"/>
  <c r="AA324" i="10"/>
  <c r="AB324" i="10"/>
  <c r="AI324" i="10"/>
  <c r="AK324" i="10" s="1"/>
  <c r="AJ324" i="10"/>
  <c r="AE324" i="10" s="1"/>
  <c r="AM324" i="10"/>
  <c r="AN324" i="10"/>
  <c r="BQ324" i="10" s="1"/>
  <c r="AO324" i="10"/>
  <c r="AQ324" i="10"/>
  <c r="AT324" i="10"/>
  <c r="BO324" i="10" s="1"/>
  <c r="BB324" i="10"/>
  <c r="BG324" i="10"/>
  <c r="BL324" i="10"/>
  <c r="BM324" i="10"/>
  <c r="BN324" i="10"/>
  <c r="BS324" i="10"/>
  <c r="BH324" i="10" s="1"/>
  <c r="BU324" i="10"/>
  <c r="Z325" i="10"/>
  <c r="AB325" i="10" s="1"/>
  <c r="AD325" i="10"/>
  <c r="AE325" i="10"/>
  <c r="AG325" i="10" s="1"/>
  <c r="AF325" i="10"/>
  <c r="AI325" i="10"/>
  <c r="AJ325" i="10"/>
  <c r="AL325" i="10" s="1"/>
  <c r="AK325" i="10"/>
  <c r="AM325" i="10"/>
  <c r="AN325" i="10"/>
  <c r="AT325" i="10"/>
  <c r="BO325" i="10" s="1"/>
  <c r="BB325" i="10"/>
  <c r="BL325" i="10"/>
  <c r="BM325" i="10"/>
  <c r="BN325" i="10" s="1"/>
  <c r="BP325" i="10"/>
  <c r="BQ325" i="10"/>
  <c r="BR325" i="10" s="1"/>
  <c r="BU325" i="10"/>
  <c r="Z326" i="10"/>
  <c r="AA326" i="10"/>
  <c r="AB326" i="10"/>
  <c r="AC326" i="10"/>
  <c r="AI326" i="10"/>
  <c r="AD326" i="10" s="1"/>
  <c r="AJ326" i="10"/>
  <c r="AE326" i="10" s="1"/>
  <c r="AK326" i="10"/>
  <c r="AL326" i="10"/>
  <c r="AM326" i="10"/>
  <c r="BP326" i="10" s="1"/>
  <c r="AN326" i="10"/>
  <c r="AR326" i="10"/>
  <c r="AT326" i="10"/>
  <c r="BB326" i="10"/>
  <c r="BF326" i="10"/>
  <c r="BG326" i="10"/>
  <c r="BL326" i="10"/>
  <c r="BM326" i="10"/>
  <c r="BN326" i="10" s="1"/>
  <c r="BO326" i="10"/>
  <c r="BQ326" i="10"/>
  <c r="BU326" i="10"/>
  <c r="BR326" i="10" s="1"/>
  <c r="Z327" i="10"/>
  <c r="AA327" i="10"/>
  <c r="AB327" i="10"/>
  <c r="AC327" i="10"/>
  <c r="AF327" i="10"/>
  <c r="AI327" i="10"/>
  <c r="AJ327" i="10"/>
  <c r="AL327" i="10" s="1"/>
  <c r="AM327" i="10"/>
  <c r="BF327" i="10" s="1"/>
  <c r="AN327" i="10"/>
  <c r="BQ327" i="10" s="1"/>
  <c r="BR327" i="10" s="1"/>
  <c r="AO327" i="10"/>
  <c r="AP327" i="10"/>
  <c r="AQ327" i="10"/>
  <c r="AR327" i="10"/>
  <c r="AS327" i="10" s="1"/>
  <c r="AT327" i="10"/>
  <c r="BA327" i="10"/>
  <c r="BB327" i="10"/>
  <c r="BG327" i="10"/>
  <c r="BJ327" i="10"/>
  <c r="BL327" i="10"/>
  <c r="BM327" i="10"/>
  <c r="BN327" i="10" s="1"/>
  <c r="BO327" i="10"/>
  <c r="BP327" i="10"/>
  <c r="BS327" i="10"/>
  <c r="BH327" i="10" s="1"/>
  <c r="BT327" i="10"/>
  <c r="BU327" i="10"/>
  <c r="Z328" i="10"/>
  <c r="AF328" i="10" s="1"/>
  <c r="AC328" i="10"/>
  <c r="AD328" i="10"/>
  <c r="AI328" i="10"/>
  <c r="AK328" i="10" s="1"/>
  <c r="AJ328" i="10"/>
  <c r="AE328" i="10" s="1"/>
  <c r="AG328" i="10" s="1"/>
  <c r="AL328" i="10"/>
  <c r="AM328" i="10"/>
  <c r="BT328" i="10" s="1"/>
  <c r="BJ328" i="10" s="1"/>
  <c r="AN328" i="10"/>
  <c r="AQ328" i="10"/>
  <c r="AT328" i="10"/>
  <c r="BO328" i="10" s="1"/>
  <c r="BL328" i="10"/>
  <c r="BM328" i="10"/>
  <c r="BN328" i="10" s="1"/>
  <c r="BQ328" i="10"/>
  <c r="BU328" i="10"/>
  <c r="BR328" i="10" s="1"/>
  <c r="Z329" i="10"/>
  <c r="BB329" i="10" s="1"/>
  <c r="AB329" i="10"/>
  <c r="AC329" i="10"/>
  <c r="AE329" i="10"/>
  <c r="AF329" i="10"/>
  <c r="AH329" i="10" s="1"/>
  <c r="AG329" i="10"/>
  <c r="AI329" i="10"/>
  <c r="AD329" i="10" s="1"/>
  <c r="AJ329" i="10"/>
  <c r="AL329" i="10" s="1"/>
  <c r="AK329" i="10"/>
  <c r="AM329" i="10"/>
  <c r="BS329" i="10" s="1"/>
  <c r="BH329" i="10" s="1"/>
  <c r="AN329" i="10"/>
  <c r="AO329" i="10"/>
  <c r="AP329" i="10"/>
  <c r="AQ329" i="10"/>
  <c r="AR329" i="10"/>
  <c r="AT329" i="10"/>
  <c r="BF329" i="10"/>
  <c r="BG329" i="10"/>
  <c r="BL329" i="10"/>
  <c r="BI329" i="10" s="1"/>
  <c r="BM329" i="10"/>
  <c r="BN329" i="10" s="1"/>
  <c r="BO329" i="10"/>
  <c r="BP329" i="10"/>
  <c r="BQ329" i="10"/>
  <c r="BU329" i="10"/>
  <c r="BR329" i="10" s="1"/>
  <c r="Z330" i="10"/>
  <c r="AE330" i="10"/>
  <c r="AI330" i="10"/>
  <c r="AJ330" i="10"/>
  <c r="AL330" i="10"/>
  <c r="AM330" i="10"/>
  <c r="AN330" i="10"/>
  <c r="BQ330" i="10" s="1"/>
  <c r="BR330" i="10" s="1"/>
  <c r="BK330" i="10" s="1"/>
  <c r="AQ330" i="10"/>
  <c r="AT330" i="10"/>
  <c r="BA330" i="10"/>
  <c r="BF330" i="10"/>
  <c r="BG330" i="10"/>
  <c r="BJ330" i="10"/>
  <c r="BL330" i="10"/>
  <c r="AG330" i="10" s="1"/>
  <c r="BM330" i="10"/>
  <c r="BN330" i="10" s="1"/>
  <c r="BO330" i="10"/>
  <c r="BP330" i="10"/>
  <c r="BS330" i="10"/>
  <c r="BH330" i="10" s="1"/>
  <c r="BT330" i="10"/>
  <c r="BU330" i="10"/>
  <c r="Z331" i="10"/>
  <c r="AF331" i="10" s="1"/>
  <c r="AB331" i="10"/>
  <c r="AC331" i="10"/>
  <c r="AD331" i="10"/>
  <c r="AI331" i="10"/>
  <c r="AJ331" i="10"/>
  <c r="AK331" i="10"/>
  <c r="AM331" i="10"/>
  <c r="BT331" i="10" s="1"/>
  <c r="BJ331" i="10" s="1"/>
  <c r="AN331" i="10"/>
  <c r="AO331" i="10"/>
  <c r="AP331" i="10"/>
  <c r="AR331" i="10"/>
  <c r="AS331" i="10"/>
  <c r="AT331" i="10"/>
  <c r="BO331" i="10" s="1"/>
  <c r="BA331" i="10"/>
  <c r="BB331" i="10"/>
  <c r="BF331" i="10"/>
  <c r="BH331" i="10"/>
  <c r="BL331" i="10"/>
  <c r="BM331" i="10"/>
  <c r="BN331" i="10" s="1"/>
  <c r="BP331" i="10"/>
  <c r="BQ331" i="10"/>
  <c r="BS331" i="10"/>
  <c r="BU331" i="10"/>
  <c r="Z332" i="10"/>
  <c r="AA332" i="10" s="1"/>
  <c r="AE332" i="10"/>
  <c r="AI332" i="10"/>
  <c r="AJ332" i="10"/>
  <c r="AL332" i="10" s="1"/>
  <c r="AM332" i="10"/>
  <c r="BP332" i="10" s="1"/>
  <c r="AN332" i="10"/>
  <c r="BQ332" i="10" s="1"/>
  <c r="AP332" i="10"/>
  <c r="AT332" i="10"/>
  <c r="BF332" i="10"/>
  <c r="BG332" i="10"/>
  <c r="BL332" i="10"/>
  <c r="BM332" i="10"/>
  <c r="BN332" i="10"/>
  <c r="BO332" i="10"/>
  <c r="BS332" i="10"/>
  <c r="BH332" i="10" s="1"/>
  <c r="BU332" i="10"/>
  <c r="Z333" i="10"/>
  <c r="AA333" i="10" s="1"/>
  <c r="AC333" i="10"/>
  <c r="AD333" i="10"/>
  <c r="AE333" i="10"/>
  <c r="AF333" i="10"/>
  <c r="AI333" i="10"/>
  <c r="AJ333" i="10"/>
  <c r="AK333" i="10"/>
  <c r="AL333" i="10"/>
  <c r="AM333" i="10"/>
  <c r="BP333" i="10" s="1"/>
  <c r="AN333" i="10"/>
  <c r="AO333" i="10"/>
  <c r="AP333" i="10"/>
  <c r="AT333" i="10"/>
  <c r="BO333" i="10" s="1"/>
  <c r="BA333" i="10"/>
  <c r="BB333" i="10"/>
  <c r="BF333" i="10"/>
  <c r="BG333" i="10"/>
  <c r="BL333" i="10"/>
  <c r="AG333" i="10" s="1"/>
  <c r="BM333" i="10"/>
  <c r="BN333" i="10" s="1"/>
  <c r="BQ333" i="10"/>
  <c r="BS333" i="10"/>
  <c r="BH333" i="10" s="1"/>
  <c r="BT333" i="10"/>
  <c r="BJ333" i="10" s="1"/>
  <c r="BU333" i="10"/>
  <c r="BR333" i="10" s="1"/>
  <c r="Z334" i="10"/>
  <c r="AA334" i="10"/>
  <c r="AB334" i="10"/>
  <c r="AC334" i="10"/>
  <c r="AE334" i="10"/>
  <c r="AF334" i="10"/>
  <c r="AI334" i="10"/>
  <c r="AK334" i="10" s="1"/>
  <c r="AJ334" i="10"/>
  <c r="AL334" i="10"/>
  <c r="AM334" i="10"/>
  <c r="BS334" i="10" s="1"/>
  <c r="BH334" i="10" s="1"/>
  <c r="AN334" i="10"/>
  <c r="BQ334" i="10" s="1"/>
  <c r="AO334" i="10"/>
  <c r="AP334" i="10"/>
  <c r="AQ334" i="10"/>
  <c r="AR334" i="10"/>
  <c r="AT334" i="10"/>
  <c r="BO334" i="10" s="1"/>
  <c r="BA334" i="10"/>
  <c r="BB334" i="10"/>
  <c r="BK334" i="10"/>
  <c r="BL334" i="10"/>
  <c r="AG334" i="10" s="1"/>
  <c r="BM334" i="10"/>
  <c r="BN334" i="10" s="1"/>
  <c r="BR334" i="10"/>
  <c r="BU334" i="10"/>
  <c r="Z335" i="10"/>
  <c r="BB335" i="10" s="1"/>
  <c r="AB335" i="10"/>
  <c r="AC335" i="10"/>
  <c r="AD335" i="10"/>
  <c r="AI335" i="10"/>
  <c r="AJ335" i="10"/>
  <c r="AK335" i="10"/>
  <c r="AM335" i="10"/>
  <c r="BT335" i="10" s="1"/>
  <c r="BJ335" i="10" s="1"/>
  <c r="AN335" i="10"/>
  <c r="AO335" i="10"/>
  <c r="AP335" i="10"/>
  <c r="AR335" i="10"/>
  <c r="AS335" i="10" s="1"/>
  <c r="AT335" i="10"/>
  <c r="BO335" i="10" s="1"/>
  <c r="BA335" i="10"/>
  <c r="BF335" i="10"/>
  <c r="BH335" i="10"/>
  <c r="BL335" i="10"/>
  <c r="BM335" i="10"/>
  <c r="BN335" i="10" s="1"/>
  <c r="BP335" i="10"/>
  <c r="BQ335" i="10"/>
  <c r="BS335" i="10"/>
  <c r="BU335" i="10"/>
  <c r="Z336" i="10"/>
  <c r="AA336" i="10" s="1"/>
  <c r="AE336" i="10"/>
  <c r="AI336" i="10"/>
  <c r="AJ336" i="10"/>
  <c r="AL336" i="10" s="1"/>
  <c r="AM336" i="10"/>
  <c r="BF336" i="10" s="1"/>
  <c r="AN336" i="10"/>
  <c r="BQ336" i="10" s="1"/>
  <c r="AP336" i="10"/>
  <c r="AT336" i="10"/>
  <c r="BL336" i="10"/>
  <c r="BM336" i="10"/>
  <c r="BN336" i="10"/>
  <c r="BO336" i="10"/>
  <c r="BS336" i="10"/>
  <c r="BH336" i="10" s="1"/>
  <c r="BU336" i="10"/>
  <c r="BR336" i="10" s="1"/>
  <c r="BK336" i="10" s="1"/>
  <c r="Z337" i="10"/>
  <c r="AA337" i="10" s="1"/>
  <c r="AC337" i="10"/>
  <c r="AD337" i="10"/>
  <c r="AF337" i="10"/>
  <c r="AG337" i="10"/>
  <c r="AI337" i="10"/>
  <c r="AJ337" i="10"/>
  <c r="AE337" i="10" s="1"/>
  <c r="AK337" i="10"/>
  <c r="AL337" i="10"/>
  <c r="AM337" i="10"/>
  <c r="AN337" i="10"/>
  <c r="AO337" i="10"/>
  <c r="AP337" i="10"/>
  <c r="AT337" i="10"/>
  <c r="BO337" i="10" s="1"/>
  <c r="BA337" i="10"/>
  <c r="BB337" i="10"/>
  <c r="BF337" i="10"/>
  <c r="BG337" i="10"/>
  <c r="BL337" i="10"/>
  <c r="BM337" i="10"/>
  <c r="BN337" i="10" s="1"/>
  <c r="BP337" i="10"/>
  <c r="BQ337" i="10"/>
  <c r="BS337" i="10"/>
  <c r="BH337" i="10" s="1"/>
  <c r="BT337" i="10"/>
  <c r="BJ337" i="10" s="1"/>
  <c r="BU337" i="10"/>
  <c r="Z338" i="10"/>
  <c r="AC338" i="10" s="1"/>
  <c r="AA338" i="10"/>
  <c r="AB338" i="10"/>
  <c r="AD338" i="10"/>
  <c r="AE338" i="10"/>
  <c r="AF338" i="10"/>
  <c r="AI338" i="10"/>
  <c r="AK338" i="10" s="1"/>
  <c r="AJ338" i="10"/>
  <c r="AL338" i="10"/>
  <c r="AM338" i="10"/>
  <c r="AN338" i="10"/>
  <c r="BQ338" i="10" s="1"/>
  <c r="AO338" i="10"/>
  <c r="AP338" i="10"/>
  <c r="AQ338" i="10"/>
  <c r="AR338" i="10"/>
  <c r="AT338" i="10"/>
  <c r="BO338" i="10" s="1"/>
  <c r="BB338" i="10"/>
  <c r="BG338" i="10"/>
  <c r="BL338" i="10"/>
  <c r="BM338" i="10"/>
  <c r="BN338" i="10" s="1"/>
  <c r="BR338" i="10"/>
  <c r="BK338" i="10" s="1"/>
  <c r="BS338" i="10"/>
  <c r="BH338" i="10" s="1"/>
  <c r="BU338" i="10"/>
  <c r="Z339" i="10"/>
  <c r="BB339" i="10" s="1"/>
  <c r="AB339" i="10"/>
  <c r="AC339" i="10"/>
  <c r="AD339" i="10"/>
  <c r="AI339" i="10"/>
  <c r="AJ339" i="10"/>
  <c r="AK339" i="10"/>
  <c r="AM339" i="10"/>
  <c r="BT339" i="10" s="1"/>
  <c r="BJ339" i="10" s="1"/>
  <c r="AN339" i="10"/>
  <c r="AO339" i="10"/>
  <c r="AP339" i="10"/>
  <c r="AR339" i="10"/>
  <c r="AS339" i="10" s="1"/>
  <c r="AT339" i="10"/>
  <c r="BO339" i="10" s="1"/>
  <c r="BA339" i="10"/>
  <c r="BF339" i="10"/>
  <c r="BH339" i="10"/>
  <c r="BL339" i="10"/>
  <c r="BM339" i="10"/>
  <c r="BN339" i="10" s="1"/>
  <c r="BP339" i="10"/>
  <c r="BQ339" i="10"/>
  <c r="BS339" i="10"/>
  <c r="BU339" i="10"/>
  <c r="Z340" i="10"/>
  <c r="AE340" i="10"/>
  <c r="AI340" i="10"/>
  <c r="AJ340" i="10"/>
  <c r="AL340" i="10" s="1"/>
  <c r="AM340" i="10"/>
  <c r="AN340" i="10"/>
  <c r="BQ340" i="10" s="1"/>
  <c r="AT340" i="10"/>
  <c r="BF340" i="10"/>
  <c r="BG340" i="10"/>
  <c r="BK340" i="10"/>
  <c r="BL340" i="10"/>
  <c r="BI340" i="10" s="1"/>
  <c r="BM340" i="10"/>
  <c r="BN340" i="10"/>
  <c r="BO340" i="10"/>
  <c r="BS340" i="10"/>
  <c r="BH340" i="10" s="1"/>
  <c r="BU340" i="10"/>
  <c r="BR340" i="10" s="1"/>
  <c r="Z341" i="10"/>
  <c r="AA341" i="10" s="1"/>
  <c r="AC341" i="10"/>
  <c r="AD341" i="10"/>
  <c r="AF341" i="10"/>
  <c r="AI341" i="10"/>
  <c r="AJ341" i="10"/>
  <c r="AE341" i="10" s="1"/>
  <c r="AK341" i="10"/>
  <c r="AL341" i="10"/>
  <c r="AM341" i="10"/>
  <c r="AN341" i="10"/>
  <c r="AO341" i="10"/>
  <c r="AP341" i="10"/>
  <c r="AT341" i="10"/>
  <c r="BO341" i="10" s="1"/>
  <c r="BA341" i="10"/>
  <c r="BB341" i="10"/>
  <c r="BF341" i="10"/>
  <c r="BG341" i="10"/>
  <c r="BL341" i="10"/>
  <c r="AG341" i="10" s="1"/>
  <c r="BM341" i="10"/>
  <c r="BN341" i="10" s="1"/>
  <c r="BP341" i="10"/>
  <c r="BQ341" i="10"/>
  <c r="BS341" i="10"/>
  <c r="BH341" i="10" s="1"/>
  <c r="BT341" i="10"/>
  <c r="BJ341" i="10" s="1"/>
  <c r="BU341" i="10"/>
  <c r="BR341" i="10" s="1"/>
  <c r="Z342" i="10"/>
  <c r="AC342" i="10" s="1"/>
  <c r="AA342" i="10"/>
  <c r="AB342" i="10"/>
  <c r="AE342" i="10"/>
  <c r="AF342" i="10"/>
  <c r="AI342" i="10"/>
  <c r="AK342" i="10" s="1"/>
  <c r="AJ342" i="10"/>
  <c r="AL342" i="10"/>
  <c r="AM342" i="10"/>
  <c r="BS342" i="10" s="1"/>
  <c r="BH342" i="10" s="1"/>
  <c r="AN342" i="10"/>
  <c r="BQ342" i="10" s="1"/>
  <c r="BR342" i="10" s="1"/>
  <c r="BK342" i="10" s="1"/>
  <c r="AO342" i="10"/>
  <c r="AP342" i="10"/>
  <c r="AQ342" i="10"/>
  <c r="AR342" i="10"/>
  <c r="AT342" i="10"/>
  <c r="BO342" i="10" s="1"/>
  <c r="BA342" i="10"/>
  <c r="BB342" i="10"/>
  <c r="BL342" i="10"/>
  <c r="AG342" i="10" s="1"/>
  <c r="BM342" i="10"/>
  <c r="BN342" i="10" s="1"/>
  <c r="BU342" i="10"/>
  <c r="Z343" i="10"/>
  <c r="BB343" i="10" s="1"/>
  <c r="AB343" i="10"/>
  <c r="AC343" i="10"/>
  <c r="AD343" i="10"/>
  <c r="AI343" i="10"/>
  <c r="AJ343" i="10"/>
  <c r="AK343" i="10"/>
  <c r="AM343" i="10"/>
  <c r="BT343" i="10" s="1"/>
  <c r="BJ343" i="10" s="1"/>
  <c r="AN343" i="10"/>
  <c r="AO343" i="10"/>
  <c r="AP343" i="10"/>
  <c r="AR343" i="10"/>
  <c r="AS343" i="10"/>
  <c r="AT343" i="10"/>
  <c r="BO343" i="10" s="1"/>
  <c r="BA343" i="10"/>
  <c r="BF343" i="10"/>
  <c r="BH343" i="10"/>
  <c r="BL343" i="10"/>
  <c r="BM343" i="10"/>
  <c r="BN343" i="10"/>
  <c r="BP343" i="10"/>
  <c r="BQ343" i="10"/>
  <c r="BS343" i="10"/>
  <c r="BU343" i="10"/>
  <c r="Z344" i="10"/>
  <c r="AA344" i="10"/>
  <c r="AE344" i="10"/>
  <c r="AF344" i="10"/>
  <c r="AI344" i="10"/>
  <c r="AJ344" i="10"/>
  <c r="AL344" i="10" s="1"/>
  <c r="AM344" i="10"/>
  <c r="AN344" i="10"/>
  <c r="BQ344" i="10" s="1"/>
  <c r="AP344" i="10"/>
  <c r="AQ344" i="10"/>
  <c r="AT344" i="10"/>
  <c r="BF344" i="10"/>
  <c r="BG344" i="10"/>
  <c r="BK344" i="10"/>
  <c r="BL344" i="10"/>
  <c r="BM344" i="10"/>
  <c r="BN344" i="10"/>
  <c r="BO344" i="10"/>
  <c r="BS344" i="10"/>
  <c r="BH344" i="10" s="1"/>
  <c r="BT344" i="10"/>
  <c r="BJ344" i="10" s="1"/>
  <c r="BU344" i="10"/>
  <c r="BR344" i="10" s="1"/>
  <c r="Z345" i="10"/>
  <c r="AA345" i="10" s="1"/>
  <c r="AC345" i="10"/>
  <c r="AD345" i="10"/>
  <c r="AF345" i="10"/>
  <c r="AG345" i="10"/>
  <c r="AI345" i="10"/>
  <c r="AJ345" i="10"/>
  <c r="AE345" i="10" s="1"/>
  <c r="AK345" i="10"/>
  <c r="AL345" i="10"/>
  <c r="AM345" i="10"/>
  <c r="AN345" i="10"/>
  <c r="AO345" i="10"/>
  <c r="AP345" i="10"/>
  <c r="AT345" i="10"/>
  <c r="BO345" i="10" s="1"/>
  <c r="BA345" i="10"/>
  <c r="BB345" i="10"/>
  <c r="BF345" i="10"/>
  <c r="BG345" i="10"/>
  <c r="BL345" i="10"/>
  <c r="BM345" i="10"/>
  <c r="BN345" i="10" s="1"/>
  <c r="BP345" i="10"/>
  <c r="BQ345" i="10"/>
  <c r="BR345" i="10" s="1"/>
  <c r="BI345" i="10" s="1"/>
  <c r="BS345" i="10"/>
  <c r="BH345" i="10" s="1"/>
  <c r="BT345" i="10"/>
  <c r="BJ345" i="10" s="1"/>
  <c r="BU345" i="10"/>
  <c r="Z346" i="10"/>
  <c r="AC346" i="10" s="1"/>
  <c r="AA346" i="10"/>
  <c r="AB346" i="10"/>
  <c r="AD346" i="10"/>
  <c r="AE346" i="10"/>
  <c r="AF346" i="10"/>
  <c r="AI346" i="10"/>
  <c r="AK346" i="10" s="1"/>
  <c r="AJ346" i="10"/>
  <c r="AL346" i="10"/>
  <c r="AM346" i="10"/>
  <c r="AN346" i="10"/>
  <c r="BQ346" i="10" s="1"/>
  <c r="BR346" i="10" s="1"/>
  <c r="AO346" i="10"/>
  <c r="AP346" i="10"/>
  <c r="AQ346" i="10"/>
  <c r="AR346" i="10"/>
  <c r="AT346" i="10"/>
  <c r="BB346" i="10"/>
  <c r="BL346" i="10"/>
  <c r="BK346" i="10" s="1"/>
  <c r="BM346" i="10"/>
  <c r="BN346" i="10" s="1"/>
  <c r="BO346" i="10"/>
  <c r="BP346" i="10"/>
  <c r="BS346" i="10"/>
  <c r="BH346" i="10" s="1"/>
  <c r="BT346" i="10"/>
  <c r="BJ346" i="10" s="1"/>
  <c r="BU346" i="10"/>
  <c r="Z347" i="10"/>
  <c r="AP347" i="10" s="1"/>
  <c r="AB347" i="10"/>
  <c r="AC347" i="10"/>
  <c r="AD347" i="10"/>
  <c r="AI347" i="10"/>
  <c r="AJ347" i="10"/>
  <c r="AE347" i="10" s="1"/>
  <c r="AG347" i="10" s="1"/>
  <c r="AK347" i="10"/>
  <c r="AM347" i="10"/>
  <c r="BT347" i="10" s="1"/>
  <c r="AN347" i="10"/>
  <c r="AO347" i="10"/>
  <c r="AT347" i="10"/>
  <c r="BO347" i="10" s="1"/>
  <c r="BA347" i="10"/>
  <c r="BF347" i="10"/>
  <c r="BH347" i="10"/>
  <c r="BJ347" i="10"/>
  <c r="BL347" i="10"/>
  <c r="BM347" i="10"/>
  <c r="BN347" i="10" s="1"/>
  <c r="BP347" i="10"/>
  <c r="BQ347" i="10"/>
  <c r="BS347" i="10"/>
  <c r="BU347" i="10"/>
  <c r="BR347" i="10" s="1"/>
  <c r="Z348" i="10"/>
  <c r="AA348" i="10" s="1"/>
  <c r="AE348" i="10"/>
  <c r="AF348" i="10"/>
  <c r="AI348" i="10"/>
  <c r="AJ348" i="10"/>
  <c r="AL348" i="10" s="1"/>
  <c r="AM348" i="10"/>
  <c r="AN348" i="10"/>
  <c r="BQ348" i="10" s="1"/>
  <c r="AQ348" i="10"/>
  <c r="AR348" i="10"/>
  <c r="AT348" i="10"/>
  <c r="BF348" i="10"/>
  <c r="BG348" i="10"/>
  <c r="BL348" i="10"/>
  <c r="BM348" i="10"/>
  <c r="BN348" i="10"/>
  <c r="BO348" i="10"/>
  <c r="BP348" i="10"/>
  <c r="BS348" i="10"/>
  <c r="BH348" i="10" s="1"/>
  <c r="BU348" i="10"/>
  <c r="BR348" i="10" s="1"/>
  <c r="BK348" i="10" s="1"/>
  <c r="Z349" i="10"/>
  <c r="AD349" i="10"/>
  <c r="AI349" i="10"/>
  <c r="AJ349" i="10"/>
  <c r="AE349" i="10" s="1"/>
  <c r="AK349" i="10"/>
  <c r="AL349" i="10"/>
  <c r="AM349" i="10"/>
  <c r="AN349" i="10"/>
  <c r="BQ349" i="10" s="1"/>
  <c r="BR349" i="10" s="1"/>
  <c r="AT349" i="10"/>
  <c r="BO349" i="10" s="1"/>
  <c r="BF349" i="10"/>
  <c r="BG349" i="10"/>
  <c r="BL349" i="10"/>
  <c r="AG349" i="10" s="1"/>
  <c r="BM349" i="10"/>
  <c r="BN349" i="10"/>
  <c r="BP349" i="10"/>
  <c r="BS349" i="10"/>
  <c r="BH349" i="10" s="1"/>
  <c r="BT349" i="10"/>
  <c r="BJ349" i="10" s="1"/>
  <c r="BU349" i="10"/>
  <c r="Z350" i="10"/>
  <c r="AC350" i="10" s="1"/>
  <c r="AA350" i="10"/>
  <c r="AB350" i="10"/>
  <c r="AD350" i="10"/>
  <c r="AE350" i="10"/>
  <c r="AF350" i="10"/>
  <c r="AI350" i="10"/>
  <c r="AK350" i="10" s="1"/>
  <c r="AJ350" i="10"/>
  <c r="AL350" i="10"/>
  <c r="AM350" i="10"/>
  <c r="AN350" i="10"/>
  <c r="BQ350" i="10" s="1"/>
  <c r="AO350" i="10"/>
  <c r="AP350" i="10"/>
  <c r="AQ350" i="10"/>
  <c r="AR350" i="10"/>
  <c r="AT350" i="10"/>
  <c r="BB350" i="10"/>
  <c r="BG350" i="10"/>
  <c r="BL350" i="10"/>
  <c r="BK350" i="10" s="1"/>
  <c r="BM350" i="10"/>
  <c r="BN350" i="10" s="1"/>
  <c r="BO350" i="10"/>
  <c r="BP350" i="10"/>
  <c r="BR350" i="10"/>
  <c r="BS350" i="10"/>
  <c r="BH350" i="10" s="1"/>
  <c r="BT350" i="10"/>
  <c r="BJ350" i="10" s="1"/>
  <c r="BU350" i="10"/>
  <c r="Z351" i="10"/>
  <c r="AO351" i="10" s="1"/>
  <c r="AB351" i="10"/>
  <c r="AC351" i="10"/>
  <c r="AD351" i="10"/>
  <c r="AI351" i="10"/>
  <c r="AJ351" i="10"/>
  <c r="AE351" i="10" s="1"/>
  <c r="AG351" i="10" s="1"/>
  <c r="AK351" i="10"/>
  <c r="AM351" i="10"/>
  <c r="BT351" i="10" s="1"/>
  <c r="AN351" i="10"/>
  <c r="AT351" i="10"/>
  <c r="BO351" i="10" s="1"/>
  <c r="BF351" i="10"/>
  <c r="BH351" i="10"/>
  <c r="BJ351" i="10"/>
  <c r="BL351" i="10"/>
  <c r="BM351" i="10"/>
  <c r="BN351" i="10" s="1"/>
  <c r="BP351" i="10"/>
  <c r="BQ351" i="10"/>
  <c r="BS351" i="10"/>
  <c r="BU351" i="10"/>
  <c r="BR351" i="10" s="1"/>
  <c r="Z352" i="10"/>
  <c r="AA352" i="10" s="1"/>
  <c r="AE352" i="10"/>
  <c r="AF352" i="10"/>
  <c r="AI352" i="10"/>
  <c r="AJ352" i="10"/>
  <c r="AL352" i="10" s="1"/>
  <c r="AM352" i="10"/>
  <c r="AN352" i="10"/>
  <c r="BQ352" i="10" s="1"/>
  <c r="BR352" i="10" s="1"/>
  <c r="AQ352" i="10"/>
  <c r="AR352" i="10"/>
  <c r="AT352" i="10"/>
  <c r="BF352" i="10"/>
  <c r="BG352" i="10"/>
  <c r="BK352" i="10"/>
  <c r="BL352" i="10"/>
  <c r="BM352" i="10"/>
  <c r="BN352" i="10"/>
  <c r="BO352" i="10"/>
  <c r="BP352" i="10"/>
  <c r="BS352" i="10"/>
  <c r="BH352" i="10" s="1"/>
  <c r="BU352" i="10"/>
  <c r="Z353" i="10"/>
  <c r="AP353" i="10" s="1"/>
  <c r="AD353" i="10"/>
  <c r="AI353" i="10"/>
  <c r="AJ353" i="10"/>
  <c r="AE353" i="10" s="1"/>
  <c r="AK353" i="10"/>
  <c r="AL353" i="10"/>
  <c r="AM353" i="10"/>
  <c r="AN353" i="10"/>
  <c r="AT353" i="10"/>
  <c r="BO353" i="10" s="1"/>
  <c r="BF353" i="10"/>
  <c r="BG353" i="10"/>
  <c r="BH353" i="10"/>
  <c r="BL353" i="10"/>
  <c r="BM353" i="10"/>
  <c r="BN353" i="10" s="1"/>
  <c r="BP353" i="10"/>
  <c r="BQ353" i="10"/>
  <c r="BR353" i="10" s="1"/>
  <c r="BI353" i="10" s="1"/>
  <c r="BS353" i="10"/>
  <c r="BT353" i="10"/>
  <c r="BJ353" i="10" s="1"/>
  <c r="BU353" i="10"/>
  <c r="Z354" i="10"/>
  <c r="AC354" i="10" s="1"/>
  <c r="AA354" i="10"/>
  <c r="AB354" i="10"/>
  <c r="AD354" i="10"/>
  <c r="AE354" i="10"/>
  <c r="AF354" i="10"/>
  <c r="AI354" i="10"/>
  <c r="AK354" i="10" s="1"/>
  <c r="AJ354" i="10"/>
  <c r="AL354" i="10" s="1"/>
  <c r="AM354" i="10"/>
  <c r="AN354" i="10"/>
  <c r="BQ354" i="10" s="1"/>
  <c r="BR354" i="10" s="1"/>
  <c r="BK354" i="10" s="1"/>
  <c r="AO354" i="10"/>
  <c r="AP354" i="10"/>
  <c r="AQ354" i="10"/>
  <c r="AR354" i="10"/>
  <c r="AT354" i="10"/>
  <c r="BB354" i="10"/>
  <c r="BG354" i="10"/>
  <c r="BL354" i="10"/>
  <c r="BM354" i="10"/>
  <c r="BN354" i="10" s="1"/>
  <c r="BO354" i="10"/>
  <c r="BP354" i="10"/>
  <c r="BT354" i="10"/>
  <c r="BJ354" i="10" s="1"/>
  <c r="BU354" i="10"/>
  <c r="Z355" i="10"/>
  <c r="AC355" i="10" s="1"/>
  <c r="AB355" i="10"/>
  <c r="AD355" i="10"/>
  <c r="AI355" i="10"/>
  <c r="AJ355" i="10"/>
  <c r="AE355" i="10" s="1"/>
  <c r="AG355" i="10" s="1"/>
  <c r="AK355" i="10"/>
  <c r="AL355" i="10"/>
  <c r="AM355" i="10"/>
  <c r="BT355" i="10" s="1"/>
  <c r="AN355" i="10"/>
  <c r="AR355" i="10"/>
  <c r="AS355" i="10" s="1"/>
  <c r="AT355" i="10"/>
  <c r="BO355" i="10" s="1"/>
  <c r="BF355" i="10"/>
  <c r="BH355" i="10"/>
  <c r="BI355" i="10"/>
  <c r="BJ355" i="10"/>
  <c r="BL355" i="10"/>
  <c r="BM355" i="10"/>
  <c r="BN355" i="10"/>
  <c r="BP355" i="10"/>
  <c r="BQ355" i="10"/>
  <c r="BR355" i="10"/>
  <c r="BK355" i="10" s="1"/>
  <c r="BS355" i="10"/>
  <c r="BU355" i="10"/>
  <c r="Z356" i="10"/>
  <c r="AA356" i="10"/>
  <c r="AB356" i="10"/>
  <c r="AE356" i="10"/>
  <c r="AF356" i="10"/>
  <c r="AI356" i="10"/>
  <c r="AJ356" i="10"/>
  <c r="AL356" i="10" s="1"/>
  <c r="AM356" i="10"/>
  <c r="AN356" i="10"/>
  <c r="BQ356" i="10" s="1"/>
  <c r="BR356" i="10" s="1"/>
  <c r="AP356" i="10"/>
  <c r="AQ356" i="10"/>
  <c r="AR356" i="10"/>
  <c r="AT356" i="10"/>
  <c r="BF356" i="10"/>
  <c r="BG356" i="10"/>
  <c r="BH356" i="10"/>
  <c r="BL356" i="10"/>
  <c r="BM356" i="10"/>
  <c r="BN356" i="10"/>
  <c r="BO356" i="10"/>
  <c r="BP356" i="10"/>
  <c r="BS356" i="10"/>
  <c r="BT356" i="10"/>
  <c r="BJ356" i="10" s="1"/>
  <c r="BU356" i="10"/>
  <c r="Z357" i="10"/>
  <c r="AF357" i="10" s="1"/>
  <c r="AC357" i="10"/>
  <c r="AD357" i="10"/>
  <c r="AI357" i="10"/>
  <c r="AJ357" i="10"/>
  <c r="AE357" i="10" s="1"/>
  <c r="AK357" i="10"/>
  <c r="AL357" i="10"/>
  <c r="AM357" i="10"/>
  <c r="AN357" i="10"/>
  <c r="AT357" i="10"/>
  <c r="BO357" i="10" s="1"/>
  <c r="BF357" i="10"/>
  <c r="BG357" i="10"/>
  <c r="BH357" i="10"/>
  <c r="BL357" i="10"/>
  <c r="BM357" i="10"/>
  <c r="BN357" i="10"/>
  <c r="BP357" i="10"/>
  <c r="BQ357" i="10"/>
  <c r="BR357" i="10"/>
  <c r="BI357" i="10" s="1"/>
  <c r="BS357" i="10"/>
  <c r="BT357" i="10"/>
  <c r="BJ357" i="10" s="1"/>
  <c r="BU357" i="10"/>
  <c r="Z358" i="10"/>
  <c r="AC358" i="10" s="1"/>
  <c r="AA358" i="10"/>
  <c r="AB358" i="10"/>
  <c r="AD358" i="10"/>
  <c r="AE358" i="10"/>
  <c r="AF358" i="10"/>
  <c r="AI358" i="10"/>
  <c r="AK358" i="10" s="1"/>
  <c r="AJ358" i="10"/>
  <c r="AL358" i="10"/>
  <c r="AM358" i="10"/>
  <c r="AN358" i="10"/>
  <c r="BQ358" i="10" s="1"/>
  <c r="BR358" i="10" s="1"/>
  <c r="AO358" i="10"/>
  <c r="AP358" i="10"/>
  <c r="AQ358" i="10"/>
  <c r="AR358" i="10"/>
  <c r="AT358" i="10"/>
  <c r="BB358" i="10"/>
  <c r="BL358" i="10"/>
  <c r="BM358" i="10"/>
  <c r="BN358" i="10" s="1"/>
  <c r="BO358" i="10"/>
  <c r="BT358" i="10"/>
  <c r="BJ358" i="10" s="1"/>
  <c r="BU358" i="10"/>
  <c r="Z359" i="10"/>
  <c r="AB359" i="10" s="1"/>
  <c r="AD359" i="10"/>
  <c r="AI359" i="10"/>
  <c r="AJ359" i="10"/>
  <c r="AE359" i="10" s="1"/>
  <c r="AG359" i="10" s="1"/>
  <c r="AK359" i="10"/>
  <c r="AM359" i="10"/>
  <c r="BT359" i="10" s="1"/>
  <c r="AN359" i="10"/>
  <c r="AP359" i="10"/>
  <c r="AT359" i="10"/>
  <c r="BO359" i="10" s="1"/>
  <c r="BB359" i="10"/>
  <c r="BF359" i="10"/>
  <c r="BH359" i="10"/>
  <c r="BJ359" i="10"/>
  <c r="BL359" i="10"/>
  <c r="BM359" i="10"/>
  <c r="BN359" i="10"/>
  <c r="BP359" i="10"/>
  <c r="BQ359" i="10"/>
  <c r="BR359" i="10"/>
  <c r="BK359" i="10" s="1"/>
  <c r="BS359" i="10"/>
  <c r="BU359" i="10"/>
  <c r="Z360" i="10"/>
  <c r="AA360" i="10"/>
  <c r="AB360" i="10"/>
  <c r="AE360" i="10"/>
  <c r="AF360" i="10"/>
  <c r="AH360" i="10" s="1"/>
  <c r="AI360" i="10"/>
  <c r="AJ360" i="10"/>
  <c r="AL360" i="10" s="1"/>
  <c r="AM360" i="10"/>
  <c r="AS360" i="10" s="1"/>
  <c r="AN360" i="10"/>
  <c r="AP360" i="10"/>
  <c r="AQ360" i="10"/>
  <c r="AR360" i="10"/>
  <c r="AT360" i="10"/>
  <c r="BA360" i="10"/>
  <c r="BG360" i="10"/>
  <c r="BH360" i="10"/>
  <c r="BL360" i="10"/>
  <c r="AG360" i="10" s="1"/>
  <c r="BM360" i="10"/>
  <c r="BN360" i="10"/>
  <c r="BO360" i="10"/>
  <c r="BP360" i="10"/>
  <c r="BQ360" i="10"/>
  <c r="BR360" i="10" s="1"/>
  <c r="BS360" i="10"/>
  <c r="BT360" i="10"/>
  <c r="BJ360" i="10" s="1"/>
  <c r="BU360" i="10"/>
  <c r="Z361" i="10"/>
  <c r="AA361" i="10"/>
  <c r="AC361" i="10"/>
  <c r="AF361" i="10"/>
  <c r="AH361" i="10" s="1"/>
  <c r="AG361" i="10"/>
  <c r="AI361" i="10"/>
  <c r="AD361" i="10" s="1"/>
  <c r="AJ361" i="10"/>
  <c r="AE361" i="10" s="1"/>
  <c r="AL361" i="10"/>
  <c r="AM361" i="10"/>
  <c r="AN361" i="10"/>
  <c r="AO361" i="10"/>
  <c r="AP361" i="10"/>
  <c r="AQ361" i="10"/>
  <c r="AT361" i="10"/>
  <c r="BA361" i="10"/>
  <c r="BB361" i="10"/>
  <c r="BF361" i="10"/>
  <c r="BG361" i="10"/>
  <c r="BH361" i="10"/>
  <c r="BL361" i="10"/>
  <c r="BM361" i="10"/>
  <c r="BN361" i="10"/>
  <c r="BO361" i="10"/>
  <c r="BP361" i="10"/>
  <c r="BQ361" i="10"/>
  <c r="BR361" i="10"/>
  <c r="BI361" i="10" s="1"/>
  <c r="BS361" i="10"/>
  <c r="BT361" i="10"/>
  <c r="BJ361" i="10" s="1"/>
  <c r="BU361" i="10"/>
  <c r="Z362" i="10"/>
  <c r="AC362" i="10" s="1"/>
  <c r="AA362" i="10"/>
  <c r="AB362" i="10"/>
  <c r="AE362" i="10"/>
  <c r="AF362" i="10"/>
  <c r="AI362" i="10"/>
  <c r="AK362" i="10" s="1"/>
  <c r="AJ362" i="10"/>
  <c r="AL362" i="10"/>
  <c r="AM362" i="10"/>
  <c r="BS362" i="10" s="1"/>
  <c r="BH362" i="10" s="1"/>
  <c r="AN362" i="10"/>
  <c r="BQ362" i="10" s="1"/>
  <c r="AO362" i="10"/>
  <c r="AP362" i="10"/>
  <c r="AQ362" i="10"/>
  <c r="AR362" i="10"/>
  <c r="AT362" i="10"/>
  <c r="BB362" i="10"/>
  <c r="BG362" i="10"/>
  <c r="BL362" i="10"/>
  <c r="BM362" i="10"/>
  <c r="BN362" i="10" s="1"/>
  <c r="BO362" i="10"/>
  <c r="BP362" i="10"/>
  <c r="BR362" i="10"/>
  <c r="BU362" i="10"/>
  <c r="Z363" i="10"/>
  <c r="AO363" i="10" s="1"/>
  <c r="AD363" i="10"/>
  <c r="AI363" i="10"/>
  <c r="AJ363" i="10"/>
  <c r="AL363" i="10" s="1"/>
  <c r="AK363" i="10"/>
  <c r="AM363" i="10"/>
  <c r="BS363" i="10" s="1"/>
  <c r="BH363" i="10" s="1"/>
  <c r="AN363" i="10"/>
  <c r="AT363" i="10"/>
  <c r="BO363" i="10" s="1"/>
  <c r="BF363" i="10"/>
  <c r="BL363" i="10"/>
  <c r="BM363" i="10"/>
  <c r="BN363" i="10" s="1"/>
  <c r="BP363" i="10"/>
  <c r="BQ363" i="10"/>
  <c r="BR363" i="10" s="1"/>
  <c r="BU363" i="10"/>
  <c r="Z364" i="10"/>
  <c r="AC364" i="10" s="1"/>
  <c r="AI364" i="10"/>
  <c r="AD364" i="10" s="1"/>
  <c r="AJ364" i="10"/>
  <c r="AL364" i="10" s="1"/>
  <c r="AK364" i="10"/>
  <c r="AM364" i="10"/>
  <c r="BF364" i="10" s="1"/>
  <c r="AN364" i="10"/>
  <c r="AT364" i="10"/>
  <c r="BG364" i="10"/>
  <c r="BL364" i="10"/>
  <c r="BM364" i="10"/>
  <c r="BN364" i="10"/>
  <c r="BO364" i="10"/>
  <c r="BP364" i="10"/>
  <c r="BQ364" i="10"/>
  <c r="BR364" i="10" s="1"/>
  <c r="BI364" i="10" s="1"/>
  <c r="BU364" i="10"/>
  <c r="Z365" i="10"/>
  <c r="AO365" i="10" s="1"/>
  <c r="AA365" i="10"/>
  <c r="AC365" i="10"/>
  <c r="AF365" i="10"/>
  <c r="AI365" i="10"/>
  <c r="AK365" i="10" s="1"/>
  <c r="AJ365" i="10"/>
  <c r="AE365" i="10" s="1"/>
  <c r="AL365" i="10"/>
  <c r="AM365" i="10"/>
  <c r="AN365" i="10"/>
  <c r="AQ365" i="10"/>
  <c r="AT365" i="10"/>
  <c r="BB365" i="10"/>
  <c r="BF365" i="10"/>
  <c r="BG365" i="10"/>
  <c r="BH365" i="10"/>
  <c r="BL365" i="10"/>
  <c r="BM365" i="10"/>
  <c r="BN365" i="10"/>
  <c r="BO365" i="10"/>
  <c r="BP365" i="10"/>
  <c r="BQ365" i="10"/>
  <c r="BS365" i="10"/>
  <c r="BT365" i="10"/>
  <c r="BJ365" i="10" s="1"/>
  <c r="BU365" i="10"/>
  <c r="BR365" i="10" s="1"/>
  <c r="Z366" i="10"/>
  <c r="AC366" i="10" s="1"/>
  <c r="AA366" i="10"/>
  <c r="AB366" i="10"/>
  <c r="AE366" i="10"/>
  <c r="AF366" i="10"/>
  <c r="AI366" i="10"/>
  <c r="AK366" i="10" s="1"/>
  <c r="AJ366" i="10"/>
  <c r="AL366" i="10"/>
  <c r="AM366" i="10"/>
  <c r="AN366" i="10"/>
  <c r="BQ366" i="10" s="1"/>
  <c r="AO366" i="10"/>
  <c r="AP366" i="10"/>
  <c r="AQ366" i="10"/>
  <c r="AR366" i="10"/>
  <c r="AT366" i="10"/>
  <c r="BB366" i="10"/>
  <c r="BG366" i="10"/>
  <c r="BL366" i="10"/>
  <c r="BM366" i="10"/>
  <c r="BN366" i="10" s="1"/>
  <c r="BO366" i="10"/>
  <c r="BP366" i="10"/>
  <c r="BS366" i="10"/>
  <c r="BH366" i="10" s="1"/>
  <c r="BT366" i="10"/>
  <c r="BJ366" i="10" s="1"/>
  <c r="BU366" i="10"/>
  <c r="BR366" i="10" s="1"/>
  <c r="Z367" i="10"/>
  <c r="AB367" i="10" s="1"/>
  <c r="AD367" i="10"/>
  <c r="AI367" i="10"/>
  <c r="AJ367" i="10"/>
  <c r="AL367" i="10" s="1"/>
  <c r="AK367" i="10"/>
  <c r="AM367" i="10"/>
  <c r="BG367" i="10" s="1"/>
  <c r="AN367" i="10"/>
  <c r="AO367" i="10"/>
  <c r="AT367" i="10"/>
  <c r="BO367" i="10" s="1"/>
  <c r="BB367" i="10"/>
  <c r="BF367" i="10"/>
  <c r="BH367" i="10"/>
  <c r="BL367" i="10"/>
  <c r="BM367" i="10"/>
  <c r="BN367" i="10" s="1"/>
  <c r="BP367" i="10"/>
  <c r="BQ367" i="10"/>
  <c r="BR367" i="10" s="1"/>
  <c r="BS367" i="10"/>
  <c r="BT367" i="10"/>
  <c r="BJ367" i="10" s="1"/>
  <c r="BU367" i="10"/>
  <c r="Z368" i="10"/>
  <c r="AO368" i="10" s="1"/>
  <c r="AA368" i="10"/>
  <c r="AB368" i="10"/>
  <c r="AC368" i="10"/>
  <c r="AD368" i="10"/>
  <c r="AE368" i="10"/>
  <c r="AF368" i="10"/>
  <c r="AI368" i="10"/>
  <c r="AJ368" i="10"/>
  <c r="AK368" i="10"/>
  <c r="AL368" i="10"/>
  <c r="AM368" i="10"/>
  <c r="BP368" i="10" s="1"/>
  <c r="AN368" i="10"/>
  <c r="BQ368" i="10" s="1"/>
  <c r="BR368" i="10" s="1"/>
  <c r="AP368" i="10"/>
  <c r="AQ368" i="10"/>
  <c r="AR368" i="10"/>
  <c r="AT368" i="10"/>
  <c r="BO368" i="10" s="1"/>
  <c r="BA368" i="10"/>
  <c r="BB368" i="10"/>
  <c r="BF368" i="10"/>
  <c r="BG368" i="10"/>
  <c r="BL368" i="10"/>
  <c r="AG368" i="10" s="1"/>
  <c r="AH368" i="10" s="1"/>
  <c r="BM368" i="10"/>
  <c r="BN368" i="10"/>
  <c r="BT368" i="10"/>
  <c r="BJ368" i="10" s="1"/>
  <c r="BU368" i="10"/>
  <c r="Z369" i="10"/>
  <c r="AB369" i="10" s="1"/>
  <c r="AA369" i="10"/>
  <c r="AC369" i="10"/>
  <c r="AD369" i="10"/>
  <c r="AF369" i="10"/>
  <c r="AG369" i="10"/>
  <c r="AH369" i="10"/>
  <c r="AI369" i="10"/>
  <c r="AK369" i="10" s="1"/>
  <c r="AJ369" i="10"/>
  <c r="AE369" i="10" s="1"/>
  <c r="AM369" i="10"/>
  <c r="AN369" i="10"/>
  <c r="BQ369" i="10" s="1"/>
  <c r="AO369" i="10"/>
  <c r="AP369" i="10"/>
  <c r="AQ369" i="10"/>
  <c r="AR369" i="10"/>
  <c r="AS369" i="10" s="1"/>
  <c r="AT369" i="10"/>
  <c r="BO369" i="10" s="1"/>
  <c r="BB369" i="10"/>
  <c r="BF369" i="10"/>
  <c r="BG369" i="10"/>
  <c r="BL369" i="10"/>
  <c r="BM369" i="10"/>
  <c r="BN369" i="10"/>
  <c r="BP369" i="10"/>
  <c r="BS369" i="10"/>
  <c r="BH369" i="10" s="1"/>
  <c r="BT369" i="10"/>
  <c r="BJ369" i="10" s="1"/>
  <c r="BU369" i="10"/>
  <c r="Z370" i="10"/>
  <c r="BB370" i="10" s="1"/>
  <c r="AC370" i="10"/>
  <c r="AD370" i="10"/>
  <c r="AE370" i="10"/>
  <c r="AF370" i="10"/>
  <c r="AI370" i="10"/>
  <c r="AJ370" i="10"/>
  <c r="AK370" i="10"/>
  <c r="AL370" i="10"/>
  <c r="AM370" i="10"/>
  <c r="BF370" i="10" s="1"/>
  <c r="AN370" i="10"/>
  <c r="AP370" i="10"/>
  <c r="AT370" i="10"/>
  <c r="BO370" i="10" s="1"/>
  <c r="BA370" i="10"/>
  <c r="BL370" i="10"/>
  <c r="BK370" i="10" s="1"/>
  <c r="BM370" i="10"/>
  <c r="BN370" i="10"/>
  <c r="BQ370" i="10"/>
  <c r="BR370" i="10" s="1"/>
  <c r="BI370" i="10" s="1"/>
  <c r="BS370" i="10"/>
  <c r="BH370" i="10" s="1"/>
  <c r="BT370" i="10"/>
  <c r="BJ370" i="10" s="1"/>
  <c r="BU370" i="10"/>
  <c r="Z371" i="10"/>
  <c r="AO371" i="10" s="1"/>
  <c r="AA371" i="10"/>
  <c r="AB371" i="10"/>
  <c r="AC371" i="10"/>
  <c r="AF371" i="10"/>
  <c r="AI371" i="10"/>
  <c r="AK371" i="10" s="1"/>
  <c r="AJ371" i="10"/>
  <c r="AE371" i="10" s="1"/>
  <c r="AL371" i="10"/>
  <c r="AM371" i="10"/>
  <c r="AN371" i="10"/>
  <c r="AP371" i="10"/>
  <c r="AQ371" i="10"/>
  <c r="AR371" i="10"/>
  <c r="AS371" i="10"/>
  <c r="AT371" i="10"/>
  <c r="BA371" i="10"/>
  <c r="BB371" i="10"/>
  <c r="BF371" i="10"/>
  <c r="BG371" i="10"/>
  <c r="BH371" i="10"/>
  <c r="BJ371" i="10"/>
  <c r="BL371" i="10"/>
  <c r="BK371" i="10" s="1"/>
  <c r="BM371" i="10"/>
  <c r="BN371" i="10"/>
  <c r="BO371" i="10"/>
  <c r="BP371" i="10"/>
  <c r="BQ371" i="10"/>
  <c r="BR371" i="10"/>
  <c r="BI371" i="10" s="1"/>
  <c r="BS371" i="10"/>
  <c r="BT371" i="10"/>
  <c r="BU371" i="10"/>
  <c r="Z372" i="10"/>
  <c r="AC372" i="10" s="1"/>
  <c r="AA372" i="10"/>
  <c r="AB372" i="10"/>
  <c r="AI372" i="10"/>
  <c r="AK372" i="10" s="1"/>
  <c r="AJ372" i="10"/>
  <c r="AL372" i="10" s="1"/>
  <c r="AM372" i="10"/>
  <c r="AN372" i="10"/>
  <c r="BQ372" i="10" s="1"/>
  <c r="AO372" i="10"/>
  <c r="AP372" i="10"/>
  <c r="AQ372" i="10"/>
  <c r="AR372" i="10"/>
  <c r="AS372" i="10" s="1"/>
  <c r="AT372" i="10"/>
  <c r="BB372" i="10"/>
  <c r="BF372" i="10"/>
  <c r="BG372" i="10"/>
  <c r="BH372" i="10"/>
  <c r="BJ372" i="10"/>
  <c r="BL372" i="10"/>
  <c r="BM372" i="10"/>
  <c r="BN372" i="10" s="1"/>
  <c r="BO372" i="10"/>
  <c r="BP372" i="10"/>
  <c r="BS372" i="10"/>
  <c r="BT372" i="10"/>
  <c r="BU372" i="10"/>
  <c r="BR372" i="10" s="1"/>
  <c r="Z373" i="10"/>
  <c r="AF373" i="10" s="1"/>
  <c r="AD373" i="10"/>
  <c r="AE373" i="10"/>
  <c r="AG373" i="10" s="1"/>
  <c r="AI373" i="10"/>
  <c r="AK373" i="10" s="1"/>
  <c r="AJ373" i="10"/>
  <c r="AL373" i="10" s="1"/>
  <c r="AM373" i="10"/>
  <c r="BT373" i="10" s="1"/>
  <c r="BJ373" i="10" s="1"/>
  <c r="AN373" i="10"/>
  <c r="BQ373" i="10" s="1"/>
  <c r="AP373" i="10"/>
  <c r="AT373" i="10"/>
  <c r="BO373" i="10" s="1"/>
  <c r="BL373" i="10"/>
  <c r="BI373" i="10" s="1"/>
  <c r="BM373" i="10"/>
  <c r="BN373" i="10"/>
  <c r="BS373" i="10"/>
  <c r="BH373" i="10" s="1"/>
  <c r="BU373" i="10"/>
  <c r="BR373" i="10" s="1"/>
  <c r="BK373" i="10" s="1"/>
  <c r="Z374" i="10"/>
  <c r="BB374" i="10" s="1"/>
  <c r="AC374" i="10"/>
  <c r="AD374" i="10"/>
  <c r="AE374" i="10"/>
  <c r="AF374" i="10"/>
  <c r="AI374" i="10"/>
  <c r="AJ374" i="10"/>
  <c r="AK374" i="10"/>
  <c r="AL374" i="10"/>
  <c r="AM374" i="10"/>
  <c r="BF374" i="10" s="1"/>
  <c r="AN374" i="10"/>
  <c r="AP374" i="10"/>
  <c r="AT374" i="10"/>
  <c r="BO374" i="10" s="1"/>
  <c r="BA374" i="10"/>
  <c r="BL374" i="10"/>
  <c r="BM374" i="10"/>
  <c r="BN374" i="10"/>
  <c r="BQ374" i="10"/>
  <c r="BR374" i="10" s="1"/>
  <c r="BI374" i="10" s="1"/>
  <c r="BS374" i="10"/>
  <c r="BH374" i="10" s="1"/>
  <c r="BT374" i="10"/>
  <c r="BJ374" i="10" s="1"/>
  <c r="BU374" i="10"/>
  <c r="Z375" i="10"/>
  <c r="AO375" i="10" s="1"/>
  <c r="AA375" i="10"/>
  <c r="AB375" i="10"/>
  <c r="AC375" i="10"/>
  <c r="AF375" i="10"/>
  <c r="AI375" i="10"/>
  <c r="AK375" i="10" s="1"/>
  <c r="AJ375" i="10"/>
  <c r="AE375" i="10" s="1"/>
  <c r="AL375" i="10"/>
  <c r="AM375" i="10"/>
  <c r="AN375" i="10"/>
  <c r="AP375" i="10"/>
  <c r="AQ375" i="10"/>
  <c r="AR375" i="10"/>
  <c r="AS375" i="10"/>
  <c r="AT375" i="10"/>
  <c r="BA375" i="10"/>
  <c r="BB375" i="10"/>
  <c r="BF375" i="10"/>
  <c r="BG375" i="10"/>
  <c r="BH375" i="10"/>
  <c r="BJ375" i="10"/>
  <c r="BL375" i="10"/>
  <c r="BK375" i="10" s="1"/>
  <c r="BM375" i="10"/>
  <c r="BN375" i="10"/>
  <c r="BO375" i="10"/>
  <c r="BP375" i="10"/>
  <c r="BQ375" i="10"/>
  <c r="BR375" i="10"/>
  <c r="BI375" i="10" s="1"/>
  <c r="BS375" i="10"/>
  <c r="BT375" i="10"/>
  <c r="BU375" i="10"/>
  <c r="Z376" i="10"/>
  <c r="AC376" i="10" s="1"/>
  <c r="AA376" i="10"/>
  <c r="AB376" i="10"/>
  <c r="AI376" i="10"/>
  <c r="AK376" i="10" s="1"/>
  <c r="AJ376" i="10"/>
  <c r="AL376" i="10" s="1"/>
  <c r="AM376" i="10"/>
  <c r="AN376" i="10"/>
  <c r="BQ376" i="10" s="1"/>
  <c r="AO376" i="10"/>
  <c r="AP376" i="10"/>
  <c r="AQ376" i="10"/>
  <c r="AR376" i="10"/>
  <c r="AS376" i="10" s="1"/>
  <c r="AT376" i="10"/>
  <c r="BB376" i="10"/>
  <c r="BF376" i="10"/>
  <c r="BG376" i="10"/>
  <c r="BH376" i="10"/>
  <c r="BJ376" i="10"/>
  <c r="BL376" i="10"/>
  <c r="BM376" i="10"/>
  <c r="BN376" i="10" s="1"/>
  <c r="BO376" i="10"/>
  <c r="BP376" i="10"/>
  <c r="BS376" i="10"/>
  <c r="BT376" i="10"/>
  <c r="BU376" i="10"/>
  <c r="BR376" i="10" s="1"/>
  <c r="Z377" i="10"/>
  <c r="AF377" i="10" s="1"/>
  <c r="AH377" i="10" s="1"/>
  <c r="AD377" i="10"/>
  <c r="AE377" i="10"/>
  <c r="AG377" i="10" s="1"/>
  <c r="AI377" i="10"/>
  <c r="AK377" i="10" s="1"/>
  <c r="AJ377" i="10"/>
  <c r="AL377" i="10" s="1"/>
  <c r="AM377" i="10"/>
  <c r="BT377" i="10" s="1"/>
  <c r="BJ377" i="10" s="1"/>
  <c r="AN377" i="10"/>
  <c r="BQ377" i="10" s="1"/>
  <c r="AP377" i="10"/>
  <c r="AT377" i="10"/>
  <c r="BO377" i="10" s="1"/>
  <c r="BL377" i="10"/>
  <c r="BM377" i="10"/>
  <c r="BN377" i="10"/>
  <c r="BS377" i="10"/>
  <c r="BH377" i="10" s="1"/>
  <c r="BU377" i="10"/>
  <c r="BR377" i="10" s="1"/>
  <c r="BK377" i="10" s="1"/>
  <c r="Z378" i="10"/>
  <c r="AO378" i="10" s="1"/>
  <c r="AC378" i="10"/>
  <c r="AD378" i="10"/>
  <c r="AE378" i="10"/>
  <c r="AF378" i="10"/>
  <c r="AI378" i="10"/>
  <c r="AJ378" i="10"/>
  <c r="AK378" i="10"/>
  <c r="AL378" i="10"/>
  <c r="AM378" i="10"/>
  <c r="BF378" i="10" s="1"/>
  <c r="AN378" i="10"/>
  <c r="AP378" i="10"/>
  <c r="AT378" i="10"/>
  <c r="BO378" i="10" s="1"/>
  <c r="BA378" i="10"/>
  <c r="BB378" i="10"/>
  <c r="BL378" i="10"/>
  <c r="BK378" i="10" s="1"/>
  <c r="BM378" i="10"/>
  <c r="BN378" i="10"/>
  <c r="BQ378" i="10"/>
  <c r="BR378" i="10" s="1"/>
  <c r="BI378" i="10" s="1"/>
  <c r="BS378" i="10"/>
  <c r="BH378" i="10" s="1"/>
  <c r="BT378" i="10"/>
  <c r="BJ378" i="10" s="1"/>
  <c r="BU378" i="10"/>
  <c r="Z379" i="10"/>
  <c r="AO379" i="10" s="1"/>
  <c r="AA379" i="10"/>
  <c r="AB379" i="10"/>
  <c r="AC379" i="10"/>
  <c r="AF379" i="10"/>
  <c r="AI379" i="10"/>
  <c r="AK379" i="10" s="1"/>
  <c r="AJ379" i="10"/>
  <c r="AE379" i="10" s="1"/>
  <c r="AL379" i="10"/>
  <c r="AM379" i="10"/>
  <c r="AN379" i="10"/>
  <c r="AP379" i="10"/>
  <c r="AQ379" i="10"/>
  <c r="AR379" i="10"/>
  <c r="AS379" i="10"/>
  <c r="AT379" i="10"/>
  <c r="BA379" i="10"/>
  <c r="BB379" i="10"/>
  <c r="BF379" i="10"/>
  <c r="BG379" i="10"/>
  <c r="BH379" i="10"/>
  <c r="BJ379" i="10"/>
  <c r="BL379" i="10"/>
  <c r="BK379" i="10" s="1"/>
  <c r="BM379" i="10"/>
  <c r="BN379" i="10"/>
  <c r="BO379" i="10"/>
  <c r="BP379" i="10"/>
  <c r="BQ379" i="10"/>
  <c r="BR379" i="10"/>
  <c r="BI379" i="10" s="1"/>
  <c r="BS379" i="10"/>
  <c r="BT379" i="10"/>
  <c r="BU379" i="10"/>
  <c r="Z380" i="10"/>
  <c r="AC380" i="10" s="1"/>
  <c r="AA380" i="10"/>
  <c r="AB380" i="10"/>
  <c r="AI380" i="10"/>
  <c r="AK380" i="10" s="1"/>
  <c r="AJ380" i="10"/>
  <c r="AL380" i="10" s="1"/>
  <c r="AM380" i="10"/>
  <c r="AN380" i="10"/>
  <c r="BQ380" i="10" s="1"/>
  <c r="AO380" i="10"/>
  <c r="AP380" i="10"/>
  <c r="AQ380" i="10"/>
  <c r="AR380" i="10"/>
  <c r="AS380" i="10" s="1"/>
  <c r="AT380" i="10"/>
  <c r="BB380" i="10"/>
  <c r="BF380" i="10"/>
  <c r="BG380" i="10"/>
  <c r="BH380" i="10"/>
  <c r="BJ380" i="10"/>
  <c r="BL380" i="10"/>
  <c r="BM380" i="10"/>
  <c r="BN380" i="10" s="1"/>
  <c r="BO380" i="10"/>
  <c r="BP380" i="10"/>
  <c r="BS380" i="10"/>
  <c r="BT380" i="10"/>
  <c r="BU380" i="10"/>
  <c r="BR380" i="10" s="1"/>
  <c r="Z381" i="10"/>
  <c r="AF381" i="10" s="1"/>
  <c r="AD381" i="10"/>
  <c r="AE381" i="10"/>
  <c r="AG381" i="10" s="1"/>
  <c r="AI381" i="10"/>
  <c r="AK381" i="10" s="1"/>
  <c r="AJ381" i="10"/>
  <c r="AL381" i="10" s="1"/>
  <c r="AM381" i="10"/>
  <c r="BT381" i="10" s="1"/>
  <c r="BJ381" i="10" s="1"/>
  <c r="AN381" i="10"/>
  <c r="BQ381" i="10" s="1"/>
  <c r="AP381" i="10"/>
  <c r="AT381" i="10"/>
  <c r="BO381" i="10" s="1"/>
  <c r="BL381" i="10"/>
  <c r="BM381" i="10"/>
  <c r="BN381" i="10"/>
  <c r="BS381" i="10"/>
  <c r="BH381" i="10" s="1"/>
  <c r="BU381" i="10"/>
  <c r="BR381" i="10" s="1"/>
  <c r="BK381" i="10" s="1"/>
  <c r="Z382" i="10"/>
  <c r="AO382" i="10" s="1"/>
  <c r="AC382" i="10"/>
  <c r="AD382" i="10"/>
  <c r="AE382" i="10"/>
  <c r="AF382" i="10"/>
  <c r="AI382" i="10"/>
  <c r="AJ382" i="10"/>
  <c r="AK382" i="10"/>
  <c r="AL382" i="10"/>
  <c r="AM382" i="10"/>
  <c r="BF382" i="10" s="1"/>
  <c r="AN382" i="10"/>
  <c r="AP382" i="10"/>
  <c r="AT382" i="10"/>
  <c r="BO382" i="10" s="1"/>
  <c r="BA382" i="10"/>
  <c r="BB382" i="10"/>
  <c r="BL382" i="10"/>
  <c r="BK382" i="10" s="1"/>
  <c r="BM382" i="10"/>
  <c r="BN382" i="10"/>
  <c r="BQ382" i="10"/>
  <c r="BR382" i="10" s="1"/>
  <c r="BI382" i="10" s="1"/>
  <c r="BS382" i="10"/>
  <c r="BH382" i="10" s="1"/>
  <c r="BT382" i="10"/>
  <c r="BJ382" i="10" s="1"/>
  <c r="BU382" i="10"/>
  <c r="Z383" i="10"/>
  <c r="AO383" i="10" s="1"/>
  <c r="AA383" i="10"/>
  <c r="AB383" i="10"/>
  <c r="AC383" i="10"/>
  <c r="AF383" i="10"/>
  <c r="AI383" i="10"/>
  <c r="AK383" i="10" s="1"/>
  <c r="AJ383" i="10"/>
  <c r="AE383" i="10" s="1"/>
  <c r="AL383" i="10"/>
  <c r="AM383" i="10"/>
  <c r="AN383" i="10"/>
  <c r="AP383" i="10"/>
  <c r="AQ383" i="10"/>
  <c r="AR383" i="10"/>
  <c r="AS383" i="10"/>
  <c r="AT383" i="10"/>
  <c r="BA383" i="10"/>
  <c r="BB383" i="10"/>
  <c r="BF383" i="10"/>
  <c r="BG383" i="10"/>
  <c r="BH383" i="10"/>
  <c r="BJ383" i="10"/>
  <c r="BL383" i="10"/>
  <c r="BK383" i="10" s="1"/>
  <c r="BM383" i="10"/>
  <c r="BN383" i="10"/>
  <c r="BO383" i="10"/>
  <c r="BP383" i="10"/>
  <c r="BQ383" i="10"/>
  <c r="BR383" i="10"/>
  <c r="BI383" i="10" s="1"/>
  <c r="BS383" i="10"/>
  <c r="BT383" i="10"/>
  <c r="BU383" i="10"/>
  <c r="Z384" i="10"/>
  <c r="AC384" i="10" s="1"/>
  <c r="AA384" i="10"/>
  <c r="AB384" i="10"/>
  <c r="AI384" i="10"/>
  <c r="AK384" i="10" s="1"/>
  <c r="AJ384" i="10"/>
  <c r="AL384" i="10" s="1"/>
  <c r="AM384" i="10"/>
  <c r="AN384" i="10"/>
  <c r="BQ384" i="10" s="1"/>
  <c r="AO384" i="10"/>
  <c r="AP384" i="10"/>
  <c r="AQ384" i="10"/>
  <c r="AR384" i="10"/>
  <c r="AS384" i="10" s="1"/>
  <c r="AT384" i="10"/>
  <c r="BF384" i="10"/>
  <c r="BG384" i="10"/>
  <c r="BH384" i="10"/>
  <c r="BJ384" i="10"/>
  <c r="BL384" i="10"/>
  <c r="BI384" i="10" s="1"/>
  <c r="BM384" i="10"/>
  <c r="BN384" i="10" s="1"/>
  <c r="BO384" i="10"/>
  <c r="BP384" i="10"/>
  <c r="BS384" i="10"/>
  <c r="BT384" i="10"/>
  <c r="BU384" i="10"/>
  <c r="BR384" i="10" s="1"/>
  <c r="Z385" i="10"/>
  <c r="AF385" i="10" s="1"/>
  <c r="AH385" i="10" s="1"/>
  <c r="AD385" i="10"/>
  <c r="AE385" i="10"/>
  <c r="AG385" i="10" s="1"/>
  <c r="AI385" i="10"/>
  <c r="AK385" i="10" s="1"/>
  <c r="AJ385" i="10"/>
  <c r="AL385" i="10" s="1"/>
  <c r="AM385" i="10"/>
  <c r="BT385" i="10" s="1"/>
  <c r="BJ385" i="10" s="1"/>
  <c r="AN385" i="10"/>
  <c r="BQ385" i="10" s="1"/>
  <c r="AP385" i="10"/>
  <c r="AT385" i="10"/>
  <c r="BO385" i="10" s="1"/>
  <c r="BL385" i="10"/>
  <c r="BM385" i="10"/>
  <c r="BN385" i="10"/>
  <c r="BS385" i="10"/>
  <c r="BH385" i="10" s="1"/>
  <c r="BU385" i="10"/>
  <c r="BR385" i="10" s="1"/>
  <c r="BK385" i="10" s="1"/>
  <c r="Z386" i="10"/>
  <c r="AO386" i="10" s="1"/>
  <c r="AC386" i="10"/>
  <c r="AD386" i="10"/>
  <c r="AE386" i="10"/>
  <c r="AF386" i="10"/>
  <c r="AI386" i="10"/>
  <c r="AJ386" i="10"/>
  <c r="AK386" i="10"/>
  <c r="AL386" i="10"/>
  <c r="AM386" i="10"/>
  <c r="BF386" i="10" s="1"/>
  <c r="AN386" i="10"/>
  <c r="AP386" i="10"/>
  <c r="AT386" i="10"/>
  <c r="BO386" i="10" s="1"/>
  <c r="BA386" i="10"/>
  <c r="BB386" i="10"/>
  <c r="BL386" i="10"/>
  <c r="BM386" i="10"/>
  <c r="BN386" i="10"/>
  <c r="BQ386" i="10"/>
  <c r="BR386" i="10" s="1"/>
  <c r="BI386" i="10" s="1"/>
  <c r="BS386" i="10"/>
  <c r="BH386" i="10" s="1"/>
  <c r="BT386" i="10"/>
  <c r="BJ386" i="10" s="1"/>
  <c r="BU386" i="10"/>
  <c r="Z387" i="10"/>
  <c r="AO387" i="10" s="1"/>
  <c r="AA387" i="10"/>
  <c r="AB387" i="10"/>
  <c r="AC387" i="10"/>
  <c r="AF387" i="10"/>
  <c r="AI387" i="10"/>
  <c r="AK387" i="10" s="1"/>
  <c r="AJ387" i="10"/>
  <c r="AE387" i="10" s="1"/>
  <c r="AL387" i="10"/>
  <c r="AM387" i="10"/>
  <c r="AN387" i="10"/>
  <c r="AP387" i="10"/>
  <c r="AQ387" i="10"/>
  <c r="AR387" i="10"/>
  <c r="AS387" i="10"/>
  <c r="AT387" i="10"/>
  <c r="BA387" i="10"/>
  <c r="BB387" i="10"/>
  <c r="BF387" i="10"/>
  <c r="BG387" i="10"/>
  <c r="BH387" i="10"/>
  <c r="BJ387" i="10"/>
  <c r="BL387" i="10"/>
  <c r="BK387" i="10" s="1"/>
  <c r="BM387" i="10"/>
  <c r="BN387" i="10"/>
  <c r="BO387" i="10"/>
  <c r="BP387" i="10"/>
  <c r="BQ387" i="10"/>
  <c r="BR387" i="10"/>
  <c r="BI387" i="10" s="1"/>
  <c r="BS387" i="10"/>
  <c r="BT387" i="10"/>
  <c r="BU387" i="10"/>
  <c r="Z388" i="10"/>
  <c r="AC388" i="10" s="1"/>
  <c r="AA388" i="10"/>
  <c r="AB388" i="10"/>
  <c r="AI388" i="10"/>
  <c r="AK388" i="10" s="1"/>
  <c r="AJ388" i="10"/>
  <c r="AL388" i="10" s="1"/>
  <c r="AM388" i="10"/>
  <c r="AN388" i="10"/>
  <c r="BQ388" i="10" s="1"/>
  <c r="AO388" i="10"/>
  <c r="AP388" i="10"/>
  <c r="AQ388" i="10"/>
  <c r="AR388" i="10"/>
  <c r="AS388" i="10" s="1"/>
  <c r="AT388" i="10"/>
  <c r="BF388" i="10"/>
  <c r="BG388" i="10"/>
  <c r="BH388" i="10"/>
  <c r="BJ388" i="10"/>
  <c r="BL388" i="10"/>
  <c r="BI388" i="10" s="1"/>
  <c r="BM388" i="10"/>
  <c r="BN388" i="10" s="1"/>
  <c r="BO388" i="10"/>
  <c r="BP388" i="10"/>
  <c r="BS388" i="10"/>
  <c r="BT388" i="10"/>
  <c r="BU388" i="10"/>
  <c r="BR388" i="10" s="1"/>
  <c r="Z389" i="10"/>
  <c r="AF389" i="10" s="1"/>
  <c r="AH389" i="10" s="1"/>
  <c r="AD389" i="10"/>
  <c r="AE389" i="10"/>
  <c r="AG389" i="10" s="1"/>
  <c r="AI389" i="10"/>
  <c r="AK389" i="10" s="1"/>
  <c r="AJ389" i="10"/>
  <c r="AL389" i="10" s="1"/>
  <c r="AM389" i="10"/>
  <c r="BT389" i="10" s="1"/>
  <c r="BJ389" i="10" s="1"/>
  <c r="AN389" i="10"/>
  <c r="BQ389" i="10" s="1"/>
  <c r="AP389" i="10"/>
  <c r="AT389" i="10"/>
  <c r="BO389" i="10" s="1"/>
  <c r="BL389" i="10"/>
  <c r="BM389" i="10"/>
  <c r="BN389" i="10"/>
  <c r="BS389" i="10"/>
  <c r="BH389" i="10" s="1"/>
  <c r="BU389" i="10"/>
  <c r="Z390" i="10"/>
  <c r="AO390" i="10" s="1"/>
  <c r="AC390" i="10"/>
  <c r="AD390" i="10"/>
  <c r="AE390" i="10"/>
  <c r="AF390" i="10"/>
  <c r="AI390" i="10"/>
  <c r="AJ390" i="10"/>
  <c r="AK390" i="10"/>
  <c r="AL390" i="10"/>
  <c r="AM390" i="10"/>
  <c r="BF390" i="10" s="1"/>
  <c r="AN390" i="10"/>
  <c r="AP390" i="10"/>
  <c r="AT390" i="10"/>
  <c r="BO390" i="10" s="1"/>
  <c r="BA390" i="10"/>
  <c r="BB390" i="10"/>
  <c r="BL390" i="10"/>
  <c r="BM390" i="10"/>
  <c r="BN390" i="10"/>
  <c r="BQ390" i="10"/>
  <c r="BR390" i="10" s="1"/>
  <c r="BI390" i="10" s="1"/>
  <c r="BS390" i="10"/>
  <c r="BH390" i="10" s="1"/>
  <c r="BT390" i="10"/>
  <c r="BJ390" i="10" s="1"/>
  <c r="BU390" i="10"/>
  <c r="Z391" i="10"/>
  <c r="AO391" i="10" s="1"/>
  <c r="AA391" i="10"/>
  <c r="AB391" i="10"/>
  <c r="AC391" i="10"/>
  <c r="AF391" i="10"/>
  <c r="AI391" i="10"/>
  <c r="AK391" i="10" s="1"/>
  <c r="AJ391" i="10"/>
  <c r="AE391" i="10" s="1"/>
  <c r="AL391" i="10"/>
  <c r="AM391" i="10"/>
  <c r="AN391" i="10"/>
  <c r="AP391" i="10"/>
  <c r="AQ391" i="10"/>
  <c r="AR391" i="10"/>
  <c r="AS391" i="10"/>
  <c r="AT391" i="10"/>
  <c r="BA391" i="10"/>
  <c r="BB391" i="10"/>
  <c r="BF391" i="10"/>
  <c r="BG391" i="10"/>
  <c r="BH391" i="10"/>
  <c r="BJ391" i="10"/>
  <c r="BL391" i="10"/>
  <c r="BK391" i="10" s="1"/>
  <c r="BM391" i="10"/>
  <c r="BN391" i="10"/>
  <c r="BO391" i="10"/>
  <c r="BP391" i="10"/>
  <c r="BQ391" i="10"/>
  <c r="BR391" i="10"/>
  <c r="BI391" i="10" s="1"/>
  <c r="BS391" i="10"/>
  <c r="BT391" i="10"/>
  <c r="BU391" i="10"/>
  <c r="Z392" i="10"/>
  <c r="AC392" i="10" s="1"/>
  <c r="AA392" i="10"/>
  <c r="AB392" i="10"/>
  <c r="AI392" i="10"/>
  <c r="AK392" i="10" s="1"/>
  <c r="AJ392" i="10"/>
  <c r="AL392" i="10" s="1"/>
  <c r="AM392" i="10"/>
  <c r="AN392" i="10"/>
  <c r="BQ392" i="10" s="1"/>
  <c r="AO392" i="10"/>
  <c r="AP392" i="10"/>
  <c r="AQ392" i="10"/>
  <c r="AR392" i="10"/>
  <c r="AS392" i="10" s="1"/>
  <c r="AT392" i="10"/>
  <c r="BF392" i="10"/>
  <c r="BG392" i="10"/>
  <c r="BH392" i="10"/>
  <c r="BJ392" i="10"/>
  <c r="BL392" i="10"/>
  <c r="BM392" i="10"/>
  <c r="BN392" i="10" s="1"/>
  <c r="BO392" i="10"/>
  <c r="BP392" i="10"/>
  <c r="BS392" i="10"/>
  <c r="BT392" i="10"/>
  <c r="BU392" i="10"/>
  <c r="BR392" i="10" s="1"/>
  <c r="Z393" i="10"/>
  <c r="AF393" i="10" s="1"/>
  <c r="AD393" i="10"/>
  <c r="AE393" i="10"/>
  <c r="AG393" i="10" s="1"/>
  <c r="AI393" i="10"/>
  <c r="AK393" i="10" s="1"/>
  <c r="AJ393" i="10"/>
  <c r="AL393" i="10" s="1"/>
  <c r="AM393" i="10"/>
  <c r="BT393" i="10" s="1"/>
  <c r="BJ393" i="10" s="1"/>
  <c r="AN393" i="10"/>
  <c r="BQ393" i="10" s="1"/>
  <c r="AP393" i="10"/>
  <c r="AT393" i="10"/>
  <c r="BO393" i="10" s="1"/>
  <c r="BL393" i="10"/>
  <c r="BM393" i="10"/>
  <c r="BN393" i="10"/>
  <c r="BS393" i="10"/>
  <c r="BH393" i="10" s="1"/>
  <c r="BU393" i="10"/>
  <c r="Z394" i="10"/>
  <c r="AO394" i="10" s="1"/>
  <c r="AC394" i="10"/>
  <c r="AD394" i="10"/>
  <c r="AE394" i="10"/>
  <c r="AF394" i="10"/>
  <c r="AI394" i="10"/>
  <c r="AJ394" i="10"/>
  <c r="AK394" i="10"/>
  <c r="AL394" i="10"/>
  <c r="AM394" i="10"/>
  <c r="BF394" i="10" s="1"/>
  <c r="AN394" i="10"/>
  <c r="AT394" i="10"/>
  <c r="BO394" i="10" s="1"/>
  <c r="BA394" i="10"/>
  <c r="BB394" i="10"/>
  <c r="BL394" i="10"/>
  <c r="BK394" i="10" s="1"/>
  <c r="BM394" i="10"/>
  <c r="BN394" i="10"/>
  <c r="BQ394" i="10"/>
  <c r="BR394" i="10" s="1"/>
  <c r="BI394" i="10" s="1"/>
  <c r="BS394" i="10"/>
  <c r="BH394" i="10" s="1"/>
  <c r="BT394" i="10"/>
  <c r="BJ394" i="10" s="1"/>
  <c r="BU394" i="10"/>
  <c r="Z395" i="10"/>
  <c r="AO395" i="10" s="1"/>
  <c r="AA395" i="10"/>
  <c r="AB395" i="10"/>
  <c r="AC395" i="10"/>
  <c r="AF395" i="10"/>
  <c r="AI395" i="10"/>
  <c r="AK395" i="10" s="1"/>
  <c r="AJ395" i="10"/>
  <c r="AE395" i="10" s="1"/>
  <c r="AL395" i="10"/>
  <c r="AM395" i="10"/>
  <c r="AN395" i="10"/>
  <c r="AP395" i="10"/>
  <c r="AQ395" i="10"/>
  <c r="AR395" i="10"/>
  <c r="AS395" i="10"/>
  <c r="AT395" i="10"/>
  <c r="BA395" i="10"/>
  <c r="BB395" i="10"/>
  <c r="BF395" i="10"/>
  <c r="BG395" i="10"/>
  <c r="BH395" i="10"/>
  <c r="BJ395" i="10"/>
  <c r="BL395" i="10"/>
  <c r="BK395" i="10" s="1"/>
  <c r="BM395" i="10"/>
  <c r="BN395" i="10"/>
  <c r="BO395" i="10"/>
  <c r="BP395" i="10"/>
  <c r="BQ395" i="10"/>
  <c r="BR395" i="10"/>
  <c r="BI395" i="10" s="1"/>
  <c r="BS395" i="10"/>
  <c r="BT395" i="10"/>
  <c r="BU395" i="10"/>
  <c r="Z396" i="10"/>
  <c r="AC396" i="10" s="1"/>
  <c r="AA396" i="10"/>
  <c r="AB396" i="10"/>
  <c r="AI396" i="10"/>
  <c r="AK396" i="10" s="1"/>
  <c r="AJ396" i="10"/>
  <c r="AL396" i="10" s="1"/>
  <c r="AM396" i="10"/>
  <c r="AS396" i="10" s="1"/>
  <c r="AN396" i="10"/>
  <c r="BQ396" i="10" s="1"/>
  <c r="AO396" i="10"/>
  <c r="AP396" i="10"/>
  <c r="AQ396" i="10"/>
  <c r="AR396" i="10"/>
  <c r="AT396" i="10"/>
  <c r="BF396" i="10"/>
  <c r="BG396" i="10"/>
  <c r="BH396" i="10"/>
  <c r="BJ396" i="10"/>
  <c r="BL396" i="10"/>
  <c r="BI396" i="10" s="1"/>
  <c r="BM396" i="10"/>
  <c r="BN396" i="10" s="1"/>
  <c r="BO396" i="10"/>
  <c r="BP396" i="10"/>
  <c r="BS396" i="10"/>
  <c r="BT396" i="10"/>
  <c r="BU396" i="10"/>
  <c r="BR396" i="10" s="1"/>
  <c r="Z397" i="10"/>
  <c r="AF397" i="10" s="1"/>
  <c r="AH397" i="10" s="1"/>
  <c r="AD397" i="10"/>
  <c r="AE397" i="10"/>
  <c r="AG397" i="10" s="1"/>
  <c r="AI397" i="10"/>
  <c r="AJ397" i="10"/>
  <c r="AL397" i="10" s="1"/>
  <c r="AK397" i="10"/>
  <c r="AM397" i="10"/>
  <c r="BT397" i="10" s="1"/>
  <c r="BJ397" i="10" s="1"/>
  <c r="AN397" i="10"/>
  <c r="BQ397" i="10" s="1"/>
  <c r="AP397" i="10"/>
  <c r="AT397" i="10"/>
  <c r="BO397" i="10" s="1"/>
  <c r="BL397" i="10"/>
  <c r="BM397" i="10"/>
  <c r="BN397" i="10"/>
  <c r="BS397" i="10"/>
  <c r="BH397" i="10" s="1"/>
  <c r="BU397" i="10"/>
  <c r="BR397" i="10" s="1"/>
  <c r="BK397" i="10" s="1"/>
  <c r="Z398" i="10"/>
  <c r="AO398" i="10" s="1"/>
  <c r="AC398" i="10"/>
  <c r="AD398" i="10"/>
  <c r="AE398" i="10"/>
  <c r="AF398" i="10"/>
  <c r="AI398" i="10"/>
  <c r="AJ398" i="10"/>
  <c r="AK398" i="10"/>
  <c r="AL398" i="10"/>
  <c r="AM398" i="10"/>
  <c r="BF398" i="10" s="1"/>
  <c r="AN398" i="10"/>
  <c r="AT398" i="10"/>
  <c r="BO398" i="10" s="1"/>
  <c r="BA398" i="10"/>
  <c r="BB398" i="10"/>
  <c r="BL398" i="10"/>
  <c r="BK398" i="10" s="1"/>
  <c r="BM398" i="10"/>
  <c r="BN398" i="10"/>
  <c r="BQ398" i="10"/>
  <c r="BR398" i="10" s="1"/>
  <c r="BI398" i="10" s="1"/>
  <c r="BS398" i="10"/>
  <c r="BH398" i="10" s="1"/>
  <c r="BT398" i="10"/>
  <c r="BJ398" i="10" s="1"/>
  <c r="BU398" i="10"/>
  <c r="Z399" i="10"/>
  <c r="AO399" i="10" s="1"/>
  <c r="AA399" i="10"/>
  <c r="AB399" i="10"/>
  <c r="AC399" i="10"/>
  <c r="AF399" i="10"/>
  <c r="AI399" i="10"/>
  <c r="AK399" i="10" s="1"/>
  <c r="AJ399" i="10"/>
  <c r="AE399" i="10" s="1"/>
  <c r="AL399" i="10"/>
  <c r="AM399" i="10"/>
  <c r="AN399" i="10"/>
  <c r="AQ399" i="10"/>
  <c r="AR399" i="10"/>
  <c r="AS399" i="10"/>
  <c r="AT399" i="10"/>
  <c r="BA399" i="10"/>
  <c r="BB399" i="10"/>
  <c r="BF399" i="10"/>
  <c r="BG399" i="10"/>
  <c r="BH399" i="10"/>
  <c r="BJ399" i="10"/>
  <c r="BL399" i="10"/>
  <c r="BK399" i="10" s="1"/>
  <c r="BM399" i="10"/>
  <c r="BN399" i="10"/>
  <c r="BO399" i="10"/>
  <c r="BP399" i="10"/>
  <c r="BQ399" i="10"/>
  <c r="BR399" i="10"/>
  <c r="BI399" i="10" s="1"/>
  <c r="BS399" i="10"/>
  <c r="BT399" i="10"/>
  <c r="BU399" i="10"/>
  <c r="Z400" i="10"/>
  <c r="AC400" i="10" s="1"/>
  <c r="AA400" i="10"/>
  <c r="AB400" i="10"/>
  <c r="AI400" i="10"/>
  <c r="AK400" i="10" s="1"/>
  <c r="AJ400" i="10"/>
  <c r="AL400" i="10" s="1"/>
  <c r="AM400" i="10"/>
  <c r="AS400" i="10" s="1"/>
  <c r="AN400" i="10"/>
  <c r="BQ400" i="10" s="1"/>
  <c r="AO400" i="10"/>
  <c r="AP400" i="10"/>
  <c r="AQ400" i="10"/>
  <c r="AR400" i="10"/>
  <c r="AT400" i="10"/>
  <c r="BF400" i="10"/>
  <c r="BG400" i="10"/>
  <c r="BH400" i="10"/>
  <c r="BJ400" i="10"/>
  <c r="BL400" i="10"/>
  <c r="BM400" i="10"/>
  <c r="BN400" i="10" s="1"/>
  <c r="BO400" i="10"/>
  <c r="BP400" i="10"/>
  <c r="BS400" i="10"/>
  <c r="BT400" i="10"/>
  <c r="BU400" i="10"/>
  <c r="BR400" i="10" s="1"/>
  <c r="Z401" i="10"/>
  <c r="AF401" i="10" s="1"/>
  <c r="AD401" i="10"/>
  <c r="AE401" i="10"/>
  <c r="AG401" i="10" s="1"/>
  <c r="AI401" i="10"/>
  <c r="AJ401" i="10"/>
  <c r="AL401" i="10" s="1"/>
  <c r="AK401" i="10"/>
  <c r="AM401" i="10"/>
  <c r="BT401" i="10" s="1"/>
  <c r="BJ401" i="10" s="1"/>
  <c r="AN401" i="10"/>
  <c r="BQ401" i="10" s="1"/>
  <c r="AT401" i="10"/>
  <c r="BO401" i="10" s="1"/>
  <c r="BL401" i="10"/>
  <c r="BM401" i="10"/>
  <c r="BN401" i="10"/>
  <c r="BS401" i="10"/>
  <c r="BH401" i="10" s="1"/>
  <c r="BU401" i="10"/>
  <c r="BR401" i="10" s="1"/>
  <c r="BK401" i="10" s="1"/>
  <c r="Z402" i="10"/>
  <c r="AO402" i="10" s="1"/>
  <c r="AC402" i="10"/>
  <c r="AD402" i="10"/>
  <c r="AE402" i="10"/>
  <c r="AF402" i="10"/>
  <c r="AI402" i="10"/>
  <c r="AJ402" i="10"/>
  <c r="AK402" i="10"/>
  <c r="AL402" i="10"/>
  <c r="AM402" i="10"/>
  <c r="BF402" i="10" s="1"/>
  <c r="AN402" i="10"/>
  <c r="AT402" i="10"/>
  <c r="BO402" i="10" s="1"/>
  <c r="BA402" i="10"/>
  <c r="BB402" i="10"/>
  <c r="BL402" i="10"/>
  <c r="BK402" i="10" s="1"/>
  <c r="BM402" i="10"/>
  <c r="BN402" i="10"/>
  <c r="BQ402" i="10"/>
  <c r="BR402" i="10" s="1"/>
  <c r="BI402" i="10" s="1"/>
  <c r="BS402" i="10"/>
  <c r="BH402" i="10" s="1"/>
  <c r="BT402" i="10"/>
  <c r="BJ402" i="10" s="1"/>
  <c r="BU402" i="10"/>
  <c r="Z403" i="10"/>
  <c r="AO403" i="10" s="1"/>
  <c r="AA403" i="10"/>
  <c r="AB403" i="10"/>
  <c r="AC403" i="10"/>
  <c r="AF403" i="10"/>
  <c r="AI403" i="10"/>
  <c r="AK403" i="10" s="1"/>
  <c r="AJ403" i="10"/>
  <c r="AE403" i="10" s="1"/>
  <c r="AL403" i="10"/>
  <c r="AM403" i="10"/>
  <c r="AN403" i="10"/>
  <c r="AQ403" i="10"/>
  <c r="AR403" i="10"/>
  <c r="AS403" i="10"/>
  <c r="AT403" i="10"/>
  <c r="BA403" i="10"/>
  <c r="BB403" i="10"/>
  <c r="BF403" i="10"/>
  <c r="BG403" i="10"/>
  <c r="BH403" i="10"/>
  <c r="BJ403" i="10"/>
  <c r="BL403" i="10"/>
  <c r="BK403" i="10" s="1"/>
  <c r="BM403" i="10"/>
  <c r="BN403" i="10"/>
  <c r="BO403" i="10"/>
  <c r="BP403" i="10"/>
  <c r="BQ403" i="10"/>
  <c r="BR403" i="10"/>
  <c r="BI403" i="10" s="1"/>
  <c r="BS403" i="10"/>
  <c r="BT403" i="10"/>
  <c r="BU403" i="10"/>
  <c r="BU20" i="10"/>
  <c r="AD21" i="10" l="1"/>
  <c r="BA21" i="10"/>
  <c r="AO21" i="10"/>
  <c r="BI401" i="10"/>
  <c r="BI400" i="10"/>
  <c r="BI397" i="10"/>
  <c r="BK390" i="10"/>
  <c r="BR389" i="10"/>
  <c r="BK389" i="10" s="1"/>
  <c r="BI381" i="10"/>
  <c r="BI380" i="10"/>
  <c r="AH401" i="10"/>
  <c r="AH381" i="10"/>
  <c r="BI369" i="10"/>
  <c r="BK386" i="10"/>
  <c r="BK374" i="10"/>
  <c r="BI367" i="10"/>
  <c r="BK367" i="10"/>
  <c r="BI363" i="10"/>
  <c r="BK363" i="10"/>
  <c r="BK351" i="10"/>
  <c r="BI351" i="10"/>
  <c r="AH387" i="10"/>
  <c r="BI393" i="10"/>
  <c r="BI392" i="10"/>
  <c r="AH393" i="10"/>
  <c r="AH390" i="10"/>
  <c r="BI377" i="10"/>
  <c r="BI376" i="10"/>
  <c r="BR369" i="10"/>
  <c r="BK369" i="10" s="1"/>
  <c r="BI389" i="10"/>
  <c r="AH357" i="10"/>
  <c r="BK347" i="10"/>
  <c r="BI347" i="10"/>
  <c r="BI372" i="10"/>
  <c r="BR393" i="10"/>
  <c r="BK393" i="10" s="1"/>
  <c r="BI385" i="10"/>
  <c r="AH373" i="10"/>
  <c r="BK327" i="10"/>
  <c r="BI327" i="10"/>
  <c r="BK365" i="10"/>
  <c r="BF358" i="10"/>
  <c r="AS358" i="10"/>
  <c r="AF400" i="10"/>
  <c r="AH400" i="10" s="1"/>
  <c r="AP399" i="10"/>
  <c r="BP398" i="10"/>
  <c r="AB398" i="10"/>
  <c r="BB397" i="10"/>
  <c r="AF396" i="10"/>
  <c r="BP394" i="10"/>
  <c r="AR394" i="10"/>
  <c r="AS394" i="10" s="1"/>
  <c r="M394" i="10" s="1"/>
  <c r="AB394" i="10"/>
  <c r="BB393" i="10"/>
  <c r="AF392" i="10"/>
  <c r="BP390" i="10"/>
  <c r="AR390" i="10"/>
  <c r="AS390" i="10" s="1"/>
  <c r="AB390" i="10"/>
  <c r="BB389" i="10"/>
  <c r="AF388" i="10"/>
  <c r="AH388" i="10" s="1"/>
  <c r="BP386" i="10"/>
  <c r="AR386" i="10"/>
  <c r="AS386" i="10" s="1"/>
  <c r="AB386" i="10"/>
  <c r="BB385" i="10"/>
  <c r="AF384" i="10"/>
  <c r="BP382" i="10"/>
  <c r="AR382" i="10"/>
  <c r="AS382" i="10" s="1"/>
  <c r="AB382" i="10"/>
  <c r="BB381" i="10"/>
  <c r="AF380" i="10"/>
  <c r="AH380" i="10" s="1"/>
  <c r="BP378" i="10"/>
  <c r="AR378" i="10"/>
  <c r="AS378" i="10" s="1"/>
  <c r="AB378" i="10"/>
  <c r="BB377" i="10"/>
  <c r="AF376" i="10"/>
  <c r="BP374" i="10"/>
  <c r="AR374" i="10"/>
  <c r="AS374" i="10" s="1"/>
  <c r="AB374" i="10"/>
  <c r="BB373" i="10"/>
  <c r="AF372" i="10"/>
  <c r="BP370" i="10"/>
  <c r="AR370" i="10"/>
  <c r="AS370" i="10" s="1"/>
  <c r="AB370" i="10"/>
  <c r="AL369" i="10"/>
  <c r="BS368" i="10"/>
  <c r="BH368" i="10" s="1"/>
  <c r="BK368" i="10"/>
  <c r="AS368" i="10"/>
  <c r="AE367" i="10"/>
  <c r="AG367" i="10" s="1"/>
  <c r="AD366" i="10"/>
  <c r="BA365" i="10"/>
  <c r="AP365" i="10"/>
  <c r="AS364" i="10"/>
  <c r="M364" i="10" s="1"/>
  <c r="BB363" i="10"/>
  <c r="AR363" i="10"/>
  <c r="AS363" i="10" s="1"/>
  <c r="BI362" i="10"/>
  <c r="AG362" i="10"/>
  <c r="AK361" i="10"/>
  <c r="AC360" i="10"/>
  <c r="BB360" i="10"/>
  <c r="AO360" i="10"/>
  <c r="BA359" i="10"/>
  <c r="AO359" i="10"/>
  <c r="BS358" i="10"/>
  <c r="BH358" i="10" s="1"/>
  <c r="BI356" i="10"/>
  <c r="AG356" i="10"/>
  <c r="AH356" i="10" s="1"/>
  <c r="BB355" i="10"/>
  <c r="AP355" i="10"/>
  <c r="BF354" i="10"/>
  <c r="AS354" i="10"/>
  <c r="AP352" i="10"/>
  <c r="AB352" i="10"/>
  <c r="AR351" i="10"/>
  <c r="AS351" i="10" s="1"/>
  <c r="AP348" i="10"/>
  <c r="AB348" i="10"/>
  <c r="AR347" i="10"/>
  <c r="AS347" i="10" s="1"/>
  <c r="AH345" i="10"/>
  <c r="BR339" i="10"/>
  <c r="BT338" i="10"/>
  <c r="BJ338" i="10" s="1"/>
  <c r="BF338" i="10"/>
  <c r="BP338" i="10"/>
  <c r="AS338" i="10"/>
  <c r="BK337" i="10"/>
  <c r="BI336" i="10"/>
  <c r="AL335" i="10"/>
  <c r="AE335" i="10"/>
  <c r="AG335" i="10" s="1"/>
  <c r="BG334" i="10"/>
  <c r="AH334" i="10"/>
  <c r="BR332" i="10"/>
  <c r="BK332" i="10" s="1"/>
  <c r="AK332" i="10"/>
  <c r="AD332" i="10"/>
  <c r="AL308" i="10"/>
  <c r="AE308" i="10"/>
  <c r="AG308" i="10" s="1"/>
  <c r="AG350" i="10"/>
  <c r="BI350" i="10"/>
  <c r="BG325" i="10"/>
  <c r="BS325" i="10"/>
  <c r="BH325" i="10" s="1"/>
  <c r="BT325" i="10"/>
  <c r="BJ325" i="10" s="1"/>
  <c r="AP403" i="10"/>
  <c r="BP402" i="10"/>
  <c r="AR402" i="10"/>
  <c r="AS402" i="10" s="1"/>
  <c r="AB402" i="10"/>
  <c r="BB401" i="10"/>
  <c r="AR398" i="10"/>
  <c r="AS398" i="10" s="1"/>
  <c r="AG403" i="10"/>
  <c r="AH403" i="10" s="1"/>
  <c r="BG402" i="10"/>
  <c r="AQ402" i="10"/>
  <c r="AA402" i="10"/>
  <c r="BA401" i="10"/>
  <c r="AC401" i="10"/>
  <c r="BK400" i="10"/>
  <c r="AE400" i="10"/>
  <c r="AG400" i="10" s="1"/>
  <c r="AG399" i="10"/>
  <c r="AH399" i="10" s="1"/>
  <c r="BG398" i="10"/>
  <c r="AQ398" i="10"/>
  <c r="AA398" i="10"/>
  <c r="BA397" i="10"/>
  <c r="AC397" i="10"/>
  <c r="BK396" i="10"/>
  <c r="AE396" i="10"/>
  <c r="AG396" i="10" s="1"/>
  <c r="AG395" i="10"/>
  <c r="AH395" i="10" s="1"/>
  <c r="BG394" i="10"/>
  <c r="AQ394" i="10"/>
  <c r="AA394" i="10"/>
  <c r="BA393" i="10"/>
  <c r="AC393" i="10"/>
  <c r="BK392" i="10"/>
  <c r="AE392" i="10"/>
  <c r="AG392" i="10" s="1"/>
  <c r="AG391" i="10"/>
  <c r="AH391" i="10" s="1"/>
  <c r="BG390" i="10"/>
  <c r="AQ390" i="10"/>
  <c r="AA390" i="10"/>
  <c r="BA389" i="10"/>
  <c r="AC389" i="10"/>
  <c r="BK388" i="10"/>
  <c r="AE388" i="10"/>
  <c r="AG388" i="10" s="1"/>
  <c r="AG387" i="10"/>
  <c r="BG386" i="10"/>
  <c r="AQ386" i="10"/>
  <c r="AA386" i="10"/>
  <c r="BA385" i="10"/>
  <c r="AS385" i="10"/>
  <c r="M385" i="10" s="1"/>
  <c r="AC385" i="10"/>
  <c r="BK384" i="10"/>
  <c r="AE384" i="10"/>
  <c r="AG384" i="10" s="1"/>
  <c r="AG383" i="10"/>
  <c r="AH383" i="10" s="1"/>
  <c r="BG382" i="10"/>
  <c r="AQ382" i="10"/>
  <c r="AA382" i="10"/>
  <c r="BA381" i="10"/>
  <c r="AC381" i="10"/>
  <c r="BK380" i="10"/>
  <c r="AE380" i="10"/>
  <c r="AG380" i="10" s="1"/>
  <c r="AG379" i="10"/>
  <c r="AH379" i="10" s="1"/>
  <c r="BG378" i="10"/>
  <c r="AQ378" i="10"/>
  <c r="AA378" i="10"/>
  <c r="BA377" i="10"/>
  <c r="AS377" i="10"/>
  <c r="AC377" i="10"/>
  <c r="BK376" i="10"/>
  <c r="AE376" i="10"/>
  <c r="AG376" i="10" s="1"/>
  <c r="AG375" i="10"/>
  <c r="AH375" i="10" s="1"/>
  <c r="BG374" i="10"/>
  <c r="AQ374" i="10"/>
  <c r="AA374" i="10"/>
  <c r="BA373" i="10"/>
  <c r="AC373" i="10"/>
  <c r="BK372" i="10"/>
  <c r="AE372" i="10"/>
  <c r="AG372" i="10" s="1"/>
  <c r="AG371" i="10"/>
  <c r="AH371" i="10" s="1"/>
  <c r="BG370" i="10"/>
  <c r="AQ370" i="10"/>
  <c r="AA370" i="10"/>
  <c r="BA369" i="10"/>
  <c r="BF366" i="10"/>
  <c r="AS366" i="10"/>
  <c r="BI365" i="10"/>
  <c r="AG365" i="10"/>
  <c r="AH365" i="10" s="1"/>
  <c r="AG364" i="10"/>
  <c r="BA364" i="10"/>
  <c r="AR364" i="10"/>
  <c r="BA363" i="10"/>
  <c r="AP363" i="10"/>
  <c r="BK362" i="10"/>
  <c r="AH362" i="10"/>
  <c r="AB361" i="10"/>
  <c r="AR361" i="10"/>
  <c r="AS361" i="10" s="1"/>
  <c r="M361" i="10" s="1"/>
  <c r="BF360" i="10"/>
  <c r="BG358" i="10"/>
  <c r="AP357" i="10"/>
  <c r="BK356" i="10"/>
  <c r="AS356" i="10"/>
  <c r="AC356" i="10"/>
  <c r="BA356" i="10"/>
  <c r="BB356" i="10"/>
  <c r="AO356" i="10"/>
  <c r="BA355" i="10"/>
  <c r="AO355" i="10"/>
  <c r="BS354" i="10"/>
  <c r="BH354" i="10" s="1"/>
  <c r="BI352" i="10"/>
  <c r="AG352" i="10"/>
  <c r="AH352" i="10" s="1"/>
  <c r="BB351" i="10"/>
  <c r="AP351" i="10"/>
  <c r="BF350" i="10"/>
  <c r="AS350" i="10"/>
  <c r="BI348" i="10"/>
  <c r="AG348" i="10"/>
  <c r="AH348" i="10" s="1"/>
  <c r="BB347" i="10"/>
  <c r="BF346" i="10"/>
  <c r="AS346" i="10"/>
  <c r="AB344" i="10"/>
  <c r="AR344" i="10"/>
  <c r="AC344" i="10"/>
  <c r="BA344" i="10"/>
  <c r="BB344" i="10"/>
  <c r="AO344" i="10"/>
  <c r="AL343" i="10"/>
  <c r="AE343" i="10"/>
  <c r="AG343" i="10" s="1"/>
  <c r="BG342" i="10"/>
  <c r="AH342" i="10"/>
  <c r="BP340" i="10"/>
  <c r="BT340" i="10"/>
  <c r="BJ340" i="10" s="1"/>
  <c r="AQ336" i="10"/>
  <c r="AH333" i="10"/>
  <c r="AL331" i="10"/>
  <c r="AE331" i="10"/>
  <c r="AG331" i="10" s="1"/>
  <c r="AK330" i="10"/>
  <c r="AD330" i="10"/>
  <c r="AA349" i="10"/>
  <c r="AQ349" i="10"/>
  <c r="AB349" i="10"/>
  <c r="AR349" i="10"/>
  <c r="AS349" i="10" s="1"/>
  <c r="AG346" i="10"/>
  <c r="AH346" i="10" s="1"/>
  <c r="BI346" i="10"/>
  <c r="AB340" i="10"/>
  <c r="AR340" i="10"/>
  <c r="AS340" i="10" s="1"/>
  <c r="M340" i="10" s="1"/>
  <c r="AC340" i="10"/>
  <c r="BA340" i="10"/>
  <c r="BB340" i="10"/>
  <c r="AF340" i="10"/>
  <c r="AO340" i="10"/>
  <c r="AP402" i="10"/>
  <c r="BP401" i="10"/>
  <c r="AB401" i="10"/>
  <c r="BB400" i="10"/>
  <c r="AR397" i="10"/>
  <c r="AS397" i="10" s="1"/>
  <c r="M397" i="10" s="1"/>
  <c r="AR393" i="10"/>
  <c r="AS393" i="10" s="1"/>
  <c r="M393" i="10" s="1"/>
  <c r="BB392" i="10"/>
  <c r="AB389" i="10"/>
  <c r="BB388" i="10"/>
  <c r="AD388" i="10"/>
  <c r="BP385" i="10"/>
  <c r="AR385" i="10"/>
  <c r="AB385" i="10"/>
  <c r="BB384" i="10"/>
  <c r="AD384" i="10"/>
  <c r="BP381" i="10"/>
  <c r="AR381" i="10"/>
  <c r="AS381" i="10" s="1"/>
  <c r="M381" i="10" s="1"/>
  <c r="AB381" i="10"/>
  <c r="AD380" i="10"/>
  <c r="BP377" i="10"/>
  <c r="AR377" i="10"/>
  <c r="AB377" i="10"/>
  <c r="AD376" i="10"/>
  <c r="BP373" i="10"/>
  <c r="AR373" i="10"/>
  <c r="AS373" i="10" s="1"/>
  <c r="M373" i="10" s="1"/>
  <c r="AB373" i="10"/>
  <c r="AD372" i="10"/>
  <c r="BI368" i="10"/>
  <c r="AC367" i="10"/>
  <c r="BT364" i="10"/>
  <c r="BJ364" i="10" s="1"/>
  <c r="BK364" i="10"/>
  <c r="AQ364" i="10"/>
  <c r="AF364" i="10"/>
  <c r="BT362" i="10"/>
  <c r="BJ362" i="10" s="1"/>
  <c r="BK361" i="10"/>
  <c r="AK360" i="10"/>
  <c r="AD360" i="10"/>
  <c r="AC359" i="10"/>
  <c r="BP358" i="10"/>
  <c r="BK357" i="10"/>
  <c r="BB357" i="10"/>
  <c r="AO357" i="10"/>
  <c r="AG357" i="10"/>
  <c r="AS352" i="10"/>
  <c r="AC352" i="10"/>
  <c r="BA352" i="10"/>
  <c r="BB352" i="10"/>
  <c r="AO352" i="10"/>
  <c r="BA351" i="10"/>
  <c r="AP349" i="10"/>
  <c r="AS348" i="10"/>
  <c r="AC348" i="10"/>
  <c r="BA348" i="10"/>
  <c r="BB348" i="10"/>
  <c r="AO348" i="10"/>
  <c r="BK345" i="10"/>
  <c r="BP344" i="10"/>
  <c r="AS344" i="10"/>
  <c r="AH341" i="10"/>
  <c r="AG338" i="10"/>
  <c r="BR337" i="10"/>
  <c r="BI337" i="10" s="1"/>
  <c r="BG336" i="10"/>
  <c r="AB336" i="10"/>
  <c r="AR336" i="10"/>
  <c r="AS336" i="10" s="1"/>
  <c r="M336" i="10" s="1"/>
  <c r="AC336" i="10"/>
  <c r="BA336" i="10"/>
  <c r="BB336" i="10"/>
  <c r="AF336" i="10"/>
  <c r="AO336" i="10"/>
  <c r="AD334" i="10"/>
  <c r="AK327" i="10"/>
  <c r="AD327" i="10"/>
  <c r="BF325" i="10"/>
  <c r="AA353" i="10"/>
  <c r="AQ353" i="10"/>
  <c r="AB353" i="10"/>
  <c r="AR353" i="10"/>
  <c r="AS353" i="10" s="1"/>
  <c r="AP340" i="10"/>
  <c r="AR401" i="10"/>
  <c r="AS401" i="10" s="1"/>
  <c r="M401" i="10" s="1"/>
  <c r="AD400" i="10"/>
  <c r="AP398" i="10"/>
  <c r="BP397" i="10"/>
  <c r="AB397" i="10"/>
  <c r="BB396" i="10"/>
  <c r="AD396" i="10"/>
  <c r="AP394" i="10"/>
  <c r="BP393" i="10"/>
  <c r="AB393" i="10"/>
  <c r="AD392" i="10"/>
  <c r="BP389" i="10"/>
  <c r="AR389" i="10"/>
  <c r="AS389" i="10" s="1"/>
  <c r="M389" i="10" s="1"/>
  <c r="AG402" i="10"/>
  <c r="AH402" i="10" s="1"/>
  <c r="BG401" i="10"/>
  <c r="AQ401" i="10"/>
  <c r="AA401" i="10"/>
  <c r="BA400" i="10"/>
  <c r="AG398" i="10"/>
  <c r="AH398" i="10" s="1"/>
  <c r="BG397" i="10"/>
  <c r="AQ397" i="10"/>
  <c r="AA397" i="10"/>
  <c r="BA396" i="10"/>
  <c r="AG394" i="10"/>
  <c r="AH394" i="10" s="1"/>
  <c r="BG393" i="10"/>
  <c r="AQ393" i="10"/>
  <c r="AA393" i="10"/>
  <c r="BA392" i="10"/>
  <c r="AG390" i="10"/>
  <c r="BG389" i="10"/>
  <c r="AQ389" i="10"/>
  <c r="AA389" i="10"/>
  <c r="BA388" i="10"/>
  <c r="AG386" i="10"/>
  <c r="AH386" i="10" s="1"/>
  <c r="BG385" i="10"/>
  <c r="AQ385" i="10"/>
  <c r="AA385" i="10"/>
  <c r="BA384" i="10"/>
  <c r="AG382" i="10"/>
  <c r="AH382" i="10" s="1"/>
  <c r="BG381" i="10"/>
  <c r="AQ381" i="10"/>
  <c r="AA381" i="10"/>
  <c r="BA380" i="10"/>
  <c r="AG378" i="10"/>
  <c r="AH378" i="10" s="1"/>
  <c r="BG377" i="10"/>
  <c r="AQ377" i="10"/>
  <c r="AA377" i="10"/>
  <c r="BA376" i="10"/>
  <c r="AO374" i="10"/>
  <c r="AG374" i="10"/>
  <c r="AH374" i="10" s="1"/>
  <c r="BG373" i="10"/>
  <c r="AQ373" i="10"/>
  <c r="AA373" i="10"/>
  <c r="BA372" i="10"/>
  <c r="AO370" i="10"/>
  <c r="AG370" i="10"/>
  <c r="AH370" i="10" s="1"/>
  <c r="AD365" i="10"/>
  <c r="BS364" i="10"/>
  <c r="BH364" i="10" s="1"/>
  <c r="AP364" i="10"/>
  <c r="AE364" i="10"/>
  <c r="AE363" i="10"/>
  <c r="AG363" i="10" s="1"/>
  <c r="AD362" i="10"/>
  <c r="BI359" i="10"/>
  <c r="AL359" i="10"/>
  <c r="BA357" i="10"/>
  <c r="AK356" i="10"/>
  <c r="AD356" i="10"/>
  <c r="BK353" i="10"/>
  <c r="BB353" i="10"/>
  <c r="AO353" i="10"/>
  <c r="AG353" i="10"/>
  <c r="BT352" i="10"/>
  <c r="BJ352" i="10" s="1"/>
  <c r="BB349" i="10"/>
  <c r="AO349" i="10"/>
  <c r="BT348" i="10"/>
  <c r="BJ348" i="10" s="1"/>
  <c r="BG346" i="10"/>
  <c r="BR343" i="10"/>
  <c r="AD342" i="10"/>
  <c r="AK340" i="10"/>
  <c r="AD340" i="10"/>
  <c r="BR335" i="10"/>
  <c r="AQ332" i="10"/>
  <c r="AB330" i="10"/>
  <c r="AR330" i="10"/>
  <c r="AS330" i="10" s="1"/>
  <c r="AA330" i="10"/>
  <c r="BB330" i="10"/>
  <c r="AC330" i="10"/>
  <c r="AF330" i="10"/>
  <c r="AH330" i="10" s="1"/>
  <c r="AO330" i="10"/>
  <c r="AP330" i="10"/>
  <c r="AH328" i="10"/>
  <c r="AH325" i="10"/>
  <c r="BT324" i="10"/>
  <c r="BJ324" i="10" s="1"/>
  <c r="BF324" i="10"/>
  <c r="BP324" i="10"/>
  <c r="BI308" i="10"/>
  <c r="AF363" i="10"/>
  <c r="AH363" i="10" s="1"/>
  <c r="AA363" i="10"/>
  <c r="AQ363" i="10"/>
  <c r="AD399" i="10"/>
  <c r="BF397" i="10"/>
  <c r="AD395" i="10"/>
  <c r="BF393" i="10"/>
  <c r="AD391" i="10"/>
  <c r="BF389" i="10"/>
  <c r="AD387" i="10"/>
  <c r="BF385" i="10"/>
  <c r="AD383" i="10"/>
  <c r="BF381" i="10"/>
  <c r="AD379" i="10"/>
  <c r="BF377" i="10"/>
  <c r="AD375" i="10"/>
  <c r="BF373" i="10"/>
  <c r="AD371" i="10"/>
  <c r="AF367" i="10"/>
  <c r="AH367" i="10" s="1"/>
  <c r="AA367" i="10"/>
  <c r="AQ367" i="10"/>
  <c r="BT363" i="10"/>
  <c r="BJ363" i="10" s="1"/>
  <c r="BG363" i="10"/>
  <c r="BF362" i="10"/>
  <c r="AS362" i="10"/>
  <c r="AF359" i="10"/>
  <c r="AH359" i="10" s="1"/>
  <c r="AA359" i="10"/>
  <c r="AQ359" i="10"/>
  <c r="BA353" i="10"/>
  <c r="AF353" i="10"/>
  <c r="AH353" i="10" s="1"/>
  <c r="AK352" i="10"/>
  <c r="AD352" i="10"/>
  <c r="BK349" i="10"/>
  <c r="BA349" i="10"/>
  <c r="AF349" i="10"/>
  <c r="AH349" i="10" s="1"/>
  <c r="AK348" i="10"/>
  <c r="AD348" i="10"/>
  <c r="BI344" i="10"/>
  <c r="AG344" i="10"/>
  <c r="AH344" i="10" s="1"/>
  <c r="AK344" i="10"/>
  <c r="AD344" i="10"/>
  <c r="AH338" i="10"/>
  <c r="BP336" i="10"/>
  <c r="BT336" i="10"/>
  <c r="BJ336" i="10" s="1"/>
  <c r="BT334" i="10"/>
  <c r="BJ334" i="10" s="1"/>
  <c r="BF334" i="10"/>
  <c r="BP334" i="10"/>
  <c r="AS334" i="10"/>
  <c r="BK333" i="10"/>
  <c r="AB332" i="10"/>
  <c r="AR332" i="10"/>
  <c r="AC332" i="10"/>
  <c r="BA332" i="10"/>
  <c r="BB332" i="10"/>
  <c r="AF332" i="10"/>
  <c r="AH332" i="10" s="1"/>
  <c r="AO332" i="10"/>
  <c r="BI305" i="10"/>
  <c r="BK305" i="10"/>
  <c r="AK305" i="10"/>
  <c r="AD305" i="10"/>
  <c r="BB364" i="10"/>
  <c r="AO364" i="10"/>
  <c r="BF401" i="10"/>
  <c r="AP401" i="10"/>
  <c r="AO397" i="10"/>
  <c r="AO393" i="10"/>
  <c r="AO389" i="10"/>
  <c r="AO385" i="10"/>
  <c r="AO381" i="10"/>
  <c r="AO377" i="10"/>
  <c r="AO373" i="10"/>
  <c r="BA367" i="10"/>
  <c r="AR367" i="10"/>
  <c r="AS367" i="10" s="1"/>
  <c r="BI366" i="10"/>
  <c r="AG366" i="10"/>
  <c r="AH366" i="10" s="1"/>
  <c r="AB364" i="10"/>
  <c r="AC363" i="10"/>
  <c r="BK360" i="10"/>
  <c r="AG358" i="10"/>
  <c r="AH358" i="10" s="1"/>
  <c r="BI358" i="10"/>
  <c r="AF355" i="10"/>
  <c r="AH355" i="10" s="1"/>
  <c r="AA355" i="10"/>
  <c r="AQ355" i="10"/>
  <c r="AL351" i="10"/>
  <c r="AH350" i="10"/>
  <c r="AL347" i="10"/>
  <c r="BT342" i="10"/>
  <c r="BJ342" i="10" s="1"/>
  <c r="BF342" i="10"/>
  <c r="BP342" i="10"/>
  <c r="AS342" i="10"/>
  <c r="BK341" i="10"/>
  <c r="AL339" i="10"/>
  <c r="AE339" i="10"/>
  <c r="AG339" i="10" s="1"/>
  <c r="AH337" i="10"/>
  <c r="BI333" i="10"/>
  <c r="BI332" i="10"/>
  <c r="BR331" i="10"/>
  <c r="BI328" i="10"/>
  <c r="BK328" i="10"/>
  <c r="AD403" i="10"/>
  <c r="AO401" i="10"/>
  <c r="AP367" i="10"/>
  <c r="BK366" i="10"/>
  <c r="AB365" i="10"/>
  <c r="AR365" i="10"/>
  <c r="AS365" i="10" s="1"/>
  <c r="AA364" i="10"/>
  <c r="AB363" i="10"/>
  <c r="BI360" i="10"/>
  <c r="AR359" i="10"/>
  <c r="AS359" i="10" s="1"/>
  <c r="BK358" i="10"/>
  <c r="AA357" i="10"/>
  <c r="AQ357" i="10"/>
  <c r="AB357" i="10"/>
  <c r="AR357" i="10"/>
  <c r="AS357" i="10" s="1"/>
  <c r="AG354" i="10"/>
  <c r="AH354" i="10" s="1"/>
  <c r="BI354" i="10"/>
  <c r="AC353" i="10"/>
  <c r="AF351" i="10"/>
  <c r="AH351" i="10" s="1"/>
  <c r="AA351" i="10"/>
  <c r="AQ351" i="10"/>
  <c r="BI349" i="10"/>
  <c r="AC349" i="10"/>
  <c r="AF347" i="10"/>
  <c r="AH347" i="10" s="1"/>
  <c r="AA347" i="10"/>
  <c r="AQ347" i="10"/>
  <c r="BI341" i="10"/>
  <c r="AQ340" i="10"/>
  <c r="AA340" i="10"/>
  <c r="AK336" i="10"/>
  <c r="AD336" i="10"/>
  <c r="AH331" i="10"/>
  <c r="BI325" i="10"/>
  <c r="BK325" i="10"/>
  <c r="BI320" i="10"/>
  <c r="AG320" i="10"/>
  <c r="BK320" i="10"/>
  <c r="AC319" i="10"/>
  <c r="BA319" i="10"/>
  <c r="AF319" i="10"/>
  <c r="AO319" i="10"/>
  <c r="AP319" i="10"/>
  <c r="AB319" i="10"/>
  <c r="AQ319" i="10"/>
  <c r="AR319" i="10"/>
  <c r="AA319" i="10"/>
  <c r="AK311" i="10"/>
  <c r="AD311" i="10"/>
  <c r="BA366" i="10"/>
  <c r="BA362" i="10"/>
  <c r="BG359" i="10"/>
  <c r="BA358" i="10"/>
  <c r="BG355" i="10"/>
  <c r="BA354" i="10"/>
  <c r="BG351" i="10"/>
  <c r="BA350" i="10"/>
  <c r="BG347" i="10"/>
  <c r="BA346" i="10"/>
  <c r="BG343" i="10"/>
  <c r="AQ343" i="10"/>
  <c r="AA343" i="10"/>
  <c r="BI342" i="10"/>
  <c r="AG340" i="10"/>
  <c r="BG339" i="10"/>
  <c r="AQ339" i="10"/>
  <c r="AA339" i="10"/>
  <c r="BI338" i="10"/>
  <c r="BA338" i="10"/>
  <c r="AG336" i="10"/>
  <c r="BG335" i="10"/>
  <c r="AQ335" i="10"/>
  <c r="AA335" i="10"/>
  <c r="BI334" i="10"/>
  <c r="AG332" i="10"/>
  <c r="BG331" i="10"/>
  <c r="AQ331" i="10"/>
  <c r="AA331" i="10"/>
  <c r="BI330" i="10"/>
  <c r="BS328" i="10"/>
  <c r="BH328" i="10" s="1"/>
  <c r="BB328" i="10"/>
  <c r="AS328" i="10"/>
  <c r="AB328" i="10"/>
  <c r="AO326" i="10"/>
  <c r="AF326" i="10"/>
  <c r="AP326" i="10"/>
  <c r="AL324" i="10"/>
  <c r="AC324" i="10"/>
  <c r="BA324" i="10"/>
  <c r="AP324" i="10"/>
  <c r="AE322" i="10"/>
  <c r="AL322" i="10"/>
  <c r="BG316" i="10"/>
  <c r="BF316" i="10"/>
  <c r="BP316" i="10"/>
  <c r="AS316" i="10"/>
  <c r="M316" i="10" s="1"/>
  <c r="BS316" i="10"/>
  <c r="BH316" i="10" s="1"/>
  <c r="BT316" i="10"/>
  <c r="BJ316" i="10" s="1"/>
  <c r="AK310" i="10"/>
  <c r="BT332" i="10"/>
  <c r="BJ332" i="10" s="1"/>
  <c r="BA328" i="10"/>
  <c r="AR328" i="10"/>
  <c r="AA328" i="10"/>
  <c r="AS326" i="10"/>
  <c r="BK323" i="10"/>
  <c r="AO321" i="10"/>
  <c r="AA321" i="10"/>
  <c r="AQ321" i="10"/>
  <c r="AB321" i="10"/>
  <c r="AC321" i="10"/>
  <c r="AS309" i="10"/>
  <c r="M309" i="10" s="1"/>
  <c r="BS309" i="10"/>
  <c r="BH309" i="10" s="1"/>
  <c r="BT309" i="10"/>
  <c r="BJ309" i="10" s="1"/>
  <c r="BF309" i="10"/>
  <c r="BP309" i="10"/>
  <c r="BG309" i="10"/>
  <c r="AE327" i="10"/>
  <c r="AG327" i="10" s="1"/>
  <c r="AH327" i="10" s="1"/>
  <c r="AG326" i="10"/>
  <c r="AA325" i="10"/>
  <c r="AQ325" i="10"/>
  <c r="AC325" i="10"/>
  <c r="AH320" i="10"/>
  <c r="BG313" i="10"/>
  <c r="BP313" i="10"/>
  <c r="BF313" i="10"/>
  <c r="BS313" i="10"/>
  <c r="BH313" i="10" s="1"/>
  <c r="AD278" i="10"/>
  <c r="AK278" i="10"/>
  <c r="AR345" i="10"/>
  <c r="AS345" i="10" s="1"/>
  <c r="AB345" i="10"/>
  <c r="AF343" i="10"/>
  <c r="AH343" i="10" s="1"/>
  <c r="AR341" i="10"/>
  <c r="AS341" i="10" s="1"/>
  <c r="AB341" i="10"/>
  <c r="AF339" i="10"/>
  <c r="AH339" i="10" s="1"/>
  <c r="AR337" i="10"/>
  <c r="AS337" i="10" s="1"/>
  <c r="AB337" i="10"/>
  <c r="AF335" i="10"/>
  <c r="AH335" i="10" s="1"/>
  <c r="AR333" i="10"/>
  <c r="AS333" i="10" s="1"/>
  <c r="AB333" i="10"/>
  <c r="BT329" i="10"/>
  <c r="BJ329" i="10" s="1"/>
  <c r="BK329" i="10"/>
  <c r="BA329" i="10"/>
  <c r="AS329" i="10"/>
  <c r="AA329" i="10"/>
  <c r="BP328" i="10"/>
  <c r="AP328" i="10"/>
  <c r="BT326" i="10"/>
  <c r="BJ326" i="10" s="1"/>
  <c r="BK326" i="10"/>
  <c r="BA326" i="10"/>
  <c r="AQ326" i="10"/>
  <c r="BA325" i="10"/>
  <c r="AR325" i="10"/>
  <c r="AS325" i="10" s="1"/>
  <c r="M325" i="10" s="1"/>
  <c r="AR324" i="10"/>
  <c r="AS324" i="10" s="1"/>
  <c r="M324" i="10" s="1"/>
  <c r="AF324" i="10"/>
  <c r="AH324" i="10" s="1"/>
  <c r="BI323" i="10"/>
  <c r="AR322" i="10"/>
  <c r="AS322" i="10" s="1"/>
  <c r="AF322" i="10"/>
  <c r="BI319" i="10"/>
  <c r="AG319" i="10"/>
  <c r="BK319" i="10"/>
  <c r="AK315" i="10"/>
  <c r="AD315" i="10"/>
  <c r="AK313" i="10"/>
  <c r="AA310" i="10"/>
  <c r="AR310" i="10"/>
  <c r="AS310" i="10" s="1"/>
  <c r="BA310" i="10"/>
  <c r="AC310" i="10"/>
  <c r="AB310" i="10"/>
  <c r="AF310" i="10"/>
  <c r="AO310" i="10"/>
  <c r="AP310" i="10"/>
  <c r="BB310" i="10"/>
  <c r="AQ310" i="10"/>
  <c r="AA308" i="10"/>
  <c r="AQ308" i="10"/>
  <c r="AF308" i="10"/>
  <c r="AO308" i="10"/>
  <c r="AB308" i="10"/>
  <c r="BA308" i="10"/>
  <c r="AC308" i="10"/>
  <c r="BB308" i="10"/>
  <c r="AP308" i="10"/>
  <c r="AR308" i="10"/>
  <c r="AS308" i="10" s="1"/>
  <c r="AG306" i="10"/>
  <c r="AQ345" i="10"/>
  <c r="AQ341" i="10"/>
  <c r="AQ337" i="10"/>
  <c r="AQ333" i="10"/>
  <c r="AS332" i="10"/>
  <c r="BG328" i="10"/>
  <c r="AO328" i="10"/>
  <c r="BS326" i="10"/>
  <c r="BH326" i="10" s="1"/>
  <c r="AP325" i="10"/>
  <c r="BI324" i="10"/>
  <c r="AG324" i="10"/>
  <c r="AD322" i="10"/>
  <c r="AG321" i="10"/>
  <c r="AH321" i="10" s="1"/>
  <c r="BI321" i="10"/>
  <c r="BG320" i="10"/>
  <c r="AS320" i="10"/>
  <c r="BP320" i="10"/>
  <c r="BF320" i="10"/>
  <c r="AE319" i="10"/>
  <c r="AL319" i="10"/>
  <c r="AH314" i="10"/>
  <c r="AG313" i="10"/>
  <c r="BI313" i="10"/>
  <c r="BK313" i="10"/>
  <c r="AA312" i="10"/>
  <c r="AQ312" i="10"/>
  <c r="AP312" i="10"/>
  <c r="AB312" i="10"/>
  <c r="BB312" i="10"/>
  <c r="AC312" i="10"/>
  <c r="BA312" i="10"/>
  <c r="AF312" i="10"/>
  <c r="AH312" i="10" s="1"/>
  <c r="AO312" i="10"/>
  <c r="AR312" i="10"/>
  <c r="AS312" i="10" s="1"/>
  <c r="M312" i="10" s="1"/>
  <c r="AK309" i="10"/>
  <c r="AD309" i="10"/>
  <c r="BF328" i="10"/>
  <c r="BI326" i="10"/>
  <c r="AO325" i="10"/>
  <c r="BR324" i="10"/>
  <c r="BK324" i="10" s="1"/>
  <c r="AD324" i="10"/>
  <c r="AO322" i="10"/>
  <c r="AA322" i="10"/>
  <c r="AB322" i="10"/>
  <c r="AC322" i="10"/>
  <c r="AE314" i="10"/>
  <c r="AG314" i="10" s="1"/>
  <c r="AL314" i="10"/>
  <c r="BK310" i="10"/>
  <c r="AG310" i="10"/>
  <c r="AH292" i="10"/>
  <c r="BK322" i="10"/>
  <c r="AG322" i="10"/>
  <c r="AO313" i="10"/>
  <c r="AC313" i="10"/>
  <c r="AF313" i="10"/>
  <c r="AP313" i="10"/>
  <c r="AA313" i="10"/>
  <c r="BB313" i="10"/>
  <c r="AB313" i="10"/>
  <c r="AQ313" i="10"/>
  <c r="AR313" i="10"/>
  <c r="AS313" i="10" s="1"/>
  <c r="M313" i="10" s="1"/>
  <c r="AO309" i="10"/>
  <c r="AQ309" i="10"/>
  <c r="AA309" i="10"/>
  <c r="BB309" i="10"/>
  <c r="AB309" i="10"/>
  <c r="AC309" i="10"/>
  <c r="BA309" i="10"/>
  <c r="AP309" i="10"/>
  <c r="AR309" i="10"/>
  <c r="AF309" i="10"/>
  <c r="BF297" i="10"/>
  <c r="BP297" i="10"/>
  <c r="BT297" i="10"/>
  <c r="BJ297" i="10" s="1"/>
  <c r="AS297" i="10"/>
  <c r="BG297" i="10"/>
  <c r="AH315" i="10"/>
  <c r="AL313" i="10"/>
  <c r="AE313" i="10"/>
  <c r="AH307" i="10"/>
  <c r="AL305" i="10"/>
  <c r="AE305" i="10"/>
  <c r="AG305" i="10" s="1"/>
  <c r="AH305" i="10" s="1"/>
  <c r="AC303" i="10"/>
  <c r="BA303" i="10"/>
  <c r="BB303" i="10"/>
  <c r="AF303" i="10"/>
  <c r="AH303" i="10" s="1"/>
  <c r="AB303" i="10"/>
  <c r="AO303" i="10"/>
  <c r="AP303" i="10"/>
  <c r="AQ303" i="10"/>
  <c r="AR303" i="10"/>
  <c r="AS303" i="10" s="1"/>
  <c r="M303" i="10" s="1"/>
  <c r="AE302" i="10"/>
  <c r="AG302" i="10" s="1"/>
  <c r="AL302" i="10"/>
  <c r="AG289" i="10"/>
  <c r="BI289" i="10"/>
  <c r="BK289" i="10"/>
  <c r="AS288" i="10"/>
  <c r="M288" i="10" s="1"/>
  <c r="AL291" i="10"/>
  <c r="AE291" i="10"/>
  <c r="AG291" i="10" s="1"/>
  <c r="BI281" i="10"/>
  <c r="BK281" i="10"/>
  <c r="AA320" i="10"/>
  <c r="AQ320" i="10"/>
  <c r="AP320" i="10"/>
  <c r="AB320" i="10"/>
  <c r="BA320" i="10"/>
  <c r="AC320" i="10"/>
  <c r="AK319" i="10"/>
  <c r="AD319" i="10"/>
  <c r="BK318" i="10"/>
  <c r="AA318" i="10"/>
  <c r="AR318" i="10"/>
  <c r="AS318" i="10" s="1"/>
  <c r="BA318" i="10"/>
  <c r="AC318" i="10"/>
  <c r="AS317" i="10"/>
  <c r="BS317" i="10"/>
  <c r="BH317" i="10" s="1"/>
  <c r="BT317" i="10"/>
  <c r="BJ317" i="10" s="1"/>
  <c r="AO317" i="10"/>
  <c r="AQ317" i="10"/>
  <c r="AA317" i="10"/>
  <c r="BB317" i="10"/>
  <c r="AB317" i="10"/>
  <c r="AG316" i="10"/>
  <c r="AA316" i="10"/>
  <c r="AQ316" i="10"/>
  <c r="AF316" i="10"/>
  <c r="AH316" i="10" s="1"/>
  <c r="AO316" i="10"/>
  <c r="BK262" i="10"/>
  <c r="BI262" i="10"/>
  <c r="BI318" i="10"/>
  <c r="BK316" i="10"/>
  <c r="AS315" i="10"/>
  <c r="BS315" i="10"/>
  <c r="BH315" i="10" s="1"/>
  <c r="AC315" i="10"/>
  <c r="BA315" i="10"/>
  <c r="AQ315" i="10"/>
  <c r="AA315" i="10"/>
  <c r="AB315" i="10"/>
  <c r="BK314" i="10"/>
  <c r="BI314" i="10"/>
  <c r="AC311" i="10"/>
  <c r="BA311" i="10"/>
  <c r="AF311" i="10"/>
  <c r="AO311" i="10"/>
  <c r="AP311" i="10"/>
  <c r="BT303" i="10"/>
  <c r="BJ303" i="10" s="1"/>
  <c r="BF303" i="10"/>
  <c r="BP303" i="10"/>
  <c r="BG303" i="10"/>
  <c r="BS303" i="10"/>
  <c r="BH303" i="10" s="1"/>
  <c r="AK290" i="10"/>
  <c r="AD290" i="10"/>
  <c r="AC323" i="10"/>
  <c r="BA323" i="10"/>
  <c r="BR319" i="10"/>
  <c r="AS307" i="10"/>
  <c r="M307" i="10" s="1"/>
  <c r="BS307" i="10"/>
  <c r="BH307" i="10" s="1"/>
  <c r="BR306" i="10"/>
  <c r="BK306" i="10" s="1"/>
  <c r="AH306" i="10"/>
  <c r="AG292" i="10"/>
  <c r="BK292" i="10"/>
  <c r="BF281" i="10"/>
  <c r="BG281" i="10"/>
  <c r="BP281" i="10"/>
  <c r="BS281" i="10"/>
  <c r="BH281" i="10" s="1"/>
  <c r="BT281" i="10"/>
  <c r="BJ281" i="10" s="1"/>
  <c r="AS281" i="10"/>
  <c r="BP321" i="10"/>
  <c r="BF321" i="10"/>
  <c r="BI316" i="10"/>
  <c r="BT315" i="10"/>
  <c r="BJ315" i="10" s="1"/>
  <c r="BR314" i="10"/>
  <c r="BG312" i="10"/>
  <c r="BT312" i="10"/>
  <c r="BJ312" i="10" s="1"/>
  <c r="BI311" i="10"/>
  <c r="AG311" i="10"/>
  <c r="BG308" i="10"/>
  <c r="BF308" i="10"/>
  <c r="BP308" i="10"/>
  <c r="BI304" i="10"/>
  <c r="BI300" i="10"/>
  <c r="AH288" i="10"/>
  <c r="BK270" i="10"/>
  <c r="BI270" i="10"/>
  <c r="AG317" i="10"/>
  <c r="AH317" i="10" s="1"/>
  <c r="AG309" i="10"/>
  <c r="AB307" i="10"/>
  <c r="BP305" i="10"/>
  <c r="AF304" i="10"/>
  <c r="AH304" i="10" s="1"/>
  <c r="BT300" i="10"/>
  <c r="BJ300" i="10" s="1"/>
  <c r="BF300" i="10"/>
  <c r="AQ299" i="10"/>
  <c r="BI297" i="10"/>
  <c r="AP296" i="10"/>
  <c r="AH294" i="10"/>
  <c r="BG292" i="10"/>
  <c r="BP292" i="10"/>
  <c r="BP291" i="10"/>
  <c r="AK291" i="10"/>
  <c r="AD291" i="10"/>
  <c r="BK290" i="10"/>
  <c r="AD289" i="10"/>
  <c r="BS288" i="10"/>
  <c r="BH288" i="10" s="1"/>
  <c r="AA288" i="10"/>
  <c r="AQ288" i="10"/>
  <c r="AB288" i="10"/>
  <c r="AR288" i="10"/>
  <c r="BB288" i="10"/>
  <c r="AP287" i="10"/>
  <c r="AB287" i="10"/>
  <c r="BT285" i="10"/>
  <c r="BJ285" i="10" s="1"/>
  <c r="BI284" i="10"/>
  <c r="BT280" i="10"/>
  <c r="BJ280" i="10" s="1"/>
  <c r="BF280" i="10"/>
  <c r="BG280" i="10"/>
  <c r="BP280" i="10"/>
  <c r="AH280" i="10"/>
  <c r="AE261" i="10"/>
  <c r="AL261" i="10"/>
  <c r="AG190" i="10"/>
  <c r="BI190" i="10"/>
  <c r="BK190" i="10"/>
  <c r="BP319" i="10"/>
  <c r="AL318" i="10"/>
  <c r="BK317" i="10"/>
  <c r="BI315" i="10"/>
  <c r="AP314" i="10"/>
  <c r="BK312" i="10"/>
  <c r="BP311" i="10"/>
  <c r="AL310" i="10"/>
  <c r="BK309" i="10"/>
  <c r="BI307" i="10"/>
  <c r="BG304" i="10"/>
  <c r="BP304" i="10"/>
  <c r="AK303" i="10"/>
  <c r="AD303" i="10"/>
  <c r="BK302" i="10"/>
  <c r="BK301" i="10"/>
  <c r="AD301" i="10"/>
  <c r="BS300" i="10"/>
  <c r="BH300" i="10" s="1"/>
  <c r="AA300" i="10"/>
  <c r="AQ300" i="10"/>
  <c r="AB300" i="10"/>
  <c r="AR300" i="10"/>
  <c r="AS300" i="10" s="1"/>
  <c r="M300" i="10" s="1"/>
  <c r="BB300" i="10"/>
  <c r="AP299" i="10"/>
  <c r="AE299" i="10"/>
  <c r="AG299" i="10" s="1"/>
  <c r="BA296" i="10"/>
  <c r="AO296" i="10"/>
  <c r="AG296" i="10"/>
  <c r="BR295" i="10"/>
  <c r="BK295" i="10" s="1"/>
  <c r="AS295" i="10"/>
  <c r="BT295" i="10"/>
  <c r="BJ295" i="10" s="1"/>
  <c r="AC295" i="10"/>
  <c r="BA295" i="10"/>
  <c r="BB295" i="10"/>
  <c r="AF295" i="10"/>
  <c r="AH295" i="10" s="1"/>
  <c r="AH293" i="10"/>
  <c r="BR292" i="10"/>
  <c r="BI292" i="10" s="1"/>
  <c r="AR291" i="10"/>
  <c r="AS291" i="10" s="1"/>
  <c r="M291" i="10" s="1"/>
  <c r="BF289" i="10"/>
  <c r="BP289" i="10"/>
  <c r="AO287" i="10"/>
  <c r="BS285" i="10"/>
  <c r="BH285" i="10" s="1"/>
  <c r="BI285" i="10"/>
  <c r="AP284" i="10"/>
  <c r="AH276" i="10"/>
  <c r="BI273" i="10"/>
  <c r="AH260" i="10"/>
  <c r="BI259" i="10"/>
  <c r="BK259" i="10"/>
  <c r="AC307" i="10"/>
  <c r="BA307" i="10"/>
  <c r="BF301" i="10"/>
  <c r="BP301" i="10"/>
  <c r="AF296" i="10"/>
  <c r="AH296" i="10" s="1"/>
  <c r="AQ291" i="10"/>
  <c r="AC287" i="10"/>
  <c r="BA287" i="10"/>
  <c r="BB287" i="10"/>
  <c r="AF287" i="10"/>
  <c r="AH287" i="10" s="1"/>
  <c r="AS283" i="10"/>
  <c r="BK282" i="10"/>
  <c r="AG281" i="10"/>
  <c r="AH281" i="10" s="1"/>
  <c r="BI277" i="10"/>
  <c r="BI276" i="10"/>
  <c r="BT276" i="10"/>
  <c r="BJ276" i="10" s="1"/>
  <c r="BF276" i="10"/>
  <c r="BG276" i="10"/>
  <c r="BP276" i="10"/>
  <c r="BK274" i="10"/>
  <c r="AS319" i="10"/>
  <c r="BI317" i="10"/>
  <c r="AS311" i="10"/>
  <c r="BI309" i="10"/>
  <c r="AQ307" i="10"/>
  <c r="AH298" i="10"/>
  <c r="BK296" i="10"/>
  <c r="BG296" i="10"/>
  <c r="BP296" i="10"/>
  <c r="AK295" i="10"/>
  <c r="AD295" i="10"/>
  <c r="BK294" i="10"/>
  <c r="BK293" i="10"/>
  <c r="AA292" i="10"/>
  <c r="AQ292" i="10"/>
  <c r="AB292" i="10"/>
  <c r="AR292" i="10"/>
  <c r="AS292" i="10" s="1"/>
  <c r="BB292" i="10"/>
  <c r="AP291" i="10"/>
  <c r="BR287" i="10"/>
  <c r="BK287" i="10" s="1"/>
  <c r="AS287" i="10"/>
  <c r="AH285" i="10"/>
  <c r="AL283" i="10"/>
  <c r="AE283" i="10"/>
  <c r="AG283" i="10" s="1"/>
  <c r="AH282" i="10"/>
  <c r="BR280" i="10"/>
  <c r="BK280" i="10" s="1"/>
  <c r="BK278" i="10"/>
  <c r="AH278" i="10"/>
  <c r="BI267" i="10"/>
  <c r="BI266" i="10"/>
  <c r="AC261" i="10"/>
  <c r="BA261" i="10"/>
  <c r="AA261" i="10"/>
  <c r="AB261" i="10"/>
  <c r="AF261" i="10"/>
  <c r="AO261" i="10"/>
  <c r="AP261" i="10"/>
  <c r="AQ261" i="10"/>
  <c r="BB261" i="10"/>
  <c r="AR261" i="10"/>
  <c r="AG255" i="10"/>
  <c r="AH255" i="10" s="1"/>
  <c r="BI255" i="10"/>
  <c r="BK255" i="10"/>
  <c r="AL232" i="10"/>
  <c r="AE232" i="10"/>
  <c r="AA304" i="10"/>
  <c r="AQ304" i="10"/>
  <c r="AB304" i="10"/>
  <c r="AR304" i="10"/>
  <c r="AS304" i="10" s="1"/>
  <c r="AS299" i="10"/>
  <c r="M299" i="10" s="1"/>
  <c r="BT299" i="10"/>
  <c r="BJ299" i="10" s="1"/>
  <c r="AC299" i="10"/>
  <c r="BA299" i="10"/>
  <c r="BB299" i="10"/>
  <c r="AF299" i="10"/>
  <c r="AH297" i="10"/>
  <c r="BR296" i="10"/>
  <c r="BI296" i="10" s="1"/>
  <c r="BF293" i="10"/>
  <c r="BP293" i="10"/>
  <c r="BI291" i="10"/>
  <c r="AO291" i="10"/>
  <c r="AB291" i="10"/>
  <c r="AL290" i="10"/>
  <c r="AL287" i="10"/>
  <c r="AE287" i="10"/>
  <c r="AG287" i="10" s="1"/>
  <c r="BK286" i="10"/>
  <c r="BG284" i="10"/>
  <c r="BP284" i="10"/>
  <c r="BI283" i="10"/>
  <c r="AK283" i="10"/>
  <c r="AD283" i="10"/>
  <c r="AK274" i="10"/>
  <c r="AD274" i="10"/>
  <c r="AE268" i="10"/>
  <c r="AG268" i="10" s="1"/>
  <c r="AH268" i="10" s="1"/>
  <c r="AL268" i="10"/>
  <c r="BI303" i="10"/>
  <c r="AH290" i="10"/>
  <c r="BG288" i="10"/>
  <c r="BP288" i="10"/>
  <c r="AK287" i="10"/>
  <c r="AD287" i="10"/>
  <c r="AF284" i="10"/>
  <c r="AH284" i="10" s="1"/>
  <c r="AA284" i="10"/>
  <c r="AQ284" i="10"/>
  <c r="AB284" i="10"/>
  <c r="AR284" i="10"/>
  <c r="AS284" i="10" s="1"/>
  <c r="M284" i="10" s="1"/>
  <c r="AC284" i="10"/>
  <c r="BA284" i="10"/>
  <c r="BB284" i="10"/>
  <c r="AH258" i="10"/>
  <c r="BR253" i="10"/>
  <c r="AH236" i="10"/>
  <c r="AH302" i="10"/>
  <c r="BG300" i="10"/>
  <c r="BP300" i="10"/>
  <c r="AK299" i="10"/>
  <c r="AD299" i="10"/>
  <c r="BK298" i="10"/>
  <c r="AA296" i="10"/>
  <c r="AQ296" i="10"/>
  <c r="AB296" i="10"/>
  <c r="AR296" i="10"/>
  <c r="AS296" i="10" s="1"/>
  <c r="BB296" i="10"/>
  <c r="BT291" i="10"/>
  <c r="BJ291" i="10" s="1"/>
  <c r="AC291" i="10"/>
  <c r="BA291" i="10"/>
  <c r="BB291" i="10"/>
  <c r="AF291" i="10"/>
  <c r="AH291" i="10" s="1"/>
  <c r="AH289" i="10"/>
  <c r="BR288" i="10"/>
  <c r="BF285" i="10"/>
  <c r="BG285" i="10"/>
  <c r="BP285" i="10"/>
  <c r="BI280" i="10"/>
  <c r="AK279" i="10"/>
  <c r="AD279" i="10"/>
  <c r="AS269" i="10"/>
  <c r="BF269" i="10"/>
  <c r="BG269" i="10"/>
  <c r="BP269" i="10"/>
  <c r="BS269" i="10"/>
  <c r="BH269" i="10" s="1"/>
  <c r="BT269" i="10"/>
  <c r="BJ269" i="10" s="1"/>
  <c r="BI208" i="10"/>
  <c r="BK208" i="10"/>
  <c r="BT287" i="10"/>
  <c r="BJ287" i="10" s="1"/>
  <c r="BT283" i="10"/>
  <c r="BJ283" i="10" s="1"/>
  <c r="AF283" i="10"/>
  <c r="BB280" i="10"/>
  <c r="BT279" i="10"/>
  <c r="BJ279" i="10" s="1"/>
  <c r="AF279" i="10"/>
  <c r="BP277" i="10"/>
  <c r="BB276" i="10"/>
  <c r="BT275" i="10"/>
  <c r="BJ275" i="10" s="1"/>
  <c r="AF275" i="10"/>
  <c r="AH275" i="10" s="1"/>
  <c r="AP273" i="10"/>
  <c r="AD272" i="10"/>
  <c r="BT271" i="10"/>
  <c r="BJ271" i="10" s="1"/>
  <c r="AG271" i="10"/>
  <c r="AH271" i="10" s="1"/>
  <c r="AO270" i="10"/>
  <c r="BI268" i="10"/>
  <c r="AP267" i="10"/>
  <c r="AF267" i="10"/>
  <c r="AH267" i="10" s="1"/>
  <c r="AD264" i="10"/>
  <c r="AG263" i="10"/>
  <c r="AH263" i="10" s="1"/>
  <c r="AO262" i="10"/>
  <c r="AA260" i="10"/>
  <c r="BP259" i="10"/>
  <c r="BF259" i="10"/>
  <c r="AC258" i="10"/>
  <c r="BA258" i="10"/>
  <c r="AA258" i="10"/>
  <c r="AQ258" i="10"/>
  <c r="AP254" i="10"/>
  <c r="AD252" i="10"/>
  <c r="BB250" i="10"/>
  <c r="AS250" i="10"/>
  <c r="BT250" i="10"/>
  <c r="BJ250" i="10" s="1"/>
  <c r="BG250" i="10"/>
  <c r="BK249" i="10"/>
  <c r="BS248" i="10"/>
  <c r="BH248" i="10" s="1"/>
  <c r="AS248" i="10"/>
  <c r="AD248" i="10"/>
  <c r="AG247" i="10"/>
  <c r="BI247" i="10"/>
  <c r="AS242" i="10"/>
  <c r="M242" i="10" s="1"/>
  <c r="BI232" i="10"/>
  <c r="BK232" i="10"/>
  <c r="BI212" i="10"/>
  <c r="BK212" i="10"/>
  <c r="AE172" i="10"/>
  <c r="AG172" i="10" s="1"/>
  <c r="AL172" i="10"/>
  <c r="BA280" i="10"/>
  <c r="AC280" i="10"/>
  <c r="AE279" i="10"/>
  <c r="AG279" i="10" s="1"/>
  <c r="BG277" i="10"/>
  <c r="BA276" i="10"/>
  <c r="AC276" i="10"/>
  <c r="AE275" i="10"/>
  <c r="AG275" i="10" s="1"/>
  <c r="AO273" i="10"/>
  <c r="AC272" i="10"/>
  <c r="BS271" i="10"/>
  <c r="BH271" i="10" s="1"/>
  <c r="BI269" i="10"/>
  <c r="AE267" i="10"/>
  <c r="AS266" i="10"/>
  <c r="AC264" i="10"/>
  <c r="BI261" i="10"/>
  <c r="AA259" i="10"/>
  <c r="AQ259" i="10"/>
  <c r="AO259" i="10"/>
  <c r="AQ256" i="10"/>
  <c r="BB254" i="10"/>
  <c r="AO254" i="10"/>
  <c r="AC250" i="10"/>
  <c r="BA250" i="10"/>
  <c r="AF250" i="10"/>
  <c r="AH250" i="10" s="1"/>
  <c r="AO250" i="10"/>
  <c r="AA250" i="10"/>
  <c r="AQ250" i="10"/>
  <c r="BR246" i="10"/>
  <c r="AO236" i="10"/>
  <c r="AA236" i="10"/>
  <c r="AQ236" i="10"/>
  <c r="AR236" i="10"/>
  <c r="AS236" i="10" s="1"/>
  <c r="BB236" i="10"/>
  <c r="AB236" i="10"/>
  <c r="AC236" i="10"/>
  <c r="BB283" i="10"/>
  <c r="AR280" i="10"/>
  <c r="AS280" i="10" s="1"/>
  <c r="M280" i="10" s="1"/>
  <c r="AB280" i="10"/>
  <c r="BB279" i="10"/>
  <c r="BF277" i="10"/>
  <c r="AR276" i="10"/>
  <c r="AS276" i="10" s="1"/>
  <c r="M276" i="10" s="1"/>
  <c r="AB276" i="10"/>
  <c r="BB275" i="10"/>
  <c r="AD275" i="10"/>
  <c r="AE273" i="10"/>
  <c r="AG273" i="10" s="1"/>
  <c r="AH273" i="10" s="1"/>
  <c r="BK272" i="10"/>
  <c r="BB272" i="10"/>
  <c r="AB272" i="10"/>
  <c r="AE270" i="10"/>
  <c r="AG270" i="10" s="1"/>
  <c r="AH270" i="10" s="1"/>
  <c r="BK269" i="10"/>
  <c r="AC269" i="10"/>
  <c r="BA269" i="10"/>
  <c r="AO268" i="10"/>
  <c r="BS266" i="10"/>
  <c r="BH266" i="10" s="1"/>
  <c r="AA266" i="10"/>
  <c r="AQ266" i="10"/>
  <c r="AE265" i="10"/>
  <c r="AG265" i="10" s="1"/>
  <c r="AH265" i="10" s="1"/>
  <c r="BK264" i="10"/>
  <c r="BB264" i="10"/>
  <c r="AB264" i="10"/>
  <c r="AE262" i="10"/>
  <c r="AG262" i="10" s="1"/>
  <c r="AH262" i="10" s="1"/>
  <c r="BK261" i="10"/>
  <c r="AG261" i="10"/>
  <c r="BB260" i="10"/>
  <c r="AR260" i="10"/>
  <c r="AS260" i="10" s="1"/>
  <c r="M260" i="10" s="1"/>
  <c r="BI258" i="10"/>
  <c r="BB258" i="10"/>
  <c r="AP258" i="10"/>
  <c r="BB256" i="10"/>
  <c r="AP256" i="10"/>
  <c r="AF256" i="10"/>
  <c r="BS255" i="10"/>
  <c r="BH255" i="10" s="1"/>
  <c r="AA255" i="10"/>
  <c r="AQ255" i="10"/>
  <c r="BB255" i="10"/>
  <c r="AO255" i="10"/>
  <c r="BI254" i="10"/>
  <c r="AO252" i="10"/>
  <c r="AB252" i="10"/>
  <c r="AR252" i="10"/>
  <c r="AS252" i="10" s="1"/>
  <c r="M252" i="10" s="1"/>
  <c r="AC252" i="10"/>
  <c r="BA252" i="10"/>
  <c r="AA251" i="10"/>
  <c r="AQ251" i="10"/>
  <c r="BB251" i="10"/>
  <c r="AO251" i="10"/>
  <c r="BI250" i="10"/>
  <c r="AQ249" i="10"/>
  <c r="AG249" i="10"/>
  <c r="BF248" i="10"/>
  <c r="AO248" i="10"/>
  <c r="AQ248" i="10"/>
  <c r="AB248" i="10"/>
  <c r="AC248" i="10"/>
  <c r="BK245" i="10"/>
  <c r="AG245" i="10"/>
  <c r="AH245" i="10" s="1"/>
  <c r="BI245" i="10"/>
  <c r="AE237" i="10"/>
  <c r="AL237" i="10"/>
  <c r="BB229" i="10"/>
  <c r="AO229" i="10"/>
  <c r="AA229" i="10"/>
  <c r="AB229" i="10"/>
  <c r="AC229" i="10"/>
  <c r="AP229" i="10"/>
  <c r="AF229" i="10"/>
  <c r="AQ229" i="10"/>
  <c r="BA229" i="10"/>
  <c r="AR229" i="10"/>
  <c r="AS229" i="10" s="1"/>
  <c r="AL204" i="10"/>
  <c r="AE204" i="10"/>
  <c r="AG204" i="10" s="1"/>
  <c r="AH194" i="10"/>
  <c r="BA283" i="10"/>
  <c r="AQ280" i="10"/>
  <c r="AA280" i="10"/>
  <c r="BA279" i="10"/>
  <c r="AQ276" i="10"/>
  <c r="AA276" i="10"/>
  <c r="BA275" i="10"/>
  <c r="AS273" i="10"/>
  <c r="AD273" i="10"/>
  <c r="BA272" i="10"/>
  <c r="AR272" i="10"/>
  <c r="AS272" i="10" s="1"/>
  <c r="AA272" i="10"/>
  <c r="BI271" i="10"/>
  <c r="AQ271" i="10"/>
  <c r="AQ269" i="10"/>
  <c r="AC267" i="10"/>
  <c r="AP266" i="10"/>
  <c r="AS265" i="10"/>
  <c r="AD265" i="10"/>
  <c r="BA264" i="10"/>
  <c r="AR264" i="10"/>
  <c r="AS264" i="10" s="1"/>
  <c r="AA264" i="10"/>
  <c r="BI263" i="10"/>
  <c r="AQ263" i="10"/>
  <c r="AG260" i="10"/>
  <c r="BK260" i="10"/>
  <c r="BA260" i="10"/>
  <c r="AQ260" i="10"/>
  <c r="AG259" i="10"/>
  <c r="AH259" i="10" s="1"/>
  <c r="BB259" i="10"/>
  <c r="AR259" i="10"/>
  <c r="AS259" i="10" s="1"/>
  <c r="M259" i="10" s="1"/>
  <c r="BK258" i="10"/>
  <c r="AO258" i="10"/>
  <c r="AG258" i="10"/>
  <c r="BK257" i="10"/>
  <c r="BI257" i="10"/>
  <c r="AH257" i="10"/>
  <c r="AG256" i="10"/>
  <c r="BK256" i="10"/>
  <c r="BF255" i="10"/>
  <c r="AS254" i="10"/>
  <c r="BT254" i="10"/>
  <c r="BJ254" i="10" s="1"/>
  <c r="BG254" i="10"/>
  <c r="BK251" i="10"/>
  <c r="AL251" i="10"/>
  <c r="AE251" i="10"/>
  <c r="AG251" i="10" s="1"/>
  <c r="AH251" i="10" s="1"/>
  <c r="AO249" i="10"/>
  <c r="AC249" i="10"/>
  <c r="BB248" i="10"/>
  <c r="BR247" i="10"/>
  <c r="BK247" i="10" s="1"/>
  <c r="AH247" i="10"/>
  <c r="AH243" i="10"/>
  <c r="BI239" i="10"/>
  <c r="AG239" i="10"/>
  <c r="BK239" i="10"/>
  <c r="BG239" i="10"/>
  <c r="BT239" i="10"/>
  <c r="BJ239" i="10" s="1"/>
  <c r="BP239" i="10"/>
  <c r="BF239" i="10"/>
  <c r="BI216" i="10"/>
  <c r="BK216" i="10"/>
  <c r="BK205" i="10"/>
  <c r="BI205" i="10"/>
  <c r="AG267" i="10"/>
  <c r="AG252" i="10"/>
  <c r="AH252" i="10" s="1"/>
  <c r="BI252" i="10"/>
  <c r="BK252" i="10"/>
  <c r="BT248" i="10"/>
  <c r="BJ248" i="10" s="1"/>
  <c r="BG248" i="10"/>
  <c r="AH242" i="10"/>
  <c r="AK234" i="10"/>
  <c r="AD234" i="10"/>
  <c r="BI228" i="10"/>
  <c r="BK228" i="10"/>
  <c r="BB225" i="10"/>
  <c r="AO225" i="10"/>
  <c r="AA225" i="10"/>
  <c r="AB225" i="10"/>
  <c r="AC225" i="10"/>
  <c r="AP225" i="10"/>
  <c r="AF225" i="10"/>
  <c r="AQ225" i="10"/>
  <c r="BA225" i="10"/>
  <c r="AR225" i="10"/>
  <c r="AS225" i="10" s="1"/>
  <c r="BI265" i="10"/>
  <c r="AS261" i="10"/>
  <c r="AS258" i="10"/>
  <c r="BG258" i="10"/>
  <c r="AC254" i="10"/>
  <c r="BA254" i="10"/>
  <c r="AF254" i="10"/>
  <c r="AH254" i="10" s="1"/>
  <c r="AA254" i="10"/>
  <c r="AQ254" i="10"/>
  <c r="AA249" i="10"/>
  <c r="AR249" i="10"/>
  <c r="AS249" i="10" s="1"/>
  <c r="BA249" i="10"/>
  <c r="AF249" i="10"/>
  <c r="AH249" i="10" s="1"/>
  <c r="AP249" i="10"/>
  <c r="AL248" i="10"/>
  <c r="AE248" i="10"/>
  <c r="AG248" i="10" s="1"/>
  <c r="AH248" i="10" s="1"/>
  <c r="AO237" i="10"/>
  <c r="AQ237" i="10"/>
  <c r="BA237" i="10"/>
  <c r="AR237" i="10"/>
  <c r="AS237" i="10" s="1"/>
  <c r="BB237" i="10"/>
  <c r="AA237" i="10"/>
  <c r="AB237" i="10"/>
  <c r="AC237" i="10"/>
  <c r="AL236" i="10"/>
  <c r="AE236" i="10"/>
  <c r="AC273" i="10"/>
  <c r="BA273" i="10"/>
  <c r="AA270" i="10"/>
  <c r="AQ270" i="10"/>
  <c r="BK268" i="10"/>
  <c r="BK265" i="10"/>
  <c r="AC265" i="10"/>
  <c r="BA265" i="10"/>
  <c r="AA262" i="10"/>
  <c r="AQ262" i="10"/>
  <c r="BF258" i="10"/>
  <c r="AO256" i="10"/>
  <c r="AB256" i="10"/>
  <c r="AR256" i="10"/>
  <c r="AS256" i="10" s="1"/>
  <c r="BK253" i="10"/>
  <c r="BI253" i="10"/>
  <c r="BG247" i="10"/>
  <c r="AS247" i="10"/>
  <c r="BT247" i="10"/>
  <c r="BJ247" i="10" s="1"/>
  <c r="BI244" i="10"/>
  <c r="BG244" i="10"/>
  <c r="BS244" i="10"/>
  <c r="BH244" i="10" s="1"/>
  <c r="AS244" i="10"/>
  <c r="BF244" i="10"/>
  <c r="BP244" i="10"/>
  <c r="BI242" i="10"/>
  <c r="BK242" i="10"/>
  <c r="BB233" i="10"/>
  <c r="AO233" i="10"/>
  <c r="AA233" i="10"/>
  <c r="AB233" i="10"/>
  <c r="AF233" i="10"/>
  <c r="AQ233" i="10"/>
  <c r="BA233" i="10"/>
  <c r="AR233" i="10"/>
  <c r="AS233" i="10" s="1"/>
  <c r="M233" i="10" s="1"/>
  <c r="BI224" i="10"/>
  <c r="BK224" i="10"/>
  <c r="BI220" i="10"/>
  <c r="BK220" i="10"/>
  <c r="BA257" i="10"/>
  <c r="BA253" i="10"/>
  <c r="AA247" i="10"/>
  <c r="AQ247" i="10"/>
  <c r="AC247" i="10"/>
  <c r="AC246" i="10"/>
  <c r="BA246" i="10"/>
  <c r="AL245" i="10"/>
  <c r="AB245" i="10"/>
  <c r="AL244" i="10"/>
  <c r="AL242" i="10"/>
  <c r="AC241" i="10"/>
  <c r="AS238" i="10"/>
  <c r="AD237" i="10"/>
  <c r="BS236" i="10"/>
  <c r="BH236" i="10" s="1"/>
  <c r="BG235" i="10"/>
  <c r="AS235" i="10"/>
  <c r="AL233" i="10"/>
  <c r="AE233" i="10"/>
  <c r="AG233" i="10" s="1"/>
  <c r="AG232" i="10"/>
  <c r="BI230" i="10"/>
  <c r="BK230" i="10"/>
  <c r="AD230" i="10"/>
  <c r="AL229" i="10"/>
  <c r="AE229" i="10"/>
  <c r="AG228" i="10"/>
  <c r="BI226" i="10"/>
  <c r="BK226" i="10"/>
  <c r="AD226" i="10"/>
  <c r="AL225" i="10"/>
  <c r="AE225" i="10"/>
  <c r="AG224" i="10"/>
  <c r="BI222" i="10"/>
  <c r="BK222" i="10"/>
  <c r="AD222" i="10"/>
  <c r="AR221" i="10"/>
  <c r="AS221" i="10" s="1"/>
  <c r="AE220" i="10"/>
  <c r="AD218" i="10"/>
  <c r="AR217" i="10"/>
  <c r="AS217" i="10" s="1"/>
  <c r="AE216" i="10"/>
  <c r="AD214" i="10"/>
  <c r="AR213" i="10"/>
  <c r="AS213" i="10" s="1"/>
  <c r="AE212" i="10"/>
  <c r="AG212" i="10" s="1"/>
  <c r="AD210" i="10"/>
  <c r="AE208" i="10"/>
  <c r="AG194" i="10"/>
  <c r="BI194" i="10"/>
  <c r="BK194" i="10"/>
  <c r="AA193" i="10"/>
  <c r="AQ193" i="10"/>
  <c r="AB193" i="10"/>
  <c r="AR193" i="10"/>
  <c r="AS193" i="10" s="1"/>
  <c r="AC193" i="10"/>
  <c r="BA193" i="10"/>
  <c r="BB193" i="10"/>
  <c r="AF193" i="10"/>
  <c r="AO193" i="10"/>
  <c r="AE184" i="10"/>
  <c r="AG184" i="10" s="1"/>
  <c r="AL184" i="10"/>
  <c r="AA243" i="10"/>
  <c r="AQ243" i="10"/>
  <c r="AC243" i="10"/>
  <c r="BA243" i="10"/>
  <c r="AC242" i="10"/>
  <c r="BA242" i="10"/>
  <c r="AS234" i="10"/>
  <c r="M234" i="10" s="1"/>
  <c r="BT232" i="10"/>
  <c r="BJ232" i="10" s="1"/>
  <c r="BG232" i="10"/>
  <c r="AH231" i="10"/>
  <c r="BT228" i="10"/>
  <c r="BJ228" i="10" s="1"/>
  <c r="BG228" i="10"/>
  <c r="AH227" i="10"/>
  <c r="AS226" i="10"/>
  <c r="M226" i="10" s="1"/>
  <c r="BT224" i="10"/>
  <c r="BJ224" i="10" s="1"/>
  <c r="BG224" i="10"/>
  <c r="AH223" i="10"/>
  <c r="AS222" i="10"/>
  <c r="AG206" i="10"/>
  <c r="BI206" i="10"/>
  <c r="BK206" i="10"/>
  <c r="AH203" i="10"/>
  <c r="BK199" i="10"/>
  <c r="AH198" i="10"/>
  <c r="AS192" i="10"/>
  <c r="BK189" i="10"/>
  <c r="AL188" i="10"/>
  <c r="AE188" i="10"/>
  <c r="AO244" i="10"/>
  <c r="AA244" i="10"/>
  <c r="AQ244" i="10"/>
  <c r="AR243" i="10"/>
  <c r="AR242" i="10"/>
  <c r="AA239" i="10"/>
  <c r="AQ239" i="10"/>
  <c r="AC239" i="10"/>
  <c r="BA239" i="10"/>
  <c r="AC238" i="10"/>
  <c r="BA238" i="10"/>
  <c r="AB234" i="10"/>
  <c r="AC234" i="10"/>
  <c r="BA234" i="10"/>
  <c r="BS232" i="10"/>
  <c r="BH232" i="10" s="1"/>
  <c r="BI231" i="10"/>
  <c r="AB230" i="10"/>
  <c r="AR230" i="10"/>
  <c r="AS230" i="10" s="1"/>
  <c r="M230" i="10" s="1"/>
  <c r="AC230" i="10"/>
  <c r="BA230" i="10"/>
  <c r="BS228" i="10"/>
  <c r="BH228" i="10" s="1"/>
  <c r="BI227" i="10"/>
  <c r="AB226" i="10"/>
  <c r="AR226" i="10"/>
  <c r="AC226" i="10"/>
  <c r="BA226" i="10"/>
  <c r="BS224" i="10"/>
  <c r="BH224" i="10" s="1"/>
  <c r="BI223" i="10"/>
  <c r="AB222" i="10"/>
  <c r="AR222" i="10"/>
  <c r="AC222" i="10"/>
  <c r="BA222" i="10"/>
  <c r="AS220" i="10"/>
  <c r="M220" i="10" s="1"/>
  <c r="BT220" i="10"/>
  <c r="BJ220" i="10" s="1"/>
  <c r="BG220" i="10"/>
  <c r="BK219" i="10"/>
  <c r="BI219" i="10"/>
  <c r="AO218" i="10"/>
  <c r="AB218" i="10"/>
  <c r="AR218" i="10"/>
  <c r="AS218" i="10" s="1"/>
  <c r="M218" i="10" s="1"/>
  <c r="AC218" i="10"/>
  <c r="BA218" i="10"/>
  <c r="AS216" i="10"/>
  <c r="BT216" i="10"/>
  <c r="BJ216" i="10" s="1"/>
  <c r="BG216" i="10"/>
  <c r="BK215" i="10"/>
  <c r="BI215" i="10"/>
  <c r="AS214" i="10"/>
  <c r="AO214" i="10"/>
  <c r="AB214" i="10"/>
  <c r="AR214" i="10"/>
  <c r="AC214" i="10"/>
  <c r="BA214" i="10"/>
  <c r="AS212" i="10"/>
  <c r="BT212" i="10"/>
  <c r="BJ212" i="10" s="1"/>
  <c r="BG212" i="10"/>
  <c r="BK211" i="10"/>
  <c r="BI211" i="10"/>
  <c r="AO210" i="10"/>
  <c r="AB210" i="10"/>
  <c r="AR210" i="10"/>
  <c r="AS210" i="10" s="1"/>
  <c r="M210" i="10" s="1"/>
  <c r="AC210" i="10"/>
  <c r="BA210" i="10"/>
  <c r="AS208" i="10"/>
  <c r="BT208" i="10"/>
  <c r="BJ208" i="10" s="1"/>
  <c r="BG208" i="10"/>
  <c r="BK207" i="10"/>
  <c r="AH206" i="10"/>
  <c r="AG198" i="10"/>
  <c r="BI198" i="10"/>
  <c r="BK198" i="10"/>
  <c r="AA197" i="10"/>
  <c r="AQ197" i="10"/>
  <c r="AB197" i="10"/>
  <c r="AR197" i="10"/>
  <c r="AS197" i="10" s="1"/>
  <c r="AC197" i="10"/>
  <c r="BA197" i="10"/>
  <c r="BB197" i="10"/>
  <c r="AF197" i="10"/>
  <c r="AH197" i="10" s="1"/>
  <c r="AO197" i="10"/>
  <c r="AS196" i="10"/>
  <c r="AH187" i="10"/>
  <c r="BI246" i="10"/>
  <c r="BK246" i="10"/>
  <c r="AG246" i="10"/>
  <c r="AH246" i="10" s="1"/>
  <c r="BB245" i="10"/>
  <c r="AR245" i="10"/>
  <c r="AS245" i="10" s="1"/>
  <c r="BI243" i="10"/>
  <c r="BB243" i="10"/>
  <c r="AP243" i="10"/>
  <c r="BB242" i="10"/>
  <c r="AQ242" i="10"/>
  <c r="AO240" i="10"/>
  <c r="AA240" i="10"/>
  <c r="AQ240" i="10"/>
  <c r="AR239" i="10"/>
  <c r="AS239" i="10" s="1"/>
  <c r="M239" i="10" s="1"/>
  <c r="AR238" i="10"/>
  <c r="BP236" i="10"/>
  <c r="BF236" i="10"/>
  <c r="AA235" i="10"/>
  <c r="AQ235" i="10"/>
  <c r="AC235" i="10"/>
  <c r="BA235" i="10"/>
  <c r="AF232" i="10"/>
  <c r="AO232" i="10"/>
  <c r="AA232" i="10"/>
  <c r="AQ232" i="10"/>
  <c r="BK231" i="10"/>
  <c r="BF231" i="10"/>
  <c r="BG231" i="10"/>
  <c r="AS231" i="10"/>
  <c r="AF228" i="10"/>
  <c r="AH228" i="10" s="1"/>
  <c r="AO228" i="10"/>
  <c r="AA228" i="10"/>
  <c r="AQ228" i="10"/>
  <c r="BK227" i="10"/>
  <c r="BF227" i="10"/>
  <c r="BG227" i="10"/>
  <c r="AS227" i="10"/>
  <c r="AF224" i="10"/>
  <c r="AH224" i="10" s="1"/>
  <c r="AO224" i="10"/>
  <c r="AA224" i="10"/>
  <c r="AQ224" i="10"/>
  <c r="BK223" i="10"/>
  <c r="BF223" i="10"/>
  <c r="BG223" i="10"/>
  <c r="AS223" i="10"/>
  <c r="AA221" i="10"/>
  <c r="AQ221" i="10"/>
  <c r="BB221" i="10"/>
  <c r="AO221" i="10"/>
  <c r="AC220" i="10"/>
  <c r="BA220" i="10"/>
  <c r="AF220" i="10"/>
  <c r="AO220" i="10"/>
  <c r="AA220" i="10"/>
  <c r="AQ220" i="10"/>
  <c r="AA217" i="10"/>
  <c r="AQ217" i="10"/>
  <c r="BB217" i="10"/>
  <c r="AO217" i="10"/>
  <c r="AC216" i="10"/>
  <c r="BA216" i="10"/>
  <c r="AF216" i="10"/>
  <c r="AO216" i="10"/>
  <c r="AA216" i="10"/>
  <c r="AQ216" i="10"/>
  <c r="AA213" i="10"/>
  <c r="AQ213" i="10"/>
  <c r="BB213" i="10"/>
  <c r="AO213" i="10"/>
  <c r="AC212" i="10"/>
  <c r="BA212" i="10"/>
  <c r="AF212" i="10"/>
  <c r="AO212" i="10"/>
  <c r="AA212" i="10"/>
  <c r="AQ212" i="10"/>
  <c r="AA209" i="10"/>
  <c r="AQ209" i="10"/>
  <c r="BB209" i="10"/>
  <c r="AO209" i="10"/>
  <c r="AC208" i="10"/>
  <c r="BA208" i="10"/>
  <c r="AF208" i="10"/>
  <c r="AO208" i="10"/>
  <c r="AA208" i="10"/>
  <c r="AQ208" i="10"/>
  <c r="AD206" i="10"/>
  <c r="AA205" i="10"/>
  <c r="AQ205" i="10"/>
  <c r="AB205" i="10"/>
  <c r="AR205" i="10"/>
  <c r="AS205" i="10" s="1"/>
  <c r="BB205" i="10"/>
  <c r="AO205" i="10"/>
  <c r="BK203" i="10"/>
  <c r="BK193" i="10"/>
  <c r="AL192" i="10"/>
  <c r="AE192" i="10"/>
  <c r="AG192" i="10" s="1"/>
  <c r="BK186" i="10"/>
  <c r="AK177" i="10"/>
  <c r="AD177" i="10"/>
  <c r="BK221" i="10"/>
  <c r="AG220" i="10"/>
  <c r="AG218" i="10"/>
  <c r="AH218" i="10" s="1"/>
  <c r="BI218" i="10"/>
  <c r="BK218" i="10"/>
  <c r="BK217" i="10"/>
  <c r="AG216" i="10"/>
  <c r="AG214" i="10"/>
  <c r="AH214" i="10" s="1"/>
  <c r="BI214" i="10"/>
  <c r="BK214" i="10"/>
  <c r="BK213" i="10"/>
  <c r="AG213" i="10"/>
  <c r="AH213" i="10" s="1"/>
  <c r="AG210" i="10"/>
  <c r="AH210" i="10" s="1"/>
  <c r="BI210" i="10"/>
  <c r="BK210" i="10"/>
  <c r="BK209" i="10"/>
  <c r="AG208" i="10"/>
  <c r="AH207" i="10"/>
  <c r="AG202" i="10"/>
  <c r="AH202" i="10" s="1"/>
  <c r="BI202" i="10"/>
  <c r="BK202" i="10"/>
  <c r="AA201" i="10"/>
  <c r="AQ201" i="10"/>
  <c r="AB201" i="10"/>
  <c r="AR201" i="10"/>
  <c r="AS201" i="10" s="1"/>
  <c r="M201" i="10" s="1"/>
  <c r="AC201" i="10"/>
  <c r="BA201" i="10"/>
  <c r="BB201" i="10"/>
  <c r="AF201" i="10"/>
  <c r="AO201" i="10"/>
  <c r="AG200" i="10"/>
  <c r="AL196" i="10"/>
  <c r="AE196" i="10"/>
  <c r="AG196" i="10" s="1"/>
  <c r="BK187" i="10"/>
  <c r="BK241" i="10"/>
  <c r="AG241" i="10"/>
  <c r="AG240" i="10"/>
  <c r="BI238" i="10"/>
  <c r="BK238" i="10"/>
  <c r="AG238" i="10"/>
  <c r="BI235" i="10"/>
  <c r="BK233" i="10"/>
  <c r="BK229" i="10"/>
  <c r="AG229" i="10"/>
  <c r="BK225" i="10"/>
  <c r="AG225" i="10"/>
  <c r="BI221" i="10"/>
  <c r="AL221" i="10"/>
  <c r="AE221" i="10"/>
  <c r="AG221" i="10" s="1"/>
  <c r="AH221" i="10" s="1"/>
  <c r="BI217" i="10"/>
  <c r="AL217" i="10"/>
  <c r="AE217" i="10"/>
  <c r="AG217" i="10" s="1"/>
  <c r="AH217" i="10" s="1"/>
  <c r="BI213" i="10"/>
  <c r="AL213" i="10"/>
  <c r="AE213" i="10"/>
  <c r="AL209" i="10"/>
  <c r="AE209" i="10"/>
  <c r="AG209" i="10" s="1"/>
  <c r="AH209" i="10" s="1"/>
  <c r="AS204" i="10"/>
  <c r="BT204" i="10"/>
  <c r="BJ204" i="10" s="1"/>
  <c r="BF204" i="10"/>
  <c r="BG204" i="10"/>
  <c r="AH190" i="10"/>
  <c r="AG183" i="10"/>
  <c r="AH183" i="10" s="1"/>
  <c r="BK183" i="10"/>
  <c r="BI183" i="10"/>
  <c r="BI248" i="10"/>
  <c r="AS246" i="10"/>
  <c r="BG243" i="10"/>
  <c r="AS243" i="10"/>
  <c r="AD242" i="10"/>
  <c r="AP241" i="10"/>
  <c r="AF241" i="10"/>
  <c r="AH241" i="10" s="1"/>
  <c r="BK240" i="10"/>
  <c r="BA240" i="10"/>
  <c r="AP240" i="10"/>
  <c r="AF240" i="10"/>
  <c r="AH240" i="10" s="1"/>
  <c r="AF239" i="10"/>
  <c r="AO238" i="10"/>
  <c r="AF238" i="10"/>
  <c r="AH238" i="10" s="1"/>
  <c r="BK237" i="10"/>
  <c r="AG237" i="10"/>
  <c r="AH237" i="10" s="1"/>
  <c r="AG236" i="10"/>
  <c r="BK235" i="10"/>
  <c r="AG235" i="10"/>
  <c r="AH235" i="10" s="1"/>
  <c r="BI234" i="10"/>
  <c r="BK234" i="10"/>
  <c r="AP234" i="10"/>
  <c r="AG234" i="10"/>
  <c r="AH234" i="10" s="1"/>
  <c r="BI233" i="10"/>
  <c r="AP230" i="10"/>
  <c r="BI229" i="10"/>
  <c r="AP226" i="10"/>
  <c r="BI225" i="10"/>
  <c r="AP222" i="10"/>
  <c r="BS220" i="10"/>
  <c r="BH220" i="10" s="1"/>
  <c r="AH219" i="10"/>
  <c r="AH215" i="10"/>
  <c r="AH211" i="10"/>
  <c r="AL200" i="10"/>
  <c r="AE200" i="10"/>
  <c r="BK191" i="10"/>
  <c r="AA189" i="10"/>
  <c r="AQ189" i="10"/>
  <c r="AB189" i="10"/>
  <c r="AR189" i="10"/>
  <c r="AS189" i="10" s="1"/>
  <c r="AC189" i="10"/>
  <c r="BA189" i="10"/>
  <c r="BB189" i="10"/>
  <c r="AF189" i="10"/>
  <c r="AH189" i="10" s="1"/>
  <c r="AO189" i="10"/>
  <c r="AG188" i="10"/>
  <c r="BF185" i="10"/>
  <c r="BS185" i="10"/>
  <c r="BH185" i="10" s="1"/>
  <c r="BT185" i="10"/>
  <c r="BJ185" i="10" s="1"/>
  <c r="BP185" i="10"/>
  <c r="BA231" i="10"/>
  <c r="AC231" i="10"/>
  <c r="BA227" i="10"/>
  <c r="AC227" i="10"/>
  <c r="BA223" i="10"/>
  <c r="AC223" i="10"/>
  <c r="BA219" i="10"/>
  <c r="AS219" i="10"/>
  <c r="M219" i="10" s="1"/>
  <c r="AC219" i="10"/>
  <c r="BA215" i="10"/>
  <c r="AS215" i="10"/>
  <c r="AC215" i="10"/>
  <c r="BA211" i="10"/>
  <c r="AS211" i="10"/>
  <c r="AC211" i="10"/>
  <c r="BI207" i="10"/>
  <c r="BA207" i="10"/>
  <c r="AS207" i="10"/>
  <c r="AC207" i="10"/>
  <c r="AQ204" i="10"/>
  <c r="AA204" i="10"/>
  <c r="BI203" i="10"/>
  <c r="BA203" i="10"/>
  <c r="AS203" i="10"/>
  <c r="M203" i="10" s="1"/>
  <c r="AC203" i="10"/>
  <c r="AG201" i="10"/>
  <c r="BG200" i="10"/>
  <c r="AQ200" i="10"/>
  <c r="AA200" i="10"/>
  <c r="BI199" i="10"/>
  <c r="BA199" i="10"/>
  <c r="AS199" i="10"/>
  <c r="M199" i="10" s="1"/>
  <c r="AC199" i="10"/>
  <c r="AG197" i="10"/>
  <c r="BG196" i="10"/>
  <c r="AQ196" i="10"/>
  <c r="AA196" i="10"/>
  <c r="BI195" i="10"/>
  <c r="BA195" i="10"/>
  <c r="AS195" i="10"/>
  <c r="M195" i="10" s="1"/>
  <c r="AC195" i="10"/>
  <c r="AG193" i="10"/>
  <c r="BG192" i="10"/>
  <c r="AQ192" i="10"/>
  <c r="AA192" i="10"/>
  <c r="BI191" i="10"/>
  <c r="BA191" i="10"/>
  <c r="AS191" i="10"/>
  <c r="M191" i="10" s="1"/>
  <c r="AC191" i="10"/>
  <c r="AG189" i="10"/>
  <c r="BG188" i="10"/>
  <c r="AQ188" i="10"/>
  <c r="AA188" i="10"/>
  <c r="BI187" i="10"/>
  <c r="BA187" i="10"/>
  <c r="AS187" i="10"/>
  <c r="M187" i="10" s="1"/>
  <c r="AC187" i="10"/>
  <c r="BS186" i="10"/>
  <c r="BH186" i="10" s="1"/>
  <c r="AC185" i="10"/>
  <c r="BA185" i="10"/>
  <c r="AA185" i="10"/>
  <c r="AS183" i="10"/>
  <c r="BG183" i="10"/>
  <c r="AR182" i="10"/>
  <c r="AS182" i="10" s="1"/>
  <c r="BR178" i="10"/>
  <c r="AH176" i="10"/>
  <c r="BR174" i="10"/>
  <c r="BT173" i="10"/>
  <c r="BJ173" i="10" s="1"/>
  <c r="BF173" i="10"/>
  <c r="BP173" i="10"/>
  <c r="BG173" i="10"/>
  <c r="BS173" i="10"/>
  <c r="BH173" i="10" s="1"/>
  <c r="AF162" i="10"/>
  <c r="AH162" i="10" s="1"/>
  <c r="AA162" i="10"/>
  <c r="AQ162" i="10"/>
  <c r="AB162" i="10"/>
  <c r="AR162" i="10"/>
  <c r="AC162" i="10"/>
  <c r="BA162" i="10"/>
  <c r="BB162" i="10"/>
  <c r="AO162" i="10"/>
  <c r="AP162" i="10"/>
  <c r="BR153" i="10"/>
  <c r="BK153" i="10" s="1"/>
  <c r="AD202" i="10"/>
  <c r="BF200" i="10"/>
  <c r="AD198" i="10"/>
  <c r="BF196" i="10"/>
  <c r="AD194" i="10"/>
  <c r="BF192" i="10"/>
  <c r="BB190" i="10"/>
  <c r="AD190" i="10"/>
  <c r="BF188" i="10"/>
  <c r="AP182" i="10"/>
  <c r="AS181" i="10"/>
  <c r="BT181" i="10"/>
  <c r="BJ181" i="10" s="1"/>
  <c r="BS181" i="10"/>
  <c r="BH181" i="10" s="1"/>
  <c r="BF181" i="10"/>
  <c r="BK180" i="10"/>
  <c r="AG180" i="10"/>
  <c r="BI180" i="10"/>
  <c r="AG179" i="10"/>
  <c r="AH179" i="10" s="1"/>
  <c r="BI179" i="10"/>
  <c r="BT178" i="10"/>
  <c r="BJ178" i="10" s="1"/>
  <c r="AA170" i="10"/>
  <c r="AQ170" i="10"/>
  <c r="AB170" i="10"/>
  <c r="AR170" i="10"/>
  <c r="AS170" i="10" s="1"/>
  <c r="BB170" i="10"/>
  <c r="AC170" i="10"/>
  <c r="AF170" i="10"/>
  <c r="AH170" i="10" s="1"/>
  <c r="AO170" i="10"/>
  <c r="BA170" i="10"/>
  <c r="AP170" i="10"/>
  <c r="BT162" i="10"/>
  <c r="BJ162" i="10" s="1"/>
  <c r="BG162" i="10"/>
  <c r="BP162" i="10"/>
  <c r="AS162" i="10"/>
  <c r="BF162" i="10"/>
  <c r="BT154" i="10"/>
  <c r="BJ154" i="10" s="1"/>
  <c r="BG154" i="10"/>
  <c r="BP154" i="10"/>
  <c r="BS154" i="10"/>
  <c r="BH154" i="10" s="1"/>
  <c r="BF154" i="10"/>
  <c r="AD136" i="10"/>
  <c r="AK136" i="10"/>
  <c r="AQ231" i="10"/>
  <c r="AQ227" i="10"/>
  <c r="AQ223" i="10"/>
  <c r="BG219" i="10"/>
  <c r="AQ219" i="10"/>
  <c r="BG215" i="10"/>
  <c r="AQ215" i="10"/>
  <c r="BG211" i="10"/>
  <c r="AQ211" i="10"/>
  <c r="BG207" i="10"/>
  <c r="AQ207" i="10"/>
  <c r="BA206" i="10"/>
  <c r="AC206" i="10"/>
  <c r="AE205" i="10"/>
  <c r="AG205" i="10" s="1"/>
  <c r="AH205" i="10" s="1"/>
  <c r="AO204" i="10"/>
  <c r="BG203" i="10"/>
  <c r="AQ203" i="10"/>
  <c r="BA202" i="10"/>
  <c r="AC202" i="10"/>
  <c r="AE201" i="10"/>
  <c r="AO200" i="10"/>
  <c r="BG199" i="10"/>
  <c r="AQ199" i="10"/>
  <c r="BA198" i="10"/>
  <c r="AC198" i="10"/>
  <c r="AE197" i="10"/>
  <c r="AO196" i="10"/>
  <c r="BG195" i="10"/>
  <c r="AQ195" i="10"/>
  <c r="BA194" i="10"/>
  <c r="AC194" i="10"/>
  <c r="AE193" i="10"/>
  <c r="AO192" i="10"/>
  <c r="BG191" i="10"/>
  <c r="AQ191" i="10"/>
  <c r="BA190" i="10"/>
  <c r="AC190" i="10"/>
  <c r="AE189" i="10"/>
  <c r="AO188" i="10"/>
  <c r="BG187" i="10"/>
  <c r="AQ187" i="10"/>
  <c r="AR185" i="10"/>
  <c r="AS185" i="10" s="1"/>
  <c r="M185" i="10" s="1"/>
  <c r="AQ184" i="10"/>
  <c r="AF184" i="10"/>
  <c r="BS183" i="10"/>
  <c r="BH183" i="10" s="1"/>
  <c r="BF183" i="10"/>
  <c r="AO182" i="10"/>
  <c r="BP181" i="10"/>
  <c r="BK179" i="10"/>
  <c r="BI167" i="10"/>
  <c r="AS166" i="10"/>
  <c r="AR206" i="10"/>
  <c r="AS206" i="10" s="1"/>
  <c r="M206" i="10" s="1"/>
  <c r="AB206" i="10"/>
  <c r="AF204" i="10"/>
  <c r="AR202" i="10"/>
  <c r="AS202" i="10" s="1"/>
  <c r="M202" i="10" s="1"/>
  <c r="AB202" i="10"/>
  <c r="BT200" i="10"/>
  <c r="BJ200" i="10" s="1"/>
  <c r="AF200" i="10"/>
  <c r="AH200" i="10" s="1"/>
  <c r="AR198" i="10"/>
  <c r="AS198" i="10" s="1"/>
  <c r="M198" i="10" s="1"/>
  <c r="AB198" i="10"/>
  <c r="BT196" i="10"/>
  <c r="BJ196" i="10" s="1"/>
  <c r="AF196" i="10"/>
  <c r="AR194" i="10"/>
  <c r="AS194" i="10" s="1"/>
  <c r="M194" i="10" s="1"/>
  <c r="AB194" i="10"/>
  <c r="BT192" i="10"/>
  <c r="BJ192" i="10" s="1"/>
  <c r="AF192" i="10"/>
  <c r="AR190" i="10"/>
  <c r="AS190" i="10" s="1"/>
  <c r="M190" i="10" s="1"/>
  <c r="AB190" i="10"/>
  <c r="BT188" i="10"/>
  <c r="BJ188" i="10" s="1"/>
  <c r="AF188" i="10"/>
  <c r="BP186" i="10"/>
  <c r="BG186" i="10"/>
  <c r="AH186" i="10"/>
  <c r="BI185" i="10"/>
  <c r="BA184" i="10"/>
  <c r="AE180" i="10"/>
  <c r="AL180" i="10"/>
  <c r="BK176" i="10"/>
  <c r="AG175" i="10"/>
  <c r="AH175" i="10" s="1"/>
  <c r="BI175" i="10"/>
  <c r="BR173" i="10"/>
  <c r="BK173" i="10" s="1"/>
  <c r="BK182" i="10"/>
  <c r="BB204" i="10"/>
  <c r="BB200" i="10"/>
  <c r="BB196" i="10"/>
  <c r="AA182" i="10"/>
  <c r="AQ182" i="10"/>
  <c r="AF182" i="10"/>
  <c r="AH182" i="10" s="1"/>
  <c r="AB182" i="10"/>
  <c r="BB182" i="10"/>
  <c r="AH180" i="10"/>
  <c r="BG178" i="10"/>
  <c r="BP178" i="10"/>
  <c r="BF178" i="10"/>
  <c r="BS178" i="10"/>
  <c r="BH178" i="10" s="1"/>
  <c r="AC173" i="10"/>
  <c r="BA173" i="10"/>
  <c r="BB173" i="10"/>
  <c r="AF173" i="10"/>
  <c r="AH173" i="10" s="1"/>
  <c r="AB173" i="10"/>
  <c r="AO173" i="10"/>
  <c r="AP173" i="10"/>
  <c r="AR173" i="10"/>
  <c r="AS173" i="10" s="1"/>
  <c r="M173" i="10" s="1"/>
  <c r="AK160" i="10"/>
  <c r="AD160" i="10"/>
  <c r="AF158" i="10"/>
  <c r="AH158" i="10" s="1"/>
  <c r="AA158" i="10"/>
  <c r="AQ158" i="10"/>
  <c r="AB158" i="10"/>
  <c r="AR158" i="10"/>
  <c r="AC158" i="10"/>
  <c r="BA158" i="10"/>
  <c r="BB158" i="10"/>
  <c r="AO158" i="10"/>
  <c r="AP158" i="10"/>
  <c r="BA204" i="10"/>
  <c r="BA200" i="10"/>
  <c r="BA196" i="10"/>
  <c r="BA192" i="10"/>
  <c r="BA188" i="10"/>
  <c r="AB184" i="10"/>
  <c r="BB184" i="10"/>
  <c r="AP184" i="10"/>
  <c r="BI182" i="10"/>
  <c r="BF175" i="10"/>
  <c r="BP175" i="10"/>
  <c r="BG175" i="10"/>
  <c r="BS175" i="10"/>
  <c r="BH175" i="10" s="1"/>
  <c r="AQ173" i="10"/>
  <c r="BT158" i="10"/>
  <c r="BJ158" i="10" s="1"/>
  <c r="BG158" i="10"/>
  <c r="BP158" i="10"/>
  <c r="AS158" i="10"/>
  <c r="BF158" i="10"/>
  <c r="AL181" i="10"/>
  <c r="BS179" i="10"/>
  <c r="BH179" i="10" s="1"/>
  <c r="BI169" i="10"/>
  <c r="BF166" i="10"/>
  <c r="AH163" i="10"/>
  <c r="AH160" i="10"/>
  <c r="BK152" i="10"/>
  <c r="BF138" i="10"/>
  <c r="BP138" i="10"/>
  <c r="AS138" i="10"/>
  <c r="M138" i="10" s="1"/>
  <c r="BS138" i="10"/>
  <c r="BH138" i="10" s="1"/>
  <c r="AC181" i="10"/>
  <c r="BA181" i="10"/>
  <c r="AF181" i="10"/>
  <c r="AH181" i="10" s="1"/>
  <c r="AA178" i="10"/>
  <c r="AQ178" i="10"/>
  <c r="AB178" i="10"/>
  <c r="AR178" i="10"/>
  <c r="AS178" i="10" s="1"/>
  <c r="M178" i="10" s="1"/>
  <c r="BB178" i="10"/>
  <c r="AK173" i="10"/>
  <c r="AD173" i="10"/>
  <c r="BK172" i="10"/>
  <c r="AD171" i="10"/>
  <c r="AK168" i="10"/>
  <c r="AK164" i="10"/>
  <c r="BR157" i="10"/>
  <c r="BK157" i="10" s="1"/>
  <c r="AL153" i="10"/>
  <c r="AE153" i="10"/>
  <c r="AG153" i="10" s="1"/>
  <c r="BK140" i="10"/>
  <c r="AG103" i="10"/>
  <c r="BI103" i="10"/>
  <c r="BK103" i="10"/>
  <c r="BG174" i="10"/>
  <c r="BP174" i="10"/>
  <c r="AH172" i="10"/>
  <c r="BK171" i="10"/>
  <c r="BF171" i="10"/>
  <c r="BP171" i="10"/>
  <c r="BR169" i="10"/>
  <c r="BK169" i="10" s="1"/>
  <c r="AS169" i="10"/>
  <c r="BT169" i="10"/>
  <c r="BJ169" i="10" s="1"/>
  <c r="AC169" i="10"/>
  <c r="BA169" i="10"/>
  <c r="BB169" i="10"/>
  <c r="AF169" i="10"/>
  <c r="AH169" i="10" s="1"/>
  <c r="AK152" i="10"/>
  <c r="AD152" i="10"/>
  <c r="AL135" i="10"/>
  <c r="AE135" i="10"/>
  <c r="AG135" i="10" s="1"/>
  <c r="BF163" i="10"/>
  <c r="BP163" i="10"/>
  <c r="BK160" i="10"/>
  <c r="BF159" i="10"/>
  <c r="BG159" i="10"/>
  <c r="BP159" i="10"/>
  <c r="BK155" i="10"/>
  <c r="AG155" i="10"/>
  <c r="AH155" i="10"/>
  <c r="AP181" i="10"/>
  <c r="AO179" i="10"/>
  <c r="AB179" i="10"/>
  <c r="AR179" i="10"/>
  <c r="AS179" i="10" s="1"/>
  <c r="M179" i="10" s="1"/>
  <c r="AP178" i="10"/>
  <c r="BR177" i="10"/>
  <c r="BK177" i="10" s="1"/>
  <c r="AS177" i="10"/>
  <c r="BT177" i="10"/>
  <c r="BJ177" i="10" s="1"/>
  <c r="AC177" i="10"/>
  <c r="BA177" i="10"/>
  <c r="BB177" i="10"/>
  <c r="AF177" i="10"/>
  <c r="AH177" i="10" s="1"/>
  <c r="BT174" i="10"/>
  <c r="BJ174" i="10" s="1"/>
  <c r="BF174" i="10"/>
  <c r="AA174" i="10"/>
  <c r="AQ174" i="10"/>
  <c r="AB174" i="10"/>
  <c r="AR174" i="10"/>
  <c r="AS174" i="10" s="1"/>
  <c r="BB174" i="10"/>
  <c r="AE173" i="10"/>
  <c r="AG173" i="10" s="1"/>
  <c r="BI171" i="10"/>
  <c r="AK169" i="10"/>
  <c r="AD169" i="10"/>
  <c r="BK168" i="10"/>
  <c r="AG167" i="10"/>
  <c r="AH167" i="10" s="1"/>
  <c r="BT166" i="10"/>
  <c r="BJ166" i="10" s="1"/>
  <c r="BG166" i="10"/>
  <c r="BP166" i="10"/>
  <c r="BI165" i="10"/>
  <c r="BF165" i="10"/>
  <c r="AS165" i="10"/>
  <c r="BT165" i="10"/>
  <c r="BJ165" i="10" s="1"/>
  <c r="BK163" i="10"/>
  <c r="BK162" i="10"/>
  <c r="AL161" i="10"/>
  <c r="AE161" i="10"/>
  <c r="AG161" i="10" s="1"/>
  <c r="BK158" i="10"/>
  <c r="AL157" i="10"/>
  <c r="AE157" i="10"/>
  <c r="AG157" i="10" s="1"/>
  <c r="BI155" i="10"/>
  <c r="BI153" i="10"/>
  <c r="AH150" i="10"/>
  <c r="AG129" i="10"/>
  <c r="AH129" i="10" s="1"/>
  <c r="BI129" i="10"/>
  <c r="BK129" i="10"/>
  <c r="BK184" i="10"/>
  <c r="AO181" i="10"/>
  <c r="BA178" i="10"/>
  <c r="AO178" i="10"/>
  <c r="AF178" i="10"/>
  <c r="AH178" i="10" s="1"/>
  <c r="BS177" i="10"/>
  <c r="BH177" i="10" s="1"/>
  <c r="BG177" i="10"/>
  <c r="BS174" i="10"/>
  <c r="BH174" i="10" s="1"/>
  <c r="BK170" i="10"/>
  <c r="BG170" i="10"/>
  <c r="BP170" i="10"/>
  <c r="BF167" i="10"/>
  <c r="BP167" i="10"/>
  <c r="AF166" i="10"/>
  <c r="AH166" i="10" s="1"/>
  <c r="AA166" i="10"/>
  <c r="AQ166" i="10"/>
  <c r="AB166" i="10"/>
  <c r="AR166" i="10"/>
  <c r="BB166" i="10"/>
  <c r="BK164" i="10"/>
  <c r="AH164" i="10"/>
  <c r="BT163" i="10"/>
  <c r="BJ163" i="10" s="1"/>
  <c r="BI163" i="10"/>
  <c r="AK161" i="10"/>
  <c r="AD161" i="10"/>
  <c r="AG159" i="10"/>
  <c r="AH159" i="10" s="1"/>
  <c r="AD144" i="10"/>
  <c r="AK144" i="10"/>
  <c r="BI143" i="10"/>
  <c r="AH137" i="10"/>
  <c r="AK165" i="10"/>
  <c r="AD165" i="10"/>
  <c r="BS163" i="10"/>
  <c r="BH163" i="10" s="1"/>
  <c r="BG163" i="10"/>
  <c r="BI157" i="10"/>
  <c r="AF154" i="10"/>
  <c r="AH154" i="10" s="1"/>
  <c r="AO154" i="10"/>
  <c r="AA154" i="10"/>
  <c r="AQ154" i="10"/>
  <c r="AB154" i="10"/>
  <c r="AR154" i="10"/>
  <c r="AS154" i="10" s="1"/>
  <c r="M154" i="10" s="1"/>
  <c r="AC154" i="10"/>
  <c r="BA154" i="10"/>
  <c r="BB154" i="10"/>
  <c r="BT150" i="10"/>
  <c r="BJ150" i="10" s="1"/>
  <c r="BF150" i="10"/>
  <c r="BG150" i="10"/>
  <c r="BP150" i="10"/>
  <c r="AS150" i="10"/>
  <c r="AR175" i="10"/>
  <c r="AS175" i="10" s="1"/>
  <c r="M175" i="10" s="1"/>
  <c r="AB175" i="10"/>
  <c r="AR171" i="10"/>
  <c r="AS171" i="10" s="1"/>
  <c r="AB171" i="10"/>
  <c r="AR167" i="10"/>
  <c r="AS167" i="10" s="1"/>
  <c r="AB167" i="10"/>
  <c r="AF165" i="10"/>
  <c r="AH165" i="10" s="1"/>
  <c r="AR163" i="10"/>
  <c r="AS163" i="10" s="1"/>
  <c r="AB163" i="10"/>
  <c r="BT161" i="10"/>
  <c r="BJ161" i="10" s="1"/>
  <c r="AF161" i="10"/>
  <c r="AH161" i="10" s="1"/>
  <c r="AR159" i="10"/>
  <c r="AS159" i="10" s="1"/>
  <c r="AB159" i="10"/>
  <c r="BT157" i="10"/>
  <c r="BJ157" i="10" s="1"/>
  <c r="AF157" i="10"/>
  <c r="BP155" i="10"/>
  <c r="AR155" i="10"/>
  <c r="AS155" i="10" s="1"/>
  <c r="AB155" i="10"/>
  <c r="BT153" i="10"/>
  <c r="BJ153" i="10" s="1"/>
  <c r="AF153" i="10"/>
  <c r="AH153" i="10" s="1"/>
  <c r="BP151" i="10"/>
  <c r="AR151" i="10"/>
  <c r="AS151" i="10" s="1"/>
  <c r="AB151" i="10"/>
  <c r="BB150" i="10"/>
  <c r="BK149" i="10"/>
  <c r="BB149" i="10"/>
  <c r="AB149" i="10"/>
  <c r="BT147" i="10"/>
  <c r="BJ147" i="10" s="1"/>
  <c r="BG147" i="10"/>
  <c r="BF146" i="10"/>
  <c r="AS146" i="10"/>
  <c r="AB145" i="10"/>
  <c r="AR145" i="10"/>
  <c r="AS145" i="10" s="1"/>
  <c r="BB145" i="10"/>
  <c r="AR144" i="10"/>
  <c r="AS144" i="10" s="1"/>
  <c r="AH143" i="10"/>
  <c r="BI142" i="10"/>
  <c r="AH142" i="10"/>
  <c r="AF141" i="10"/>
  <c r="AH141" i="10" s="1"/>
  <c r="AE139" i="10"/>
  <c r="AG139" i="10" s="1"/>
  <c r="AB137" i="10"/>
  <c r="AR137" i="10"/>
  <c r="AS137" i="10" s="1"/>
  <c r="BB137" i="10"/>
  <c r="AR136" i="10"/>
  <c r="AS136" i="10" s="1"/>
  <c r="AO133" i="10"/>
  <c r="AB133" i="10"/>
  <c r="AR133" i="10"/>
  <c r="AS133" i="10" s="1"/>
  <c r="AC133" i="10"/>
  <c r="BA133" i="10"/>
  <c r="BB133" i="10"/>
  <c r="AL132" i="10"/>
  <c r="AE132" i="10"/>
  <c r="BK130" i="10"/>
  <c r="AS127" i="10"/>
  <c r="AS125" i="10"/>
  <c r="BF125" i="10"/>
  <c r="BG125" i="10"/>
  <c r="BP125" i="10"/>
  <c r="BS125" i="10"/>
  <c r="BH125" i="10" s="1"/>
  <c r="BT125" i="10"/>
  <c r="BJ125" i="10" s="1"/>
  <c r="AA114" i="10"/>
  <c r="AQ114" i="10"/>
  <c r="AB114" i="10"/>
  <c r="AR114" i="10"/>
  <c r="BB114" i="10"/>
  <c r="AC114" i="10"/>
  <c r="AF114" i="10"/>
  <c r="AH114" i="10" s="1"/>
  <c r="AO114" i="10"/>
  <c r="BA114" i="10"/>
  <c r="AP114" i="10"/>
  <c r="AK105" i="10"/>
  <c r="AD105" i="10"/>
  <c r="BI90" i="10"/>
  <c r="BK90" i="10"/>
  <c r="BG155" i="10"/>
  <c r="BG151" i="10"/>
  <c r="BA150" i="10"/>
  <c r="AC150" i="10"/>
  <c r="BA144" i="10"/>
  <c r="AQ144" i="10"/>
  <c r="AE144" i="10"/>
  <c r="AG144" i="10" s="1"/>
  <c r="BR141" i="10"/>
  <c r="BI141" i="10" s="1"/>
  <c r="BB140" i="10"/>
  <c r="AF140" i="10"/>
  <c r="AO140" i="10"/>
  <c r="BK139" i="10"/>
  <c r="BA136" i="10"/>
  <c r="AQ136" i="10"/>
  <c r="AE136" i="10"/>
  <c r="AG136" i="10" s="1"/>
  <c r="AG132" i="10"/>
  <c r="AS121" i="10"/>
  <c r="BT121" i="10"/>
  <c r="BJ121" i="10" s="1"/>
  <c r="BS121" i="10"/>
  <c r="BH121" i="10" s="1"/>
  <c r="BF121" i="10"/>
  <c r="AC117" i="10"/>
  <c r="BA117" i="10"/>
  <c r="BB117" i="10"/>
  <c r="AF117" i="10"/>
  <c r="AH117" i="10" s="1"/>
  <c r="AA117" i="10"/>
  <c r="AB117" i="10"/>
  <c r="AO117" i="10"/>
  <c r="AP117" i="10"/>
  <c r="AQ117" i="10"/>
  <c r="AR117" i="10"/>
  <c r="AE116" i="10"/>
  <c r="AG116" i="10" s="1"/>
  <c r="AL116" i="10"/>
  <c r="AG110" i="10"/>
  <c r="AH110" i="10" s="1"/>
  <c r="BB165" i="10"/>
  <c r="BB161" i="10"/>
  <c r="BB157" i="10"/>
  <c r="AD157" i="10"/>
  <c r="BB153" i="10"/>
  <c r="AD153" i="10"/>
  <c r="AR150" i="10"/>
  <c r="AB150" i="10"/>
  <c r="BF148" i="10"/>
  <c r="AK148" i="10"/>
  <c r="AQ145" i="10"/>
  <c r="AP144" i="10"/>
  <c r="AC144" i="10"/>
  <c r="AD142" i="10"/>
  <c r="AC141" i="10"/>
  <c r="BT139" i="10"/>
  <c r="BJ139" i="10" s="1"/>
  <c r="BF139" i="10"/>
  <c r="BG139" i="10"/>
  <c r="AP137" i="10"/>
  <c r="AP136" i="10"/>
  <c r="AC136" i="10"/>
  <c r="BR132" i="10"/>
  <c r="AS131" i="10"/>
  <c r="BT131" i="10"/>
  <c r="BJ131" i="10" s="1"/>
  <c r="BF131" i="10"/>
  <c r="BG131" i="10"/>
  <c r="AH131" i="10"/>
  <c r="BI128" i="10"/>
  <c r="BK128" i="10"/>
  <c r="AL127" i="10"/>
  <c r="AE127" i="10"/>
  <c r="AG127" i="10" s="1"/>
  <c r="AH127" i="10" s="1"/>
  <c r="BG121" i="10"/>
  <c r="AS114" i="10"/>
  <c r="M114" i="10" s="1"/>
  <c r="BI111" i="10"/>
  <c r="BA165" i="10"/>
  <c r="BA161" i="10"/>
  <c r="AS161" i="10"/>
  <c r="BA157" i="10"/>
  <c r="AS157" i="10"/>
  <c r="BA153" i="10"/>
  <c r="AS153" i="10"/>
  <c r="AG151" i="10"/>
  <c r="AH151" i="10" s="1"/>
  <c r="AQ150" i="10"/>
  <c r="AA150" i="10"/>
  <c r="BB148" i="10"/>
  <c r="AO148" i="10"/>
  <c r="AS147" i="10"/>
  <c r="AF147" i="10"/>
  <c r="AH147" i="10" s="1"/>
  <c r="AA147" i="10"/>
  <c r="AQ147" i="10"/>
  <c r="BA145" i="10"/>
  <c r="AP145" i="10"/>
  <c r="BR144" i="10"/>
  <c r="BF142" i="10"/>
  <c r="BP142" i="10"/>
  <c r="AS142" i="10"/>
  <c r="AK141" i="10"/>
  <c r="BF140" i="10"/>
  <c r="AS140" i="10"/>
  <c r="BS139" i="10"/>
  <c r="BH139" i="10" s="1"/>
  <c r="AO137" i="10"/>
  <c r="BR136" i="10"/>
  <c r="BK134" i="10"/>
  <c r="BI134" i="10"/>
  <c r="AK133" i="10"/>
  <c r="AD133" i="10"/>
  <c r="AR132" i="10"/>
  <c r="AS132" i="10" s="1"/>
  <c r="BI115" i="10"/>
  <c r="BK115" i="10"/>
  <c r="AK109" i="10"/>
  <c r="AD109" i="10"/>
  <c r="BI146" i="10"/>
  <c r="AG146" i="10"/>
  <c r="AB141" i="10"/>
  <c r="AR141" i="10"/>
  <c r="AS141" i="10" s="1"/>
  <c r="BB141" i="10"/>
  <c r="AH139" i="10"/>
  <c r="BI138" i="10"/>
  <c r="AH138" i="10"/>
  <c r="BK137" i="10"/>
  <c r="BT135" i="10"/>
  <c r="BJ135" i="10" s="1"/>
  <c r="BF135" i="10"/>
  <c r="BG135" i="10"/>
  <c r="AO150" i="10"/>
  <c r="AG148" i="10"/>
  <c r="AH148" i="10" s="1"/>
  <c r="BK146" i="10"/>
  <c r="AH146" i="10"/>
  <c r="BR145" i="10"/>
  <c r="BK145" i="10" s="1"/>
  <c r="BB144" i="10"/>
  <c r="AF144" i="10"/>
  <c r="AO144" i="10"/>
  <c r="AQ141" i="10"/>
  <c r="BK138" i="10"/>
  <c r="BR137" i="10"/>
  <c r="BI137" i="10"/>
  <c r="BB136" i="10"/>
  <c r="AF136" i="10"/>
  <c r="AO136" i="10"/>
  <c r="AH135" i="10"/>
  <c r="AG133" i="10"/>
  <c r="AH133" i="10" s="1"/>
  <c r="BI133" i="10"/>
  <c r="BK133" i="10"/>
  <c r="AA132" i="10"/>
  <c r="AQ132" i="10"/>
  <c r="BB132" i="10"/>
  <c r="AF132" i="10"/>
  <c r="AO132" i="10"/>
  <c r="AS117" i="10"/>
  <c r="M117" i="10" s="1"/>
  <c r="BT117" i="10"/>
  <c r="BJ117" i="10" s="1"/>
  <c r="BF117" i="10"/>
  <c r="BP117" i="10"/>
  <c r="BG117" i="10"/>
  <c r="BS117" i="10"/>
  <c r="BH117" i="10" s="1"/>
  <c r="BK148" i="10"/>
  <c r="BI145" i="10"/>
  <c r="BP144" i="10"/>
  <c r="BG144" i="10"/>
  <c r="BT143" i="10"/>
  <c r="BJ143" i="10" s="1"/>
  <c r="BF143" i="10"/>
  <c r="BG143" i="10"/>
  <c r="BA141" i="10"/>
  <c r="AP141" i="10"/>
  <c r="AG140" i="10"/>
  <c r="BP136" i="10"/>
  <c r="BG136" i="10"/>
  <c r="AH134" i="10"/>
  <c r="BA132" i="10"/>
  <c r="AE131" i="10"/>
  <c r="AG131" i="10" s="1"/>
  <c r="AA128" i="10"/>
  <c r="AQ128" i="10"/>
  <c r="AB128" i="10"/>
  <c r="AR128" i="10"/>
  <c r="AS128" i="10" s="1"/>
  <c r="AC128" i="10"/>
  <c r="BA128" i="10"/>
  <c r="BB128" i="10"/>
  <c r="AF128" i="10"/>
  <c r="AO128" i="10"/>
  <c r="BK126" i="10"/>
  <c r="AE124" i="10"/>
  <c r="AG124" i="10" s="1"/>
  <c r="AH124" i="10" s="1"/>
  <c r="AL124" i="10"/>
  <c r="BF119" i="10"/>
  <c r="BP119" i="10"/>
  <c r="BG119" i="10"/>
  <c r="BS119" i="10"/>
  <c r="BH119" i="10" s="1"/>
  <c r="BA146" i="10"/>
  <c r="AQ143" i="10"/>
  <c r="AA143" i="10"/>
  <c r="AQ139" i="10"/>
  <c r="AA139" i="10"/>
  <c r="AQ135" i="10"/>
  <c r="AA135" i="10"/>
  <c r="AS134" i="10"/>
  <c r="AQ131" i="10"/>
  <c r="AA131" i="10"/>
  <c r="BI130" i="10"/>
  <c r="AS130" i="10"/>
  <c r="BG127" i="10"/>
  <c r="AQ127" i="10"/>
  <c r="AA127" i="10"/>
  <c r="AO126" i="10"/>
  <c r="AG126" i="10"/>
  <c r="AH126" i="10" s="1"/>
  <c r="AB125" i="10"/>
  <c r="BI124" i="10"/>
  <c r="BP123" i="10"/>
  <c r="AP123" i="10"/>
  <c r="AF123" i="10"/>
  <c r="BA118" i="10"/>
  <c r="AO118" i="10"/>
  <c r="AF118" i="10"/>
  <c r="AH118" i="10" s="1"/>
  <c r="BS114" i="10"/>
  <c r="BH114" i="10" s="1"/>
  <c r="BI113" i="10"/>
  <c r="AO113" i="10"/>
  <c r="AB113" i="10"/>
  <c r="AL112" i="10"/>
  <c r="BG111" i="10"/>
  <c r="BG110" i="10"/>
  <c r="BP110" i="10"/>
  <c r="AR109" i="10"/>
  <c r="AH108" i="10"/>
  <c r="BT107" i="10"/>
  <c r="BJ107" i="10" s="1"/>
  <c r="BI107" i="10"/>
  <c r="BT106" i="10"/>
  <c r="BJ106" i="10" s="1"/>
  <c r="BG106" i="10"/>
  <c r="BP106" i="10"/>
  <c r="AS106" i="10"/>
  <c r="AF106" i="10"/>
  <c r="AH106" i="10" s="1"/>
  <c r="AA106" i="10"/>
  <c r="AQ106" i="10"/>
  <c r="AB106" i="10"/>
  <c r="AR106" i="10"/>
  <c r="AC106" i="10"/>
  <c r="BA106" i="10"/>
  <c r="BB106" i="10"/>
  <c r="AF102" i="10"/>
  <c r="AH102" i="10" s="1"/>
  <c r="AA102" i="10"/>
  <c r="AQ102" i="10"/>
  <c r="AB102" i="10"/>
  <c r="AR102" i="10"/>
  <c r="AS102" i="10" s="1"/>
  <c r="M102" i="10" s="1"/>
  <c r="AC102" i="10"/>
  <c r="BA102" i="10"/>
  <c r="BB102" i="10"/>
  <c r="BK96" i="10"/>
  <c r="BI96" i="10"/>
  <c r="BP134" i="10"/>
  <c r="BP130" i="10"/>
  <c r="BB129" i="10"/>
  <c r="AD129" i="10"/>
  <c r="BF127" i="10"/>
  <c r="BP126" i="10"/>
  <c r="BF126" i="10"/>
  <c r="BI125" i="10"/>
  <c r="AE123" i="10"/>
  <c r="AG123" i="10" s="1"/>
  <c r="BT122" i="10"/>
  <c r="BJ122" i="10" s="1"/>
  <c r="AS122" i="10"/>
  <c r="AA122" i="10"/>
  <c r="AQ122" i="10"/>
  <c r="AC121" i="10"/>
  <c r="BA121" i="10"/>
  <c r="AF121" i="10"/>
  <c r="AH121" i="10" s="1"/>
  <c r="AK117" i="10"/>
  <c r="AD117" i="10"/>
  <c r="BK116" i="10"/>
  <c r="BR110" i="10"/>
  <c r="BI110" i="10" s="1"/>
  <c r="AQ109" i="10"/>
  <c r="AH107" i="10"/>
  <c r="BT103" i="10"/>
  <c r="BJ103" i="10" s="1"/>
  <c r="BT102" i="10"/>
  <c r="BJ102" i="10" s="1"/>
  <c r="BG102" i="10"/>
  <c r="BP102" i="10"/>
  <c r="BR101" i="10"/>
  <c r="BK101" i="10" s="1"/>
  <c r="BK94" i="10"/>
  <c r="BI94" i="10"/>
  <c r="BB93" i="10"/>
  <c r="AF93" i="10"/>
  <c r="AO93" i="10"/>
  <c r="AA93" i="10"/>
  <c r="AB93" i="10"/>
  <c r="AC93" i="10"/>
  <c r="AP93" i="10"/>
  <c r="AQ93" i="10"/>
  <c r="BA93" i="10"/>
  <c r="AR93" i="10"/>
  <c r="BG134" i="10"/>
  <c r="BG130" i="10"/>
  <c r="BA129" i="10"/>
  <c r="AC129" i="10"/>
  <c r="AE128" i="10"/>
  <c r="AG128" i="10" s="1"/>
  <c r="AE126" i="10"/>
  <c r="AC125" i="10"/>
  <c r="BA125" i="10"/>
  <c r="BS122" i="10"/>
  <c r="BH122" i="10" s="1"/>
  <c r="BG118" i="10"/>
  <c r="BP118" i="10"/>
  <c r="AH116" i="10"/>
  <c r="BF115" i="10"/>
  <c r="BP115" i="10"/>
  <c r="AG114" i="10"/>
  <c r="AS113" i="10"/>
  <c r="BT113" i="10"/>
  <c r="BJ113" i="10" s="1"/>
  <c r="AC113" i="10"/>
  <c r="BA113" i="10"/>
  <c r="BB113" i="10"/>
  <c r="AF113" i="10"/>
  <c r="AH113" i="10" s="1"/>
  <c r="AH111" i="10"/>
  <c r="AA110" i="10"/>
  <c r="AQ110" i="10"/>
  <c r="AB110" i="10"/>
  <c r="AR110" i="10"/>
  <c r="AS110" i="10" s="1"/>
  <c r="BB110" i="10"/>
  <c r="AP109" i="10"/>
  <c r="AE109" i="10"/>
  <c r="AG109" i="10" s="1"/>
  <c r="BR105" i="10"/>
  <c r="BK105" i="10" s="1"/>
  <c r="AH103" i="10"/>
  <c r="AR129" i="10"/>
  <c r="AS129" i="10" s="1"/>
  <c r="AB129" i="10"/>
  <c r="BT127" i="10"/>
  <c r="BJ127" i="10" s="1"/>
  <c r="AQ125" i="10"/>
  <c r="AC123" i="10"/>
  <c r="BI122" i="10"/>
  <c r="AP122" i="10"/>
  <c r="BI121" i="10"/>
  <c r="BB121" i="10"/>
  <c r="AQ121" i="10"/>
  <c r="BK120" i="10"/>
  <c r="BR118" i="10"/>
  <c r="BK118" i="10" s="1"/>
  <c r="BS115" i="10"/>
  <c r="BH115" i="10" s="1"/>
  <c r="BS113" i="10"/>
  <c r="BH113" i="10" s="1"/>
  <c r="BG113" i="10"/>
  <c r="BS110" i="10"/>
  <c r="BH110" i="10" s="1"/>
  <c r="BI109" i="10"/>
  <c r="AO109" i="10"/>
  <c r="AB109" i="10"/>
  <c r="AS101" i="10"/>
  <c r="BK100" i="10"/>
  <c r="BK99" i="10"/>
  <c r="AG99" i="10"/>
  <c r="AH99" i="10" s="1"/>
  <c r="BK97" i="10"/>
  <c r="AH119" i="10"/>
  <c r="AA118" i="10"/>
  <c r="AQ118" i="10"/>
  <c r="AB118" i="10"/>
  <c r="AR118" i="10"/>
  <c r="AS118" i="10" s="1"/>
  <c r="BB118" i="10"/>
  <c r="AK113" i="10"/>
  <c r="AD113" i="10"/>
  <c r="BK112" i="10"/>
  <c r="BF107" i="10"/>
  <c r="BG107" i="10"/>
  <c r="BP107" i="10"/>
  <c r="BI106" i="10"/>
  <c r="AL101" i="10"/>
  <c r="AE101" i="10"/>
  <c r="AG101" i="10" s="1"/>
  <c r="BI93" i="10"/>
  <c r="BK93" i="10"/>
  <c r="AC89" i="10"/>
  <c r="BA89" i="10"/>
  <c r="AA89" i="10"/>
  <c r="AF89" i="10"/>
  <c r="AH89" i="10" s="1"/>
  <c r="AO89" i="10"/>
  <c r="AP89" i="10"/>
  <c r="AQ89" i="10"/>
  <c r="AB89" i="10"/>
  <c r="BB89" i="10"/>
  <c r="BK123" i="10"/>
  <c r="BI117" i="10"/>
  <c r="BG114" i="10"/>
  <c r="BP114" i="10"/>
  <c r="BF111" i="10"/>
  <c r="BP111" i="10"/>
  <c r="AS109" i="10"/>
  <c r="M109" i="10" s="1"/>
  <c r="BT109" i="10"/>
  <c r="BJ109" i="10" s="1"/>
  <c r="AC109" i="10"/>
  <c r="BA109" i="10"/>
  <c r="BB109" i="10"/>
  <c r="AF109" i="10"/>
  <c r="BK104" i="10"/>
  <c r="BF103" i="10"/>
  <c r="BG103" i="10"/>
  <c r="BP103" i="10"/>
  <c r="AD91" i="10"/>
  <c r="AK91" i="10"/>
  <c r="AK87" i="10"/>
  <c r="AD87" i="10"/>
  <c r="AA126" i="10"/>
  <c r="AQ126" i="10"/>
  <c r="BK124" i="10"/>
  <c r="AH120" i="10"/>
  <c r="AG119" i="10"/>
  <c r="BR114" i="10"/>
  <c r="BK114" i="10" s="1"/>
  <c r="BS111" i="10"/>
  <c r="BH111" i="10" s="1"/>
  <c r="BS109" i="10"/>
  <c r="BH109" i="10" s="1"/>
  <c r="BG109" i="10"/>
  <c r="AL105" i="10"/>
  <c r="AE105" i="10"/>
  <c r="AG105" i="10" s="1"/>
  <c r="AH100" i="10"/>
  <c r="BF96" i="10"/>
  <c r="BG96" i="10"/>
  <c r="BP96" i="10"/>
  <c r="AS96" i="10"/>
  <c r="BS96" i="10"/>
  <c r="BH96" i="10" s="1"/>
  <c r="AR89" i="10"/>
  <c r="AR119" i="10"/>
  <c r="AS119" i="10" s="1"/>
  <c r="M119" i="10" s="1"/>
  <c r="AB119" i="10"/>
  <c r="AR115" i="10"/>
  <c r="AS115" i="10" s="1"/>
  <c r="AB115" i="10"/>
  <c r="AR111" i="10"/>
  <c r="AS111" i="10" s="1"/>
  <c r="M111" i="10" s="1"/>
  <c r="AB111" i="10"/>
  <c r="AR107" i="10"/>
  <c r="AS107" i="10" s="1"/>
  <c r="M107" i="10" s="1"/>
  <c r="AB107" i="10"/>
  <c r="BT105" i="10"/>
  <c r="BJ105" i="10" s="1"/>
  <c r="AF105" i="10"/>
  <c r="AR103" i="10"/>
  <c r="AS103" i="10" s="1"/>
  <c r="M103" i="10" s="1"/>
  <c r="AB103" i="10"/>
  <c r="BT101" i="10"/>
  <c r="BJ101" i="10" s="1"/>
  <c r="AF101" i="10"/>
  <c r="BP99" i="10"/>
  <c r="AR99" i="10"/>
  <c r="AS99" i="10" s="1"/>
  <c r="AB99" i="10"/>
  <c r="AP97" i="10"/>
  <c r="AE97" i="10"/>
  <c r="AG97" i="10" s="1"/>
  <c r="AH95" i="10"/>
  <c r="BP93" i="10"/>
  <c r="BG93" i="10"/>
  <c r="BT92" i="10"/>
  <c r="BJ92" i="10" s="1"/>
  <c r="BF92" i="10"/>
  <c r="BG92" i="10"/>
  <c r="BF90" i="10"/>
  <c r="BK87" i="10"/>
  <c r="BI87" i="10"/>
  <c r="AK84" i="10"/>
  <c r="AD84" i="10"/>
  <c r="BI75" i="10"/>
  <c r="BK75" i="10"/>
  <c r="BG99" i="10"/>
  <c r="BF93" i="10"/>
  <c r="AS93" i="10"/>
  <c r="AR91" i="10"/>
  <c r="AS91" i="10" s="1"/>
  <c r="AC91" i="10"/>
  <c r="BP90" i="10"/>
  <c r="AS89" i="10"/>
  <c r="BF89" i="10"/>
  <c r="BG89" i="10"/>
  <c r="BP89" i="10"/>
  <c r="BS89" i="10"/>
  <c r="BH89" i="10" s="1"/>
  <c r="AE87" i="10"/>
  <c r="AG87" i="10" s="1"/>
  <c r="AH87" i="10" s="1"/>
  <c r="BR84" i="10"/>
  <c r="BI84" i="10" s="1"/>
  <c r="BK61" i="10"/>
  <c r="BI61" i="10"/>
  <c r="BB105" i="10"/>
  <c r="BB101" i="10"/>
  <c r="AD101" i="10"/>
  <c r="AK98" i="10"/>
  <c r="AC97" i="10"/>
  <c r="BI95" i="10"/>
  <c r="AD95" i="10"/>
  <c r="AK94" i="10"/>
  <c r="AB94" i="10"/>
  <c r="AR94" i="10"/>
  <c r="AS94" i="10" s="1"/>
  <c r="BB94" i="10"/>
  <c r="AB91" i="10"/>
  <c r="AK72" i="10"/>
  <c r="AD72" i="10"/>
  <c r="BA105" i="10"/>
  <c r="BA101" i="10"/>
  <c r="AL98" i="10"/>
  <c r="AE98" i="10"/>
  <c r="BG97" i="10"/>
  <c r="BK95" i="10"/>
  <c r="BF95" i="10"/>
  <c r="BP95" i="10"/>
  <c r="AS95" i="10"/>
  <c r="AE93" i="10"/>
  <c r="AS92" i="10"/>
  <c r="BB91" i="10"/>
  <c r="AG86" i="10"/>
  <c r="AH86" i="10" s="1"/>
  <c r="BK86" i="10"/>
  <c r="BI86" i="10"/>
  <c r="AL85" i="10"/>
  <c r="AE85" i="10"/>
  <c r="AG85" i="10" s="1"/>
  <c r="AG83" i="10"/>
  <c r="BI83" i="10"/>
  <c r="BK83" i="10"/>
  <c r="BI82" i="10"/>
  <c r="AG82" i="10"/>
  <c r="AH82" i="10" s="1"/>
  <c r="BI79" i="10"/>
  <c r="BK79" i="10"/>
  <c r="BK62" i="10"/>
  <c r="BI62" i="10"/>
  <c r="AG93" i="10"/>
  <c r="AG91" i="10"/>
  <c r="BI91" i="10"/>
  <c r="AO91" i="10"/>
  <c r="AF91" i="10"/>
  <c r="AH91" i="10" s="1"/>
  <c r="AP91" i="10"/>
  <c r="AQ91" i="10"/>
  <c r="AK77" i="10"/>
  <c r="AD77" i="10"/>
  <c r="BK98" i="10"/>
  <c r="AF97" i="10"/>
  <c r="AO97" i="10"/>
  <c r="AH96" i="10"/>
  <c r="BK91" i="10"/>
  <c r="AD89" i="10"/>
  <c r="BI98" i="10"/>
  <c r="AG98" i="10"/>
  <c r="AH98" i="10" s="1"/>
  <c r="BB97" i="10"/>
  <c r="AR97" i="10"/>
  <c r="AS97" i="10" s="1"/>
  <c r="AH92" i="10"/>
  <c r="BG90" i="10"/>
  <c r="BS90" i="10"/>
  <c r="BH90" i="10" s="1"/>
  <c r="AQ96" i="10"/>
  <c r="BA95" i="10"/>
  <c r="AC95" i="10"/>
  <c r="AE94" i="10"/>
  <c r="AG94" i="10" s="1"/>
  <c r="AH94" i="10" s="1"/>
  <c r="AQ92" i="10"/>
  <c r="AL88" i="10"/>
  <c r="AB88" i="10"/>
  <c r="BG86" i="10"/>
  <c r="BP86" i="10"/>
  <c r="BP85" i="10"/>
  <c r="AK85" i="10"/>
  <c r="AD85" i="10"/>
  <c r="AD83" i="10"/>
  <c r="BS82" i="10"/>
  <c r="BH82" i="10" s="1"/>
  <c r="AA82" i="10"/>
  <c r="AQ82" i="10"/>
  <c r="AB82" i="10"/>
  <c r="AR82" i="10"/>
  <c r="AS82" i="10" s="1"/>
  <c r="M82" i="10" s="1"/>
  <c r="BB82" i="10"/>
  <c r="AE81" i="10"/>
  <c r="AG81" i="10" s="1"/>
  <c r="BR78" i="10"/>
  <c r="BF78" i="10"/>
  <c r="BR77" i="10"/>
  <c r="BK77" i="10" s="1"/>
  <c r="BG77" i="10"/>
  <c r="AL46" i="10"/>
  <c r="AE46" i="10"/>
  <c r="AR95" i="10"/>
  <c r="AA88" i="10"/>
  <c r="AR85" i="10"/>
  <c r="BF83" i="10"/>
  <c r="BP83" i="10"/>
  <c r="BI81" i="10"/>
  <c r="AP78" i="10"/>
  <c r="BS77" i="10"/>
  <c r="BH77" i="10" s="1"/>
  <c r="AE77" i="10"/>
  <c r="AG77" i="10" s="1"/>
  <c r="BT74" i="10"/>
  <c r="BJ74" i="10" s="1"/>
  <c r="BG74" i="10"/>
  <c r="BP74" i="10"/>
  <c r="BI73" i="10"/>
  <c r="BF66" i="10"/>
  <c r="BG66" i="10"/>
  <c r="BP66" i="10"/>
  <c r="BS66" i="10"/>
  <c r="BH66" i="10" s="1"/>
  <c r="AS66" i="10"/>
  <c r="BT66" i="10"/>
  <c r="BJ66" i="10" s="1"/>
  <c r="AL65" i="10"/>
  <c r="AE65" i="10"/>
  <c r="AG65" i="10" s="1"/>
  <c r="AH65" i="10" s="1"/>
  <c r="BI63" i="10"/>
  <c r="BK63" i="10"/>
  <c r="BI46" i="10"/>
  <c r="BK46" i="10"/>
  <c r="BI34" i="10"/>
  <c r="BK34" i="10"/>
  <c r="AQ85" i="10"/>
  <c r="AK80" i="10"/>
  <c r="AH80" i="10"/>
  <c r="AO78" i="10"/>
  <c r="AK76" i="10"/>
  <c r="AH76" i="10"/>
  <c r="AF74" i="10"/>
  <c r="AH74" i="10" s="1"/>
  <c r="AA74" i="10"/>
  <c r="AQ74" i="10"/>
  <c r="AB74" i="10"/>
  <c r="AR74" i="10"/>
  <c r="AS74" i="10" s="1"/>
  <c r="M74" i="10" s="1"/>
  <c r="AC74" i="10"/>
  <c r="BA74" i="10"/>
  <c r="BB74" i="10"/>
  <c r="BK71" i="10"/>
  <c r="AA90" i="10"/>
  <c r="AQ90" i="10"/>
  <c r="BK88" i="10"/>
  <c r="BA88" i="10"/>
  <c r="AQ88" i="10"/>
  <c r="AA86" i="10"/>
  <c r="AQ86" i="10"/>
  <c r="AB86" i="10"/>
  <c r="AR86" i="10"/>
  <c r="AS86" i="10" s="1"/>
  <c r="BG83" i="10"/>
  <c r="BA82" i="10"/>
  <c r="AO82" i="10"/>
  <c r="BR81" i="10"/>
  <c r="BK81" i="10" s="1"/>
  <c r="AS81" i="10"/>
  <c r="BT81" i="10"/>
  <c r="BJ81" i="10" s="1"/>
  <c r="AC81" i="10"/>
  <c r="BA81" i="10"/>
  <c r="BB81" i="10"/>
  <c r="AF81" i="10"/>
  <c r="AH81" i="10" s="1"/>
  <c r="AG79" i="10"/>
  <c r="AH79" i="10" s="1"/>
  <c r="AG75" i="10"/>
  <c r="AH75" i="10" s="1"/>
  <c r="AH72" i="10"/>
  <c r="BK65" i="10"/>
  <c r="BI65" i="10"/>
  <c r="BI60" i="10"/>
  <c r="BK60" i="10"/>
  <c r="AL53" i="10"/>
  <c r="AE53" i="10"/>
  <c r="AG53" i="10" s="1"/>
  <c r="BF79" i="10"/>
  <c r="BP79" i="10"/>
  <c r="BT78" i="10"/>
  <c r="BJ78" i="10" s="1"/>
  <c r="BG78" i="10"/>
  <c r="BP78" i="10"/>
  <c r="BF75" i="10"/>
  <c r="BP75" i="10"/>
  <c r="BB58" i="10"/>
  <c r="AO58" i="10"/>
  <c r="AA58" i="10"/>
  <c r="AB58" i="10"/>
  <c r="AC58" i="10"/>
  <c r="AP58" i="10"/>
  <c r="AF58" i="10"/>
  <c r="AQ58" i="10"/>
  <c r="BA58" i="10"/>
  <c r="AR58" i="10"/>
  <c r="AS58" i="10" s="1"/>
  <c r="AA50" i="10"/>
  <c r="AQ50" i="10"/>
  <c r="AB50" i="10"/>
  <c r="AR50" i="10"/>
  <c r="AS50" i="10" s="1"/>
  <c r="M50" i="10" s="1"/>
  <c r="AC50" i="10"/>
  <c r="BA50" i="10"/>
  <c r="BB50" i="10"/>
  <c r="AF50" i="10"/>
  <c r="AO50" i="10"/>
  <c r="AP50" i="10"/>
  <c r="AH84" i="10"/>
  <c r="BG82" i="10"/>
  <c r="BP82" i="10"/>
  <c r="AK81" i="10"/>
  <c r="AD81" i="10"/>
  <c r="BK80" i="10"/>
  <c r="BT79" i="10"/>
  <c r="BJ79" i="10" s="1"/>
  <c r="BI77" i="10"/>
  <c r="BF77" i="10"/>
  <c r="AS77" i="10"/>
  <c r="M77" i="10" s="1"/>
  <c r="BT77" i="10"/>
  <c r="BJ77" i="10" s="1"/>
  <c r="BT75" i="10"/>
  <c r="BJ75" i="10" s="1"/>
  <c r="BT70" i="10"/>
  <c r="BJ70" i="10" s="1"/>
  <c r="BF70" i="10"/>
  <c r="BG70" i="10"/>
  <c r="BP70" i="10"/>
  <c r="BR69" i="10"/>
  <c r="BK69" i="10" s="1"/>
  <c r="AK68" i="10"/>
  <c r="AD68" i="10"/>
  <c r="BI89" i="10"/>
  <c r="BR85" i="10"/>
  <c r="BK85" i="10" s="1"/>
  <c r="AS85" i="10"/>
  <c r="M85" i="10" s="1"/>
  <c r="BT85" i="10"/>
  <c r="BJ85" i="10" s="1"/>
  <c r="AC85" i="10"/>
  <c r="BA85" i="10"/>
  <c r="BB85" i="10"/>
  <c r="AF85" i="10"/>
  <c r="AH83" i="10"/>
  <c r="BR82" i="10"/>
  <c r="BK82" i="10" s="1"/>
  <c r="BS79" i="10"/>
  <c r="BH79" i="10" s="1"/>
  <c r="BG79" i="10"/>
  <c r="AF78" i="10"/>
  <c r="AH78" i="10" s="1"/>
  <c r="AA78" i="10"/>
  <c r="AQ78" i="10"/>
  <c r="AB78" i="10"/>
  <c r="AR78" i="10"/>
  <c r="AS78" i="10" s="1"/>
  <c r="M78" i="10" s="1"/>
  <c r="BB78" i="10"/>
  <c r="BK76" i="10"/>
  <c r="BS75" i="10"/>
  <c r="BH75" i="10" s="1"/>
  <c r="BG75" i="10"/>
  <c r="AP74" i="10"/>
  <c r="BI67" i="10"/>
  <c r="BK67" i="10"/>
  <c r="BI57" i="10"/>
  <c r="BK57" i="10"/>
  <c r="AF77" i="10"/>
  <c r="AH77" i="10" s="1"/>
  <c r="BT73" i="10"/>
  <c r="BJ73" i="10" s="1"/>
  <c r="AF73" i="10"/>
  <c r="BP71" i="10"/>
  <c r="BB70" i="10"/>
  <c r="BT69" i="10"/>
  <c r="BJ69" i="10" s="1"/>
  <c r="AF69" i="10"/>
  <c r="AH69" i="10" s="1"/>
  <c r="BF67" i="10"/>
  <c r="AF67" i="10"/>
  <c r="AH67" i="10" s="1"/>
  <c r="BR66" i="10"/>
  <c r="BK66" i="10" s="1"/>
  <c r="AE64" i="10"/>
  <c r="AG64" i="10" s="1"/>
  <c r="AH64" i="10" s="1"/>
  <c r="AO63" i="10"/>
  <c r="AF63" i="10"/>
  <c r="AH63" i="10" s="1"/>
  <c r="AP62" i="10"/>
  <c r="AF62" i="10"/>
  <c r="AF61" i="10"/>
  <c r="AH61" i="10" s="1"/>
  <c r="AO61" i="10"/>
  <c r="AA61" i="10"/>
  <c r="AQ61" i="10"/>
  <c r="BI59" i="10"/>
  <c r="BK59" i="10"/>
  <c r="AD59" i="10"/>
  <c r="AL58" i="10"/>
  <c r="AE58" i="10"/>
  <c r="AG58" i="10" s="1"/>
  <c r="AP55" i="10"/>
  <c r="BR54" i="10"/>
  <c r="BI54" i="10" s="1"/>
  <c r="AG54" i="10"/>
  <c r="AH52" i="10"/>
  <c r="AS49" i="10"/>
  <c r="M49" i="10" s="1"/>
  <c r="BR47" i="10"/>
  <c r="BK41" i="10"/>
  <c r="AE73" i="10"/>
  <c r="AG73" i="10" s="1"/>
  <c r="BA70" i="10"/>
  <c r="AC70" i="10"/>
  <c r="AE69" i="10"/>
  <c r="AG69" i="10" s="1"/>
  <c r="BP65" i="10"/>
  <c r="AD64" i="10"/>
  <c r="AO62" i="10"/>
  <c r="AC62" i="10"/>
  <c r="AE60" i="10"/>
  <c r="AG60" i="10" s="1"/>
  <c r="AH60" i="10" s="1"/>
  <c r="BT57" i="10"/>
  <c r="BJ57" i="10" s="1"/>
  <c r="BG57" i="10"/>
  <c r="BB55" i="10"/>
  <c r="AO55" i="10"/>
  <c r="AF55" i="10"/>
  <c r="AH55" i="10" s="1"/>
  <c r="AB54" i="10"/>
  <c r="BB54" i="10"/>
  <c r="AO54" i="10"/>
  <c r="AE43" i="10"/>
  <c r="AG43" i="10" s="1"/>
  <c r="AL43" i="10"/>
  <c r="BB77" i="10"/>
  <c r="BB73" i="10"/>
  <c r="AD73" i="10"/>
  <c r="AR70" i="10"/>
  <c r="AS70" i="10" s="1"/>
  <c r="M70" i="10" s="1"/>
  <c r="AB70" i="10"/>
  <c r="BB69" i="10"/>
  <c r="AD69" i="10"/>
  <c r="AD67" i="10"/>
  <c r="BG65" i="10"/>
  <c r="AO65" i="10"/>
  <c r="BP63" i="10"/>
  <c r="AS63" i="10"/>
  <c r="M63" i="10" s="1"/>
  <c r="AD63" i="10"/>
  <c r="AB62" i="10"/>
  <c r="BP61" i="10"/>
  <c r="BF61" i="10"/>
  <c r="BF60" i="10"/>
  <c r="BG60" i="10"/>
  <c r="AS60" i="10"/>
  <c r="AB59" i="10"/>
  <c r="AR59" i="10"/>
  <c r="AC59" i="10"/>
  <c r="BA59" i="10"/>
  <c r="BS57" i="10"/>
  <c r="BH57" i="10" s="1"/>
  <c r="BI56" i="10"/>
  <c r="AG56" i="10"/>
  <c r="AH56" i="10" s="1"/>
  <c r="AK54" i="10"/>
  <c r="BK53" i="10"/>
  <c r="AR53" i="10"/>
  <c r="AS53" i="10" s="1"/>
  <c r="M53" i="10" s="1"/>
  <c r="BK50" i="10"/>
  <c r="BI49" i="10"/>
  <c r="BK49" i="10"/>
  <c r="AL49" i="10"/>
  <c r="AE49" i="10"/>
  <c r="AG49" i="10" s="1"/>
  <c r="BA77" i="10"/>
  <c r="BA73" i="10"/>
  <c r="AS73" i="10"/>
  <c r="M73" i="10" s="1"/>
  <c r="BK72" i="10"/>
  <c r="AG71" i="10"/>
  <c r="AH71" i="10" s="1"/>
  <c r="AQ70" i="10"/>
  <c r="AA70" i="10"/>
  <c r="BA69" i="10"/>
  <c r="AS69" i="10"/>
  <c r="BK68" i="10"/>
  <c r="BF65" i="10"/>
  <c r="BT64" i="10"/>
  <c r="BJ64" i="10" s="1"/>
  <c r="BK64" i="10"/>
  <c r="AS64" i="10"/>
  <c r="AA62" i="10"/>
  <c r="AF57" i="10"/>
  <c r="AH57" i="10" s="1"/>
  <c r="AO57" i="10"/>
  <c r="AA57" i="10"/>
  <c r="AQ57" i="10"/>
  <c r="BK56" i="10"/>
  <c r="BI55" i="10"/>
  <c r="BK55" i="10"/>
  <c r="AD55" i="10"/>
  <c r="AP53" i="10"/>
  <c r="AL52" i="10"/>
  <c r="AB63" i="10"/>
  <c r="AR63" i="10"/>
  <c r="AC63" i="10"/>
  <c r="BA63" i="10"/>
  <c r="BS53" i="10"/>
  <c r="BH53" i="10" s="1"/>
  <c r="AK51" i="10"/>
  <c r="AD51" i="10"/>
  <c r="AO70" i="10"/>
  <c r="AB67" i="10"/>
  <c r="AR67" i="10"/>
  <c r="AS67" i="10" s="1"/>
  <c r="M67" i="10" s="1"/>
  <c r="AL62" i="10"/>
  <c r="AE62" i="10"/>
  <c r="AG62" i="10" s="1"/>
  <c r="BR58" i="10"/>
  <c r="BK58" i="10"/>
  <c r="BF56" i="10"/>
  <c r="BG56" i="10"/>
  <c r="AS56" i="10"/>
  <c r="AB55" i="10"/>
  <c r="AR55" i="10"/>
  <c r="AC55" i="10"/>
  <c r="BA55" i="10"/>
  <c r="BT53" i="10"/>
  <c r="BJ53" i="10" s="1"/>
  <c r="BG53" i="10"/>
  <c r="AC53" i="10"/>
  <c r="BA53" i="10"/>
  <c r="BB53" i="10"/>
  <c r="AF53" i="10"/>
  <c r="AH53" i="10" s="1"/>
  <c r="AO53" i="10"/>
  <c r="AA53" i="10"/>
  <c r="AQ53" i="10"/>
  <c r="AG51" i="10"/>
  <c r="AH51" i="10" s="1"/>
  <c r="BI51" i="10"/>
  <c r="BK51" i="10"/>
  <c r="AP67" i="10"/>
  <c r="AE66" i="10"/>
  <c r="AG66" i="10" s="1"/>
  <c r="AH66" i="10" s="1"/>
  <c r="BS65" i="10"/>
  <c r="BH65" i="10" s="1"/>
  <c r="AS65" i="10"/>
  <c r="M65" i="10" s="1"/>
  <c r="AQ63" i="10"/>
  <c r="BA62" i="10"/>
  <c r="AR62" i="10"/>
  <c r="AS62" i="10" s="1"/>
  <c r="BT61" i="10"/>
  <c r="BJ61" i="10" s="1"/>
  <c r="BG61" i="10"/>
  <c r="BI58" i="10"/>
  <c r="BS56" i="10"/>
  <c r="BH56" i="10" s="1"/>
  <c r="BA54" i="10"/>
  <c r="AQ54" i="10"/>
  <c r="AF54" i="10"/>
  <c r="BP53" i="10"/>
  <c r="BI52" i="10"/>
  <c r="AS52" i="10"/>
  <c r="BG49" i="10"/>
  <c r="BK47" i="10"/>
  <c r="BB45" i="10"/>
  <c r="AP45" i="10"/>
  <c r="BI44" i="10"/>
  <c r="AQ44" i="10"/>
  <c r="AG44" i="10"/>
  <c r="AH44" i="10" s="1"/>
  <c r="BT41" i="10"/>
  <c r="BJ41" i="10" s="1"/>
  <c r="BF41" i="10"/>
  <c r="AK38" i="10"/>
  <c r="AD38" i="10"/>
  <c r="AL32" i="10"/>
  <c r="AE32" i="10"/>
  <c r="AG32" i="10" s="1"/>
  <c r="BF49" i="10"/>
  <c r="AS48" i="10"/>
  <c r="AD48" i="10"/>
  <c r="BK43" i="10"/>
  <c r="AA41" i="10"/>
  <c r="AQ41" i="10"/>
  <c r="AB41" i="10"/>
  <c r="AR41" i="10"/>
  <c r="AS41" i="10" s="1"/>
  <c r="M41" i="10" s="1"/>
  <c r="BB41" i="10"/>
  <c r="BT36" i="10"/>
  <c r="BJ36" i="10" s="1"/>
  <c r="BF36" i="10"/>
  <c r="BF30" i="10"/>
  <c r="BP30" i="10"/>
  <c r="BG30" i="10"/>
  <c r="BS30" i="10"/>
  <c r="BH30" i="10" s="1"/>
  <c r="BT30" i="10"/>
  <c r="BJ30" i="10" s="1"/>
  <c r="BK27" i="10"/>
  <c r="AS59" i="10"/>
  <c r="AS55" i="10"/>
  <c r="M55" i="10" s="1"/>
  <c r="AE54" i="10"/>
  <c r="BG52" i="10"/>
  <c r="BA51" i="10"/>
  <c r="AC51" i="10"/>
  <c r="AE50" i="10"/>
  <c r="AG50" i="10" s="1"/>
  <c r="AO49" i="10"/>
  <c r="AB48" i="10"/>
  <c r="BI47" i="10"/>
  <c r="BP46" i="10"/>
  <c r="BT44" i="10"/>
  <c r="BJ44" i="10" s="1"/>
  <c r="AO44" i="10"/>
  <c r="AE44" i="10"/>
  <c r="BF42" i="10"/>
  <c r="BP42" i="10"/>
  <c r="BI40" i="10"/>
  <c r="AK39" i="10"/>
  <c r="BK38" i="10"/>
  <c r="AQ38" i="10"/>
  <c r="BK28" i="10"/>
  <c r="AK24" i="10"/>
  <c r="AD24" i="10"/>
  <c r="AR51" i="10"/>
  <c r="AS51" i="10" s="1"/>
  <c r="M51" i="10" s="1"/>
  <c r="BT49" i="10"/>
  <c r="BJ49" i="10" s="1"/>
  <c r="AF49" i="10"/>
  <c r="BI48" i="10"/>
  <c r="BG46" i="10"/>
  <c r="BG45" i="10"/>
  <c r="BP45" i="10"/>
  <c r="BS44" i="10"/>
  <c r="BH44" i="10" s="1"/>
  <c r="BI42" i="10"/>
  <c r="AP41" i="10"/>
  <c r="AO38" i="10"/>
  <c r="BP36" i="10"/>
  <c r="BR27" i="10"/>
  <c r="BI27" i="10" s="1"/>
  <c r="BI24" i="10"/>
  <c r="BK24" i="10"/>
  <c r="AC48" i="10"/>
  <c r="BA48" i="10"/>
  <c r="AS44" i="10"/>
  <c r="M44" i="10" s="1"/>
  <c r="BA41" i="10"/>
  <c r="AO41" i="10"/>
  <c r="AG41" i="10"/>
  <c r="AS40" i="10"/>
  <c r="BT40" i="10"/>
  <c r="BJ40" i="10" s="1"/>
  <c r="AB38" i="10"/>
  <c r="AR38" i="10"/>
  <c r="AS38" i="10" s="1"/>
  <c r="AP38" i="10"/>
  <c r="AC38" i="10"/>
  <c r="AF38" i="10"/>
  <c r="AH38" i="10" s="1"/>
  <c r="BS48" i="10"/>
  <c r="BH48" i="10" s="1"/>
  <c r="AQ48" i="10"/>
  <c r="AC44" i="10"/>
  <c r="BA44" i="10"/>
  <c r="BB44" i="10"/>
  <c r="AF41" i="10"/>
  <c r="AH41" i="10" s="1"/>
  <c r="BB38" i="10"/>
  <c r="AE31" i="10"/>
  <c r="AG31" i="10" s="1"/>
  <c r="AL31" i="10"/>
  <c r="AP48" i="10"/>
  <c r="AG46" i="10"/>
  <c r="AH46" i="10" s="1"/>
  <c r="AA45" i="10"/>
  <c r="AQ45" i="10"/>
  <c r="AB45" i="10"/>
  <c r="AR45" i="10"/>
  <c r="AS45" i="10" s="1"/>
  <c r="AK44" i="10"/>
  <c r="AD44" i="10"/>
  <c r="AH43" i="10"/>
  <c r="BG41" i="10"/>
  <c r="BP41" i="10"/>
  <c r="BP40" i="10"/>
  <c r="BF40" i="10"/>
  <c r="AK40" i="10"/>
  <c r="AD40" i="10"/>
  <c r="BK39" i="10"/>
  <c r="BA38" i="10"/>
  <c r="BF34" i="10"/>
  <c r="BP34" i="10"/>
  <c r="BS34" i="10"/>
  <c r="BH34" i="10" s="1"/>
  <c r="BG34" i="10"/>
  <c r="AF40" i="10"/>
  <c r="AH40" i="10" s="1"/>
  <c r="BF38" i="10"/>
  <c r="BR37" i="10"/>
  <c r="BK37" i="10" s="1"/>
  <c r="AA37" i="10"/>
  <c r="AQ37" i="10"/>
  <c r="BB37" i="10"/>
  <c r="BP32" i="10"/>
  <c r="AK32" i="10"/>
  <c r="AD32" i="10"/>
  <c r="BK31" i="10"/>
  <c r="AH31" i="10"/>
  <c r="AK30" i="10"/>
  <c r="AD30" i="10"/>
  <c r="BF26" i="10"/>
  <c r="BP26" i="10"/>
  <c r="AS26" i="10"/>
  <c r="AC36" i="10"/>
  <c r="BA36" i="10"/>
  <c r="AF36" i="10"/>
  <c r="AH36" i="10" s="1"/>
  <c r="BR33" i="10"/>
  <c r="BK33" i="10" s="1"/>
  <c r="BG33" i="10"/>
  <c r="BP33" i="10"/>
  <c r="AR32" i="10"/>
  <c r="AS32" i="10" s="1"/>
  <c r="M32" i="10" s="1"/>
  <c r="AH30" i="10"/>
  <c r="AS28" i="10"/>
  <c r="BT28" i="10"/>
  <c r="BJ28" i="10" s="1"/>
  <c r="BF28" i="10"/>
  <c r="BB40" i="10"/>
  <c r="BI37" i="10"/>
  <c r="AR37" i="10"/>
  <c r="AS37" i="10" s="1"/>
  <c r="AR36" i="10"/>
  <c r="AS36" i="10" s="1"/>
  <c r="M36" i="10" s="1"/>
  <c r="AH34" i="10"/>
  <c r="BT33" i="10"/>
  <c r="BJ33" i="10" s="1"/>
  <c r="AA33" i="10"/>
  <c r="AQ33" i="10"/>
  <c r="AB33" i="10"/>
  <c r="AR33" i="10"/>
  <c r="AS33" i="10" s="1"/>
  <c r="M33" i="10" s="1"/>
  <c r="BB33" i="10"/>
  <c r="AQ32" i="10"/>
  <c r="AA29" i="10"/>
  <c r="AQ29" i="10"/>
  <c r="AB29" i="10"/>
  <c r="AR29" i="10"/>
  <c r="AS29" i="10" s="1"/>
  <c r="M29" i="10" s="1"/>
  <c r="BB29" i="10"/>
  <c r="AF29" i="10"/>
  <c r="AH29" i="10" s="1"/>
  <c r="AG26" i="10"/>
  <c r="AH26" i="10" s="1"/>
  <c r="BI26" i="10"/>
  <c r="BR25" i="10"/>
  <c r="BR23" i="10"/>
  <c r="BI23" i="10" s="1"/>
  <c r="BT22" i="10"/>
  <c r="BJ22" i="10" s="1"/>
  <c r="BF22" i="10"/>
  <c r="BG22" i="10"/>
  <c r="BP22" i="10"/>
  <c r="AS22" i="10"/>
  <c r="BA40" i="10"/>
  <c r="AP37" i="10"/>
  <c r="BB36" i="10"/>
  <c r="AQ36" i="10"/>
  <c r="BK35" i="10"/>
  <c r="BS33" i="10"/>
  <c r="BH33" i="10" s="1"/>
  <c r="BF33" i="10"/>
  <c r="AK28" i="10"/>
  <c r="AD28" i="10"/>
  <c r="AK26" i="10"/>
  <c r="AD26" i="10"/>
  <c r="AH23" i="10"/>
  <c r="BT32" i="10"/>
  <c r="BJ32" i="10" s="1"/>
  <c r="AC32" i="10"/>
  <c r="BA32" i="10"/>
  <c r="BB32" i="10"/>
  <c r="AF32" i="10"/>
  <c r="AH32" i="10" s="1"/>
  <c r="AG30" i="10"/>
  <c r="BI30" i="10"/>
  <c r="BK29" i="10"/>
  <c r="AG22" i="10"/>
  <c r="AH22" i="10" s="1"/>
  <c r="AF25" i="10"/>
  <c r="AH25" i="10" s="1"/>
  <c r="BF24" i="10"/>
  <c r="AD22" i="10"/>
  <c r="AF21" i="10"/>
  <c r="AH21" i="10" s="1"/>
  <c r="BI22" i="10"/>
  <c r="AE21" i="10"/>
  <c r="AR34" i="10"/>
  <c r="AS34" i="10" s="1"/>
  <c r="M34" i="10" s="1"/>
  <c r="AB34" i="10"/>
  <c r="AR30" i="10"/>
  <c r="AS30" i="10" s="1"/>
  <c r="M30" i="10" s="1"/>
  <c r="AB30" i="10"/>
  <c r="AF28" i="10"/>
  <c r="AH28" i="10" s="1"/>
  <c r="AR26" i="10"/>
  <c r="AB26" i="10"/>
  <c r="BB25" i="10"/>
  <c r="BT24" i="10"/>
  <c r="BJ24" i="10" s="1"/>
  <c r="AF24" i="10"/>
  <c r="AH24" i="10" s="1"/>
  <c r="BB21" i="10"/>
  <c r="AC21" i="10"/>
  <c r="BP29" i="10"/>
  <c r="BB28" i="10"/>
  <c r="BP25" i="10"/>
  <c r="AR25" i="10"/>
  <c r="AS25" i="10" s="1"/>
  <c r="M25" i="10" s="1"/>
  <c r="AB25" i="10"/>
  <c r="BB24" i="10"/>
  <c r="BP21" i="10"/>
  <c r="BR21" i="10" s="1"/>
  <c r="AR21" i="10"/>
  <c r="AB21" i="10"/>
  <c r="BA28" i="10"/>
  <c r="AQ25" i="10"/>
  <c r="BA24" i="10"/>
  <c r="AS24" i="10"/>
  <c r="AQ21" i="10"/>
  <c r="M22" i="10"/>
  <c r="M23" i="10"/>
  <c r="M24" i="10"/>
  <c r="M26" i="10"/>
  <c r="M27" i="10"/>
  <c r="M28" i="10"/>
  <c r="M31" i="10"/>
  <c r="M35" i="10"/>
  <c r="M37" i="10"/>
  <c r="M38" i="10"/>
  <c r="M39" i="10"/>
  <c r="M40" i="10"/>
  <c r="M42" i="10"/>
  <c r="M43" i="10"/>
  <c r="M45" i="10"/>
  <c r="M46" i="10"/>
  <c r="M47" i="10"/>
  <c r="M48" i="10"/>
  <c r="M52" i="10"/>
  <c r="M54" i="10"/>
  <c r="M56" i="10"/>
  <c r="M57" i="10"/>
  <c r="M58" i="10"/>
  <c r="M59" i="10"/>
  <c r="M60" i="10"/>
  <c r="M61" i="10"/>
  <c r="M62" i="10"/>
  <c r="M64" i="10"/>
  <c r="M66" i="10"/>
  <c r="M68" i="10"/>
  <c r="M69" i="10"/>
  <c r="M71" i="10"/>
  <c r="M72" i="10"/>
  <c r="M75" i="10"/>
  <c r="M76" i="10"/>
  <c r="M79" i="10"/>
  <c r="M80" i="10"/>
  <c r="M81" i="10"/>
  <c r="M83" i="10"/>
  <c r="M84" i="10"/>
  <c r="M86" i="10"/>
  <c r="M87" i="10"/>
  <c r="M88" i="10"/>
  <c r="M89" i="10"/>
  <c r="M90" i="10"/>
  <c r="M91" i="10"/>
  <c r="M92" i="10"/>
  <c r="M93" i="10"/>
  <c r="M94" i="10"/>
  <c r="M95" i="10"/>
  <c r="M96" i="10"/>
  <c r="M97" i="10"/>
  <c r="M98" i="10"/>
  <c r="M99" i="10"/>
  <c r="M100" i="10"/>
  <c r="M101" i="10"/>
  <c r="M104" i="10"/>
  <c r="M105" i="10"/>
  <c r="M106" i="10"/>
  <c r="M108" i="10"/>
  <c r="M110" i="10"/>
  <c r="M112" i="10"/>
  <c r="M113" i="10"/>
  <c r="M115" i="10"/>
  <c r="M116" i="10"/>
  <c r="M118" i="10"/>
  <c r="M120" i="10"/>
  <c r="M121" i="10"/>
  <c r="M122" i="10"/>
  <c r="M123" i="10"/>
  <c r="M124" i="10"/>
  <c r="M125" i="10"/>
  <c r="M126" i="10"/>
  <c r="M127" i="10"/>
  <c r="M128" i="10"/>
  <c r="M129" i="10"/>
  <c r="M130" i="10"/>
  <c r="M131" i="10"/>
  <c r="M132" i="10"/>
  <c r="M133" i="10"/>
  <c r="M134" i="10"/>
  <c r="M135" i="10"/>
  <c r="M136" i="10"/>
  <c r="M137" i="10"/>
  <c r="M139" i="10"/>
  <c r="M140" i="10"/>
  <c r="M141" i="10"/>
  <c r="M142" i="10"/>
  <c r="M143" i="10"/>
  <c r="M144" i="10"/>
  <c r="M145" i="10"/>
  <c r="M146" i="10"/>
  <c r="M147" i="10"/>
  <c r="M148" i="10"/>
  <c r="M149" i="10"/>
  <c r="M150" i="10"/>
  <c r="M151" i="10"/>
  <c r="M152" i="10"/>
  <c r="M153" i="10"/>
  <c r="M155" i="10"/>
  <c r="M156" i="10"/>
  <c r="M157" i="10"/>
  <c r="M158" i="10"/>
  <c r="M159" i="10"/>
  <c r="M160" i="10"/>
  <c r="M161" i="10"/>
  <c r="M162" i="10"/>
  <c r="M163" i="10"/>
  <c r="M164" i="10"/>
  <c r="M165" i="10"/>
  <c r="M166" i="10"/>
  <c r="M167" i="10"/>
  <c r="M168" i="10"/>
  <c r="M169" i="10"/>
  <c r="M170" i="10"/>
  <c r="M171" i="10"/>
  <c r="M172" i="10"/>
  <c r="M174" i="10"/>
  <c r="M176" i="10"/>
  <c r="M177" i="10"/>
  <c r="M180" i="10"/>
  <c r="M181" i="10"/>
  <c r="M182" i="10"/>
  <c r="M183" i="10"/>
  <c r="M184" i="10"/>
  <c r="M186" i="10"/>
  <c r="M188" i="10"/>
  <c r="M189" i="10"/>
  <c r="M192" i="10"/>
  <c r="M193" i="10"/>
  <c r="M196" i="10"/>
  <c r="M197" i="10"/>
  <c r="M200" i="10"/>
  <c r="M204" i="10"/>
  <c r="M205" i="10"/>
  <c r="M207" i="10"/>
  <c r="M208" i="10"/>
  <c r="M209" i="10"/>
  <c r="M211" i="10"/>
  <c r="M212" i="10"/>
  <c r="M213" i="10"/>
  <c r="M214" i="10"/>
  <c r="M215" i="10"/>
  <c r="M216" i="10"/>
  <c r="M217" i="10"/>
  <c r="M221" i="10"/>
  <c r="M222" i="10"/>
  <c r="M223" i="10"/>
  <c r="M224" i="10"/>
  <c r="M225" i="10"/>
  <c r="M227" i="10"/>
  <c r="M228" i="10"/>
  <c r="M229" i="10"/>
  <c r="M231" i="10"/>
  <c r="M232" i="10"/>
  <c r="M235" i="10"/>
  <c r="M236" i="10"/>
  <c r="M237" i="10"/>
  <c r="M238" i="10"/>
  <c r="M240" i="10"/>
  <c r="M241" i="10"/>
  <c r="M243" i="10"/>
  <c r="M244" i="10"/>
  <c r="M245" i="10"/>
  <c r="M246" i="10"/>
  <c r="M247" i="10"/>
  <c r="M248" i="10"/>
  <c r="M249" i="10"/>
  <c r="M250" i="10"/>
  <c r="M251" i="10"/>
  <c r="M253" i="10"/>
  <c r="M254" i="10"/>
  <c r="M255" i="10"/>
  <c r="M256" i="10"/>
  <c r="M257" i="10"/>
  <c r="M258" i="10"/>
  <c r="M261" i="10"/>
  <c r="M262" i="10"/>
  <c r="M263" i="10"/>
  <c r="M264" i="10"/>
  <c r="M265" i="10"/>
  <c r="M266" i="10"/>
  <c r="M267" i="10"/>
  <c r="M268" i="10"/>
  <c r="M269" i="10"/>
  <c r="M270" i="10"/>
  <c r="M271" i="10"/>
  <c r="M272" i="10"/>
  <c r="M273" i="10"/>
  <c r="M274" i="10"/>
  <c r="M275" i="10"/>
  <c r="M277" i="10"/>
  <c r="M278" i="10"/>
  <c r="M279" i="10"/>
  <c r="M281" i="10"/>
  <c r="M282" i="10"/>
  <c r="M283" i="10"/>
  <c r="M285" i="10"/>
  <c r="M286" i="10"/>
  <c r="M287" i="10"/>
  <c r="M289" i="10"/>
  <c r="M290" i="10"/>
  <c r="M292" i="10"/>
  <c r="M293" i="10"/>
  <c r="M294" i="10"/>
  <c r="M295" i="10"/>
  <c r="M296" i="10"/>
  <c r="M297" i="10"/>
  <c r="M298" i="10"/>
  <c r="M301" i="10"/>
  <c r="M302" i="10"/>
  <c r="M304" i="10"/>
  <c r="M305" i="10"/>
  <c r="M306" i="10"/>
  <c r="M308" i="10"/>
  <c r="M310" i="10"/>
  <c r="M311" i="10"/>
  <c r="M314" i="10"/>
  <c r="M315" i="10"/>
  <c r="M317" i="10"/>
  <c r="M318" i="10"/>
  <c r="M319" i="10"/>
  <c r="M320" i="10"/>
  <c r="M321" i="10"/>
  <c r="M322" i="10"/>
  <c r="M323" i="10"/>
  <c r="M326" i="10"/>
  <c r="M327" i="10"/>
  <c r="M328" i="10"/>
  <c r="M329" i="10"/>
  <c r="M330" i="10"/>
  <c r="M331" i="10"/>
  <c r="M332" i="10"/>
  <c r="M333" i="10"/>
  <c r="M334" i="10"/>
  <c r="M335" i="10"/>
  <c r="M337" i="10"/>
  <c r="M338" i="10"/>
  <c r="M339" i="10"/>
  <c r="M341" i="10"/>
  <c r="M342" i="10"/>
  <c r="M343" i="10"/>
  <c r="M344" i="10"/>
  <c r="M345" i="10"/>
  <c r="M346" i="10"/>
  <c r="M347" i="10"/>
  <c r="M348" i="10"/>
  <c r="M349" i="10"/>
  <c r="M350" i="10"/>
  <c r="M351" i="10"/>
  <c r="M352" i="10"/>
  <c r="M353" i="10"/>
  <c r="M354" i="10"/>
  <c r="M355" i="10"/>
  <c r="M356" i="10"/>
  <c r="M357" i="10"/>
  <c r="M358" i="10"/>
  <c r="M359" i="10"/>
  <c r="M360" i="10"/>
  <c r="M362" i="10"/>
  <c r="M363" i="10"/>
  <c r="M365" i="10"/>
  <c r="M366" i="10"/>
  <c r="M367" i="10"/>
  <c r="M368" i="10"/>
  <c r="M369" i="10"/>
  <c r="M370" i="10"/>
  <c r="M371" i="10"/>
  <c r="M372" i="10"/>
  <c r="M374" i="10"/>
  <c r="M375" i="10"/>
  <c r="M376" i="10"/>
  <c r="M377" i="10"/>
  <c r="M378" i="10"/>
  <c r="M379" i="10"/>
  <c r="M380" i="10"/>
  <c r="M382" i="10"/>
  <c r="M383" i="10"/>
  <c r="M384" i="10"/>
  <c r="M386" i="10"/>
  <c r="M387" i="10"/>
  <c r="M388" i="10"/>
  <c r="M390" i="10"/>
  <c r="M391" i="10"/>
  <c r="M392" i="10"/>
  <c r="M395" i="10"/>
  <c r="M396" i="10"/>
  <c r="M398" i="10"/>
  <c r="M399" i="10"/>
  <c r="M400" i="10"/>
  <c r="M402" i="10"/>
  <c r="M403" i="10"/>
  <c r="AS21" i="10" l="1"/>
  <c r="AH97" i="10"/>
  <c r="BK335" i="10"/>
  <c r="BI335" i="10"/>
  <c r="BK25" i="10"/>
  <c r="BI25" i="10"/>
  <c r="BI85" i="10"/>
  <c r="AH101" i="10"/>
  <c r="BI177" i="10"/>
  <c r="AH239" i="10"/>
  <c r="AH208" i="10"/>
  <c r="AH256" i="10"/>
  <c r="AH322" i="10"/>
  <c r="AH340" i="10"/>
  <c r="AH376" i="10"/>
  <c r="AH62" i="10"/>
  <c r="BI69" i="10"/>
  <c r="BI114" i="10"/>
  <c r="BI136" i="10"/>
  <c r="BK136" i="10"/>
  <c r="AH225" i="10"/>
  <c r="AH261" i="10"/>
  <c r="AH396" i="10"/>
  <c r="BK23" i="10"/>
  <c r="AH85" i="10"/>
  <c r="AH109" i="10"/>
  <c r="BI66" i="10"/>
  <c r="AH93" i="10"/>
  <c r="AH123" i="10"/>
  <c r="AH128" i="10"/>
  <c r="AH132" i="10"/>
  <c r="AH144" i="10"/>
  <c r="BI105" i="10"/>
  <c r="BI144" i="10"/>
  <c r="BK144" i="10"/>
  <c r="BK132" i="10"/>
  <c r="BI132" i="10"/>
  <c r="BK110" i="10"/>
  <c r="BK141" i="10"/>
  <c r="AH157" i="10"/>
  <c r="AH188" i="10"/>
  <c r="AH196" i="10"/>
  <c r="AH204" i="10"/>
  <c r="AH212" i="10"/>
  <c r="AH193" i="10"/>
  <c r="AH233" i="10"/>
  <c r="AH299" i="10"/>
  <c r="BI295" i="10"/>
  <c r="AH309" i="10"/>
  <c r="AH313" i="10"/>
  <c r="AH326" i="10"/>
  <c r="BK331" i="10"/>
  <c r="BI331" i="10"/>
  <c r="AH384" i="10"/>
  <c r="BI33" i="10"/>
  <c r="AH50" i="10"/>
  <c r="AH136" i="10"/>
  <c r="AH201" i="10"/>
  <c r="AH279" i="10"/>
  <c r="BI288" i="10"/>
  <c r="BK288" i="10"/>
  <c r="BI306" i="10"/>
  <c r="BK343" i="10"/>
  <c r="BI343" i="10"/>
  <c r="AH336" i="10"/>
  <c r="AH372" i="10"/>
  <c r="AH49" i="10"/>
  <c r="AH54" i="10"/>
  <c r="BK54" i="10"/>
  <c r="AH105" i="10"/>
  <c r="AH140" i="10"/>
  <c r="BI173" i="10"/>
  <c r="AH184" i="10"/>
  <c r="BK174" i="10"/>
  <c r="BI174" i="10"/>
  <c r="AH216" i="10"/>
  <c r="AH232" i="10"/>
  <c r="AH310" i="10"/>
  <c r="AH392" i="10"/>
  <c r="AH73" i="10"/>
  <c r="BK78" i="10"/>
  <c r="BI78" i="10"/>
  <c r="BI101" i="10"/>
  <c r="AH229" i="10"/>
  <c r="AH311" i="10"/>
  <c r="AH308" i="10"/>
  <c r="AH58" i="10"/>
  <c r="BK84" i="10"/>
  <c r="BI118" i="10"/>
  <c r="AH192" i="10"/>
  <c r="BI178" i="10"/>
  <c r="BK178" i="10"/>
  <c r="AH220" i="10"/>
  <c r="AH283" i="10"/>
  <c r="BI287" i="10"/>
  <c r="AH319" i="10"/>
  <c r="AH364" i="10"/>
  <c r="BK339" i="10"/>
  <c r="BI339" i="10"/>
  <c r="K28" i="11"/>
  <c r="AO22" i="4" l="1"/>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AO153" i="4"/>
  <c r="AO154" i="4"/>
  <c r="AO155" i="4"/>
  <c r="AO156" i="4"/>
  <c r="AO157" i="4"/>
  <c r="AO158" i="4"/>
  <c r="AO159" i="4"/>
  <c r="AO160" i="4"/>
  <c r="AO161" i="4"/>
  <c r="AO162" i="4"/>
  <c r="AO163" i="4"/>
  <c r="AO164" i="4"/>
  <c r="AO165" i="4"/>
  <c r="AO166" i="4"/>
  <c r="AO167" i="4"/>
  <c r="AO168" i="4"/>
  <c r="AO169" i="4"/>
  <c r="AO170" i="4"/>
  <c r="AO171" i="4"/>
  <c r="AO172" i="4"/>
  <c r="AO173" i="4"/>
  <c r="AO174" i="4"/>
  <c r="AO175" i="4"/>
  <c r="AO176" i="4"/>
  <c r="AO177" i="4"/>
  <c r="AO178" i="4"/>
  <c r="AO179" i="4"/>
  <c r="AO180" i="4"/>
  <c r="AO181" i="4"/>
  <c r="AO182" i="4"/>
  <c r="AO183" i="4"/>
  <c r="AO184" i="4"/>
  <c r="AO185" i="4"/>
  <c r="AO186" i="4"/>
  <c r="AO187" i="4"/>
  <c r="AO188" i="4"/>
  <c r="AO189" i="4"/>
  <c r="AO190" i="4"/>
  <c r="AO191" i="4"/>
  <c r="AO192" i="4"/>
  <c r="AO193" i="4"/>
  <c r="AO194" i="4"/>
  <c r="AO195" i="4"/>
  <c r="AO196" i="4"/>
  <c r="AO197" i="4"/>
  <c r="AO198" i="4"/>
  <c r="AO199" i="4"/>
  <c r="AO200" i="4"/>
  <c r="AO201" i="4"/>
  <c r="AO202" i="4"/>
  <c r="AO203" i="4"/>
  <c r="AO204" i="4"/>
  <c r="AO205" i="4"/>
  <c r="AO206" i="4"/>
  <c r="AO207" i="4"/>
  <c r="AO208" i="4"/>
  <c r="AO209" i="4"/>
  <c r="AO210" i="4"/>
  <c r="AO211" i="4"/>
  <c r="AO212" i="4"/>
  <c r="AO213" i="4"/>
  <c r="AO214" i="4"/>
  <c r="AO215" i="4"/>
  <c r="AO216" i="4"/>
  <c r="AO217" i="4"/>
  <c r="AO218" i="4"/>
  <c r="AO219" i="4"/>
  <c r="AO220" i="4"/>
  <c r="AO221" i="4"/>
  <c r="AO222" i="4"/>
  <c r="AO223" i="4"/>
  <c r="AO224" i="4"/>
  <c r="AO225" i="4"/>
  <c r="AO226" i="4"/>
  <c r="AO227" i="4"/>
  <c r="AO228" i="4"/>
  <c r="AO229" i="4"/>
  <c r="AO230" i="4"/>
  <c r="AO231" i="4"/>
  <c r="AO232" i="4"/>
  <c r="AO233" i="4"/>
  <c r="AO234" i="4"/>
  <c r="AO235" i="4"/>
  <c r="AO236" i="4"/>
  <c r="AO237" i="4"/>
  <c r="AO238" i="4"/>
  <c r="AO239" i="4"/>
  <c r="AO240" i="4"/>
  <c r="AO241" i="4"/>
  <c r="AO242" i="4"/>
  <c r="AO243" i="4"/>
  <c r="AO244" i="4"/>
  <c r="AO245" i="4"/>
  <c r="AO246" i="4"/>
  <c r="AO247" i="4"/>
  <c r="AO248" i="4"/>
  <c r="AO249" i="4"/>
  <c r="AO250" i="4"/>
  <c r="AO251" i="4"/>
  <c r="AO252" i="4"/>
  <c r="AO253" i="4"/>
  <c r="AO254" i="4"/>
  <c r="AO255" i="4"/>
  <c r="AO256" i="4"/>
  <c r="AO257" i="4"/>
  <c r="AO258" i="4"/>
  <c r="AO259" i="4"/>
  <c r="AO260" i="4"/>
  <c r="AO261" i="4"/>
  <c r="AO262" i="4"/>
  <c r="AO263" i="4"/>
  <c r="AO264" i="4"/>
  <c r="AO265" i="4"/>
  <c r="AO266" i="4"/>
  <c r="AO267" i="4"/>
  <c r="AO268" i="4"/>
  <c r="AO269" i="4"/>
  <c r="AO270" i="4"/>
  <c r="AO271" i="4"/>
  <c r="AO272" i="4"/>
  <c r="AO273" i="4"/>
  <c r="AO274" i="4"/>
  <c r="AO275" i="4"/>
  <c r="AO276" i="4"/>
  <c r="AO277" i="4"/>
  <c r="AO278" i="4"/>
  <c r="AO279" i="4"/>
  <c r="AO280" i="4"/>
  <c r="AO281" i="4"/>
  <c r="AO282" i="4"/>
  <c r="AO283" i="4"/>
  <c r="AO284" i="4"/>
  <c r="AO285" i="4"/>
  <c r="AO286" i="4"/>
  <c r="AO287" i="4"/>
  <c r="AO288" i="4"/>
  <c r="AO289" i="4"/>
  <c r="AO290" i="4"/>
  <c r="AO291" i="4"/>
  <c r="AO292" i="4"/>
  <c r="AO293" i="4"/>
  <c r="AO294" i="4"/>
  <c r="AO295" i="4"/>
  <c r="AO296" i="4"/>
  <c r="AO297" i="4"/>
  <c r="AO298" i="4"/>
  <c r="AO299" i="4"/>
  <c r="AO300" i="4"/>
  <c r="AO301" i="4"/>
  <c r="AO302" i="4"/>
  <c r="AO303" i="4"/>
  <c r="AO304" i="4"/>
  <c r="AO305" i="4"/>
  <c r="AO306" i="4"/>
  <c r="AO307" i="4"/>
  <c r="AO308" i="4"/>
  <c r="AO309" i="4"/>
  <c r="AO310" i="4"/>
  <c r="AO311" i="4"/>
  <c r="AO312" i="4"/>
  <c r="AO313" i="4"/>
  <c r="AO314" i="4"/>
  <c r="AO315" i="4"/>
  <c r="AO316" i="4"/>
  <c r="AO317" i="4"/>
  <c r="AO318" i="4"/>
  <c r="AO319" i="4"/>
  <c r="AO320" i="4"/>
  <c r="AO321" i="4"/>
  <c r="AO322" i="4"/>
  <c r="AO323" i="4"/>
  <c r="AO324" i="4"/>
  <c r="AO325" i="4"/>
  <c r="AO326" i="4"/>
  <c r="AO327" i="4"/>
  <c r="AO328" i="4"/>
  <c r="AO329" i="4"/>
  <c r="AO330" i="4"/>
  <c r="AO331" i="4"/>
  <c r="AO332" i="4"/>
  <c r="AO333" i="4"/>
  <c r="AO334" i="4"/>
  <c r="AO335" i="4"/>
  <c r="AO336" i="4"/>
  <c r="AO337"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80" i="4"/>
  <c r="AO381" i="4"/>
  <c r="AO382" i="4"/>
  <c r="AO383" i="4"/>
  <c r="AO384" i="4"/>
  <c r="AO385" i="4"/>
  <c r="AO386" i="4"/>
  <c r="AO387" i="4"/>
  <c r="AO388" i="4"/>
  <c r="AO389" i="4"/>
  <c r="AO390" i="4"/>
  <c r="AO391" i="4"/>
  <c r="AO392" i="4"/>
  <c r="AO393" i="4"/>
  <c r="AO394" i="4"/>
  <c r="AO395" i="4"/>
  <c r="AO396" i="4"/>
  <c r="AO397" i="4"/>
  <c r="AO398" i="4"/>
  <c r="AO399" i="4"/>
  <c r="AO400" i="4"/>
  <c r="AO401" i="4"/>
  <c r="AO402" i="4"/>
  <c r="AO403" i="4"/>
  <c r="AO404" i="4"/>
  <c r="AO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P187" i="4"/>
  <c r="AP188" i="4"/>
  <c r="AP189" i="4"/>
  <c r="AP190" i="4"/>
  <c r="AP191" i="4"/>
  <c r="AP192" i="4"/>
  <c r="AP193" i="4"/>
  <c r="AP194" i="4"/>
  <c r="AP195" i="4"/>
  <c r="AP196" i="4"/>
  <c r="AP197" i="4"/>
  <c r="AP198" i="4"/>
  <c r="AP199" i="4"/>
  <c r="AP200" i="4"/>
  <c r="AP201" i="4"/>
  <c r="AP202" i="4"/>
  <c r="AP203" i="4"/>
  <c r="AP204" i="4"/>
  <c r="AP205" i="4"/>
  <c r="AP206" i="4"/>
  <c r="AP207" i="4"/>
  <c r="AP208" i="4"/>
  <c r="AP209" i="4"/>
  <c r="AP210" i="4"/>
  <c r="AP211" i="4"/>
  <c r="AP212" i="4"/>
  <c r="AP213" i="4"/>
  <c r="AP214" i="4"/>
  <c r="AP215" i="4"/>
  <c r="AP216" i="4"/>
  <c r="AP217" i="4"/>
  <c r="AP218" i="4"/>
  <c r="AP219" i="4"/>
  <c r="AP220" i="4"/>
  <c r="AP221" i="4"/>
  <c r="AP222" i="4"/>
  <c r="AP223" i="4"/>
  <c r="AP224" i="4"/>
  <c r="AP225" i="4"/>
  <c r="AP226" i="4"/>
  <c r="AP227" i="4"/>
  <c r="AP228" i="4"/>
  <c r="AP229" i="4"/>
  <c r="AP230" i="4"/>
  <c r="AP231" i="4"/>
  <c r="AP232" i="4"/>
  <c r="AP233" i="4"/>
  <c r="AP234" i="4"/>
  <c r="AP235" i="4"/>
  <c r="AP236" i="4"/>
  <c r="AP237" i="4"/>
  <c r="AP238" i="4"/>
  <c r="AP239" i="4"/>
  <c r="AP240" i="4"/>
  <c r="AP241" i="4"/>
  <c r="AP242" i="4"/>
  <c r="AP243" i="4"/>
  <c r="AP244" i="4"/>
  <c r="AP245" i="4"/>
  <c r="AP246" i="4"/>
  <c r="AP247" i="4"/>
  <c r="AP248" i="4"/>
  <c r="AP249" i="4"/>
  <c r="AP250" i="4"/>
  <c r="AP251" i="4"/>
  <c r="AP252" i="4"/>
  <c r="AP253" i="4"/>
  <c r="AP254" i="4"/>
  <c r="AP255" i="4"/>
  <c r="AP256" i="4"/>
  <c r="AP257" i="4"/>
  <c r="AP258" i="4"/>
  <c r="AP259" i="4"/>
  <c r="AP260" i="4"/>
  <c r="AP261" i="4"/>
  <c r="AP262" i="4"/>
  <c r="AP263" i="4"/>
  <c r="AP264" i="4"/>
  <c r="AP265" i="4"/>
  <c r="AP266" i="4"/>
  <c r="AP267" i="4"/>
  <c r="AP268" i="4"/>
  <c r="AP269" i="4"/>
  <c r="AP270" i="4"/>
  <c r="AP271" i="4"/>
  <c r="AP272" i="4"/>
  <c r="AP273" i="4"/>
  <c r="AP274" i="4"/>
  <c r="AP275" i="4"/>
  <c r="AP276" i="4"/>
  <c r="AP277" i="4"/>
  <c r="AP278" i="4"/>
  <c r="AP279" i="4"/>
  <c r="AP280" i="4"/>
  <c r="AP281" i="4"/>
  <c r="AP282" i="4"/>
  <c r="AP283" i="4"/>
  <c r="AP284" i="4"/>
  <c r="AP285" i="4"/>
  <c r="AP286" i="4"/>
  <c r="AP287" i="4"/>
  <c r="AP288" i="4"/>
  <c r="AP289" i="4"/>
  <c r="AP290" i="4"/>
  <c r="AP291" i="4"/>
  <c r="AP292" i="4"/>
  <c r="AP293" i="4"/>
  <c r="AP294" i="4"/>
  <c r="AP295" i="4"/>
  <c r="AP296" i="4"/>
  <c r="AP297" i="4"/>
  <c r="AP298" i="4"/>
  <c r="AP299"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325" i="4"/>
  <c r="AP326" i="4"/>
  <c r="AP327" i="4"/>
  <c r="AP328" i="4"/>
  <c r="AP329" i="4"/>
  <c r="AP330" i="4"/>
  <c r="AP331" i="4"/>
  <c r="AP332" i="4"/>
  <c r="AP333" i="4"/>
  <c r="AP334" i="4"/>
  <c r="AP335" i="4"/>
  <c r="AP336" i="4"/>
  <c r="AP337" i="4"/>
  <c r="AP338" i="4"/>
  <c r="AP339" i="4"/>
  <c r="AP340" i="4"/>
  <c r="AP341" i="4"/>
  <c r="AP342" i="4"/>
  <c r="AP343" i="4"/>
  <c r="AP344" i="4"/>
  <c r="AP345" i="4"/>
  <c r="AP346" i="4"/>
  <c r="AP347" i="4"/>
  <c r="AP348" i="4"/>
  <c r="AP349" i="4"/>
  <c r="AP350" i="4"/>
  <c r="AP351" i="4"/>
  <c r="AP352" i="4"/>
  <c r="AP353" i="4"/>
  <c r="AP354" i="4"/>
  <c r="AP355" i="4"/>
  <c r="AP356" i="4"/>
  <c r="AP357" i="4"/>
  <c r="AP358" i="4"/>
  <c r="AP359" i="4"/>
  <c r="AP360" i="4"/>
  <c r="AP361" i="4"/>
  <c r="AP362" i="4"/>
  <c r="AP363" i="4"/>
  <c r="AP364" i="4"/>
  <c r="AP365" i="4"/>
  <c r="AP366" i="4"/>
  <c r="AP367" i="4"/>
  <c r="AP368" i="4"/>
  <c r="AP369" i="4"/>
  <c r="AP370" i="4"/>
  <c r="AP371" i="4"/>
  <c r="AP372" i="4"/>
  <c r="AP373" i="4"/>
  <c r="AP374" i="4"/>
  <c r="AP375" i="4"/>
  <c r="AP376" i="4"/>
  <c r="AP377" i="4"/>
  <c r="AP378" i="4"/>
  <c r="AP379" i="4"/>
  <c r="AP380" i="4"/>
  <c r="AP381" i="4"/>
  <c r="AP382" i="4"/>
  <c r="AP383" i="4"/>
  <c r="AP384" i="4"/>
  <c r="AP385" i="4"/>
  <c r="AP386" i="4"/>
  <c r="AP387" i="4"/>
  <c r="AP388" i="4"/>
  <c r="AP389" i="4"/>
  <c r="AP390" i="4"/>
  <c r="AP391" i="4"/>
  <c r="AP392" i="4"/>
  <c r="AP393" i="4"/>
  <c r="AP394" i="4"/>
  <c r="AP395" i="4"/>
  <c r="AP396" i="4"/>
  <c r="AP397" i="4"/>
  <c r="AP398" i="4"/>
  <c r="AP399" i="4"/>
  <c r="AP400" i="4"/>
  <c r="AP401" i="4"/>
  <c r="AP402" i="4"/>
  <c r="AP403" i="4"/>
  <c r="AP404" i="4"/>
  <c r="AP21" i="4"/>
  <c r="B34" i="10" l="1"/>
  <c r="B35" i="10"/>
  <c r="B38" i="10"/>
  <c r="B43" i="10"/>
  <c r="B46" i="10"/>
  <c r="B50" i="10"/>
  <c r="B54" i="10"/>
  <c r="B61" i="10"/>
  <c r="B62" i="10"/>
  <c r="B65" i="10"/>
  <c r="B69" i="10"/>
  <c r="B72" i="10"/>
  <c r="B76" i="10"/>
  <c r="B89" i="10"/>
  <c r="B112" i="10"/>
  <c r="B129" i="10"/>
  <c r="B137" i="10"/>
  <c r="B144" i="10"/>
  <c r="B145" i="10"/>
  <c r="B152" i="10"/>
  <c r="B155" i="10"/>
  <c r="B160" i="10"/>
  <c r="B164" i="10"/>
  <c r="B167" i="10"/>
  <c r="B171" i="10"/>
  <c r="B180" i="10"/>
  <c r="B181" i="10"/>
  <c r="B186" i="10"/>
  <c r="B189" i="10"/>
  <c r="B203" i="10"/>
  <c r="B212" i="10"/>
  <c r="B221" i="10"/>
  <c r="B226" i="10"/>
  <c r="B227" i="10"/>
  <c r="B232" i="10"/>
  <c r="B237" i="10"/>
  <c r="B245" i="10"/>
  <c r="B249" i="10"/>
  <c r="B257" i="10"/>
  <c r="B260" i="10"/>
  <c r="B261" i="10"/>
  <c r="B263" i="10"/>
  <c r="B269" i="10"/>
  <c r="B271" i="10"/>
  <c r="B274" i="10"/>
  <c r="B276" i="10"/>
  <c r="B279" i="10"/>
  <c r="B282" i="10"/>
  <c r="B288" i="10"/>
  <c r="B289" i="10"/>
  <c r="B295" i="10"/>
  <c r="B302" i="10"/>
  <c r="B303" i="10"/>
  <c r="B307" i="10"/>
  <c r="B308" i="10"/>
  <c r="B310" i="10"/>
  <c r="B320" i="10"/>
  <c r="B326" i="10"/>
  <c r="B341" i="10"/>
  <c r="B345" i="10"/>
  <c r="B348" i="10"/>
  <c r="B363" i="10"/>
  <c r="B380" i="10"/>
  <c r="BV261" i="10" l="1"/>
  <c r="BW261" i="10"/>
  <c r="BV137" i="10"/>
  <c r="BW137" i="10"/>
  <c r="BV310" i="10"/>
  <c r="BW310" i="10"/>
  <c r="BV167" i="10"/>
  <c r="BW167" i="10"/>
  <c r="BW308" i="10"/>
  <c r="BV308" i="10"/>
  <c r="BV112" i="10"/>
  <c r="BW112" i="10"/>
  <c r="BW363" i="10"/>
  <c r="BV363" i="10"/>
  <c r="BV307" i="10"/>
  <c r="BW307" i="10"/>
  <c r="BV276" i="10"/>
  <c r="BW276" i="10"/>
  <c r="BV249" i="10"/>
  <c r="BW249" i="10"/>
  <c r="BV203" i="10"/>
  <c r="BW203" i="10"/>
  <c r="BV160" i="10"/>
  <c r="BW160" i="10"/>
  <c r="BV89" i="10"/>
  <c r="BW89" i="10"/>
  <c r="BW50" i="10"/>
  <c r="BV50" i="10"/>
  <c r="BW320" i="10"/>
  <c r="BV320" i="10"/>
  <c r="BV34" i="10"/>
  <c r="BW34" i="10"/>
  <c r="BW221" i="10"/>
  <c r="BV221" i="10"/>
  <c r="BV380" i="10"/>
  <c r="BW380" i="10"/>
  <c r="BW212" i="10"/>
  <c r="BV212" i="10"/>
  <c r="BV348" i="10"/>
  <c r="BW348" i="10"/>
  <c r="BV245" i="10"/>
  <c r="BW245" i="10"/>
  <c r="BV76" i="10"/>
  <c r="BW76" i="10"/>
  <c r="BV302" i="10"/>
  <c r="BW302" i="10"/>
  <c r="BV271" i="10"/>
  <c r="BW271" i="10"/>
  <c r="BW237" i="10"/>
  <c r="BV237" i="10"/>
  <c r="BV186" i="10"/>
  <c r="BW186" i="10"/>
  <c r="BV152" i="10"/>
  <c r="BW152" i="10"/>
  <c r="BV72" i="10"/>
  <c r="BW72" i="10"/>
  <c r="BW43" i="10"/>
  <c r="BV43" i="10"/>
  <c r="BW288" i="10"/>
  <c r="BV288" i="10"/>
  <c r="BV171" i="10"/>
  <c r="BW171" i="10"/>
  <c r="BV282" i="10"/>
  <c r="BW282" i="10"/>
  <c r="BV129" i="10"/>
  <c r="BW129" i="10"/>
  <c r="BV279" i="10"/>
  <c r="BW279" i="10"/>
  <c r="BV164" i="10"/>
  <c r="BW164" i="10"/>
  <c r="BW303" i="10"/>
  <c r="BV303" i="10"/>
  <c r="BW189" i="10"/>
  <c r="BV189" i="10"/>
  <c r="BV46" i="10"/>
  <c r="BW46" i="10"/>
  <c r="BV295" i="10"/>
  <c r="BW295" i="10"/>
  <c r="BV269" i="10"/>
  <c r="BW269" i="10"/>
  <c r="BW232" i="10"/>
  <c r="BV232" i="10"/>
  <c r="BW181" i="10"/>
  <c r="BV181" i="10"/>
  <c r="BV145" i="10"/>
  <c r="BW145" i="10"/>
  <c r="BV69" i="10"/>
  <c r="BW69" i="10"/>
  <c r="BV38" i="10"/>
  <c r="BW38" i="10"/>
  <c r="BW226" i="10"/>
  <c r="BV226" i="10"/>
  <c r="BV62" i="10"/>
  <c r="BW62" i="10"/>
  <c r="BV260" i="10"/>
  <c r="BW260" i="10"/>
  <c r="BW61" i="10"/>
  <c r="BV61" i="10"/>
  <c r="BV257" i="10"/>
  <c r="BW257" i="10"/>
  <c r="BW54" i="10"/>
  <c r="BV54" i="10"/>
  <c r="BV274" i="10"/>
  <c r="BW274" i="10"/>
  <c r="BV155" i="10"/>
  <c r="BW155" i="10"/>
  <c r="BV345" i="10"/>
  <c r="BW345" i="10"/>
  <c r="BV341" i="10"/>
  <c r="BW341" i="10"/>
  <c r="BV326" i="10"/>
  <c r="BW326" i="10"/>
  <c r="BV289" i="10"/>
  <c r="BW289" i="10"/>
  <c r="BV263" i="10"/>
  <c r="BW263" i="10"/>
  <c r="BV227" i="10"/>
  <c r="BW227" i="10"/>
  <c r="BV180" i="10"/>
  <c r="BW180" i="10"/>
  <c r="BV144" i="10"/>
  <c r="BW144" i="10"/>
  <c r="BV65" i="10"/>
  <c r="BW65" i="10"/>
  <c r="BV35" i="10"/>
  <c r="BW35" i="10"/>
  <c r="B377" i="10"/>
  <c r="B317" i="10"/>
  <c r="B329" i="10"/>
  <c r="B361" i="10"/>
  <c r="B356" i="10"/>
  <c r="B314" i="10"/>
  <c r="B293" i="10"/>
  <c r="B278" i="10"/>
  <c r="B256" i="10"/>
  <c r="B192" i="10"/>
  <c r="B241" i="10"/>
  <c r="B215" i="10"/>
  <c r="B200" i="10"/>
  <c r="B183" i="10"/>
  <c r="B109" i="10"/>
  <c r="B208" i="10"/>
  <c r="B204" i="10"/>
  <c r="B173" i="10"/>
  <c r="B127" i="10"/>
  <c r="B40" i="10"/>
  <c r="B162" i="10"/>
  <c r="B119" i="10"/>
  <c r="B66" i="10"/>
  <c r="B44" i="10"/>
  <c r="B52" i="10"/>
  <c r="B49" i="10"/>
  <c r="B389" i="10"/>
  <c r="B378" i="10"/>
  <c r="B403" i="10"/>
  <c r="B401" i="10"/>
  <c r="B384" i="10"/>
  <c r="B368" i="10"/>
  <c r="B367" i="10"/>
  <c r="B360" i="10"/>
  <c r="B347" i="10"/>
  <c r="B325" i="10"/>
  <c r="B323" i="10"/>
  <c r="B313" i="10"/>
  <c r="B230" i="10"/>
  <c r="B379" i="10"/>
  <c r="B362" i="10"/>
  <c r="B322" i="10"/>
  <c r="B281" i="10"/>
  <c r="B277" i="10"/>
  <c r="B374" i="10"/>
  <c r="B299" i="10"/>
  <c r="B365" i="10"/>
  <c r="B391" i="10"/>
  <c r="B381" i="10"/>
  <c r="B373" i="10"/>
  <c r="B369" i="10"/>
  <c r="B354" i="10"/>
  <c r="B340" i="10"/>
  <c r="B219" i="10"/>
  <c r="B142" i="10"/>
  <c r="B135" i="10"/>
  <c r="B386" i="10"/>
  <c r="B371" i="10"/>
  <c r="B352" i="10"/>
  <c r="B402" i="10"/>
  <c r="B397" i="10"/>
  <c r="B390" i="10"/>
  <c r="B358" i="10"/>
  <c r="B334" i="10"/>
  <c r="B324" i="10"/>
  <c r="B321" i="10"/>
  <c r="B292" i="10"/>
  <c r="B231" i="10"/>
  <c r="B339" i="10"/>
  <c r="B395" i="10"/>
  <c r="B388" i="10"/>
  <c r="B394" i="10"/>
  <c r="B387" i="10"/>
  <c r="B385" i="10"/>
  <c r="B372" i="10"/>
  <c r="B364" i="10"/>
  <c r="B349" i="10"/>
  <c r="B398" i="10"/>
  <c r="B353" i="10"/>
  <c r="B393" i="10"/>
  <c r="B392" i="10"/>
  <c r="B383" i="10"/>
  <c r="B382" i="10"/>
  <c r="B375" i="10"/>
  <c r="B359" i="10"/>
  <c r="B346" i="10"/>
  <c r="B344" i="10"/>
  <c r="B338" i="10"/>
  <c r="B266" i="10"/>
  <c r="B176" i="10"/>
  <c r="B400" i="10"/>
  <c r="B396" i="10"/>
  <c r="B376" i="10"/>
  <c r="B370" i="10"/>
  <c r="B342" i="10"/>
  <c r="B336" i="10"/>
  <c r="B330" i="10"/>
  <c r="B328" i="10"/>
  <c r="B315" i="10"/>
  <c r="B312" i="10"/>
  <c r="B309" i="10"/>
  <c r="B337" i="10"/>
  <c r="B333" i="10"/>
  <c r="B332" i="10"/>
  <c r="B306" i="10"/>
  <c r="B283" i="10"/>
  <c r="B268" i="10"/>
  <c r="B258" i="10"/>
  <c r="B247" i="10"/>
  <c r="B246" i="10"/>
  <c r="B235" i="10"/>
  <c r="B217" i="10"/>
  <c r="B213" i="10"/>
  <c r="B205" i="10"/>
  <c r="B357" i="10"/>
  <c r="B355" i="10"/>
  <c r="B351" i="10"/>
  <c r="B331" i="10"/>
  <c r="B327" i="10"/>
  <c r="B298" i="10"/>
  <c r="B275" i="10"/>
  <c r="B259" i="10"/>
  <c r="B248" i="10"/>
  <c r="B229" i="10"/>
  <c r="B211" i="10"/>
  <c r="B207" i="10"/>
  <c r="B199" i="10"/>
  <c r="B197" i="10"/>
  <c r="B196" i="10"/>
  <c r="B195" i="10"/>
  <c r="B291" i="10"/>
  <c r="B290" i="10"/>
  <c r="B272" i="10"/>
  <c r="B262" i="10"/>
  <c r="B253" i="10"/>
  <c r="B251" i="10"/>
  <c r="B242" i="10"/>
  <c r="B220" i="10"/>
  <c r="B366" i="10"/>
  <c r="B350" i="10"/>
  <c r="B343" i="10"/>
  <c r="B335" i="10"/>
  <c r="B305" i="10"/>
  <c r="B304" i="10"/>
  <c r="B296" i="10"/>
  <c r="B286" i="10"/>
  <c r="B255" i="10"/>
  <c r="B254" i="10"/>
  <c r="B252" i="10"/>
  <c r="B250" i="10"/>
  <c r="B233" i="10"/>
  <c r="B214" i="10"/>
  <c r="B300" i="10"/>
  <c r="B280" i="10"/>
  <c r="B243" i="10"/>
  <c r="B225" i="10"/>
  <c r="B297" i="10"/>
  <c r="B294" i="10"/>
  <c r="B287" i="10"/>
  <c r="B284" i="10"/>
  <c r="B273" i="10"/>
  <c r="B270" i="10"/>
  <c r="B216" i="10"/>
  <c r="B210" i="10"/>
  <c r="B319" i="10"/>
  <c r="B318" i="10"/>
  <c r="B316" i="10"/>
  <c r="B311" i="10"/>
  <c r="B301" i="10"/>
  <c r="B285" i="10"/>
  <c r="B267" i="10"/>
  <c r="B265" i="10"/>
  <c r="B264" i="10"/>
  <c r="B244" i="10"/>
  <c r="B159" i="10"/>
  <c r="B239" i="10"/>
  <c r="B236" i="10"/>
  <c r="B234" i="10"/>
  <c r="B218" i="10"/>
  <c r="B202" i="10"/>
  <c r="B201" i="10"/>
  <c r="B188" i="10"/>
  <c r="B238" i="10"/>
  <c r="B222" i="10"/>
  <c r="B182" i="10"/>
  <c r="B85" i="10"/>
  <c r="B240" i="10"/>
  <c r="B228" i="10"/>
  <c r="B209" i="10"/>
  <c r="B194" i="10"/>
  <c r="B177" i="10"/>
  <c r="B165" i="10"/>
  <c r="B206" i="10"/>
  <c r="B198" i="10"/>
  <c r="B193" i="10"/>
  <c r="B190" i="10"/>
  <c r="B161" i="10"/>
  <c r="B116" i="10"/>
  <c r="B224" i="10"/>
  <c r="B223" i="10"/>
  <c r="B191" i="10"/>
  <c r="B170" i="10"/>
  <c r="B174" i="10"/>
  <c r="B172" i="10"/>
  <c r="B168" i="10"/>
  <c r="B158" i="10"/>
  <c r="B154" i="10"/>
  <c r="B151" i="10"/>
  <c r="B141" i="10"/>
  <c r="B136" i="10"/>
  <c r="B133" i="10"/>
  <c r="B175" i="10"/>
  <c r="B166" i="10"/>
  <c r="B163" i="10"/>
  <c r="B150" i="10"/>
  <c r="B131" i="10"/>
  <c r="B128" i="10"/>
  <c r="B185" i="10"/>
  <c r="B184" i="10"/>
  <c r="B157" i="10"/>
  <c r="B156" i="10"/>
  <c r="B153" i="10"/>
  <c r="B143" i="10"/>
  <c r="B140" i="10"/>
  <c r="B134" i="10"/>
  <c r="B67" i="10"/>
  <c r="B139" i="10"/>
  <c r="B132" i="10"/>
  <c r="B187" i="10"/>
  <c r="B178" i="10"/>
  <c r="B149" i="10"/>
  <c r="B148" i="10"/>
  <c r="B126" i="10"/>
  <c r="B120" i="10"/>
  <c r="B107" i="10"/>
  <c r="B146" i="10"/>
  <c r="B123" i="10"/>
  <c r="B122" i="10"/>
  <c r="B103" i="10"/>
  <c r="B91" i="10"/>
  <c r="B179" i="10"/>
  <c r="B169" i="10"/>
  <c r="B138" i="10"/>
  <c r="B130" i="10"/>
  <c r="B125" i="10"/>
  <c r="B124" i="10"/>
  <c r="B118" i="10"/>
  <c r="B114" i="10"/>
  <c r="B113" i="10"/>
  <c r="B110" i="10"/>
  <c r="B98" i="10"/>
  <c r="B87" i="10"/>
  <c r="B74" i="10"/>
  <c r="B121" i="10"/>
  <c r="B117" i="10"/>
  <c r="B111" i="10"/>
  <c r="B108" i="10"/>
  <c r="B101" i="10"/>
  <c r="B93" i="10"/>
  <c r="B147" i="10"/>
  <c r="B115" i="10"/>
  <c r="B105" i="10"/>
  <c r="B104" i="10"/>
  <c r="B100" i="10"/>
  <c r="B95" i="10"/>
  <c r="B86" i="10"/>
  <c r="B97" i="10"/>
  <c r="B53" i="10"/>
  <c r="B106" i="10"/>
  <c r="B102" i="10"/>
  <c r="B99" i="10"/>
  <c r="B96" i="10"/>
  <c r="B81" i="10"/>
  <c r="B90" i="10"/>
  <c r="B51" i="10"/>
  <c r="B48" i="10"/>
  <c r="B41" i="10"/>
  <c r="B71" i="10"/>
  <c r="B64" i="10"/>
  <c r="B63" i="10"/>
  <c r="B57" i="10"/>
  <c r="B55" i="10"/>
  <c r="B68" i="10"/>
  <c r="B47" i="10"/>
  <c r="B29" i="10"/>
  <c r="B77" i="10"/>
  <c r="B60" i="10"/>
  <c r="B56" i="10"/>
  <c r="B39" i="10"/>
  <c r="B37" i="10"/>
  <c r="B30" i="10"/>
  <c r="B84" i="10"/>
  <c r="B78" i="10"/>
  <c r="B59" i="10"/>
  <c r="B42" i="10"/>
  <c r="B36" i="10"/>
  <c r="B33" i="10"/>
  <c r="B92" i="10"/>
  <c r="B82" i="10"/>
  <c r="B79" i="10"/>
  <c r="B45" i="10"/>
  <c r="B31" i="10"/>
  <c r="B28" i="10"/>
  <c r="B27" i="10"/>
  <c r="B94" i="10"/>
  <c r="B88" i="10"/>
  <c r="B83" i="10"/>
  <c r="B80" i="10"/>
  <c r="B75" i="10"/>
  <c r="B73" i="10"/>
  <c r="B70" i="10"/>
  <c r="B58" i="10"/>
  <c r="B24" i="10"/>
  <c r="BV84" i="10" l="1"/>
  <c r="BW84" i="10"/>
  <c r="BW90" i="10"/>
  <c r="BV90" i="10"/>
  <c r="BV169" i="10"/>
  <c r="BW169" i="10"/>
  <c r="BV136" i="10"/>
  <c r="BW136" i="10"/>
  <c r="BV234" i="10"/>
  <c r="BW234" i="10"/>
  <c r="BV280" i="10"/>
  <c r="BW280" i="10"/>
  <c r="BV195" i="10"/>
  <c r="BW195" i="10"/>
  <c r="BV283" i="10"/>
  <c r="BW283" i="10"/>
  <c r="BV176" i="10"/>
  <c r="BW176" i="10"/>
  <c r="BV385" i="10"/>
  <c r="BW385" i="10"/>
  <c r="BW321" i="10"/>
  <c r="BV321" i="10"/>
  <c r="BW322" i="10"/>
  <c r="BV322" i="10"/>
  <c r="BW173" i="10"/>
  <c r="BV173" i="10"/>
  <c r="BV317" i="10"/>
  <c r="BW317" i="10"/>
  <c r="BV24" i="10"/>
  <c r="BW24" i="10"/>
  <c r="BV94" i="10"/>
  <c r="BW94" i="10"/>
  <c r="BW33" i="10"/>
  <c r="BV33" i="10"/>
  <c r="BV39" i="10"/>
  <c r="BW39" i="10"/>
  <c r="BW57" i="10"/>
  <c r="BV57" i="10"/>
  <c r="BV81" i="10"/>
  <c r="BW81" i="10"/>
  <c r="BV95" i="10"/>
  <c r="BW95" i="10"/>
  <c r="BV108" i="10"/>
  <c r="BW108" i="10"/>
  <c r="BV113" i="10"/>
  <c r="BW113" i="10"/>
  <c r="BV179" i="10"/>
  <c r="BW179" i="10"/>
  <c r="BV126" i="10"/>
  <c r="BW126" i="10"/>
  <c r="BV134" i="10"/>
  <c r="BW134" i="10"/>
  <c r="BW128" i="10"/>
  <c r="BV128" i="10"/>
  <c r="BV141" i="10"/>
  <c r="BW141" i="10"/>
  <c r="BV191" i="10"/>
  <c r="BW191" i="10"/>
  <c r="BV206" i="10"/>
  <c r="BW206" i="10"/>
  <c r="BW182" i="10"/>
  <c r="BV182" i="10"/>
  <c r="BW236" i="10"/>
  <c r="BV236" i="10"/>
  <c r="BV301" i="10"/>
  <c r="BW301" i="10"/>
  <c r="BV273" i="10"/>
  <c r="BW273" i="10"/>
  <c r="BW300" i="10"/>
  <c r="BV300" i="10"/>
  <c r="BW296" i="10"/>
  <c r="BV296" i="10"/>
  <c r="BV242" i="10"/>
  <c r="BW242" i="10"/>
  <c r="BV196" i="10"/>
  <c r="BW196" i="10"/>
  <c r="BV275" i="10"/>
  <c r="BW275" i="10"/>
  <c r="BW213" i="10"/>
  <c r="BV213" i="10"/>
  <c r="BV306" i="10"/>
  <c r="BW306" i="10"/>
  <c r="BV330" i="10"/>
  <c r="BW330" i="10"/>
  <c r="BW266" i="10"/>
  <c r="BV266" i="10"/>
  <c r="BV392" i="10"/>
  <c r="BW392" i="10"/>
  <c r="BW387" i="10"/>
  <c r="BV387" i="10"/>
  <c r="BV324" i="10"/>
  <c r="BW324" i="10"/>
  <c r="BV386" i="10"/>
  <c r="BW386" i="10"/>
  <c r="BV381" i="10"/>
  <c r="BW381" i="10"/>
  <c r="BV362" i="10"/>
  <c r="BW362" i="10"/>
  <c r="BW367" i="10"/>
  <c r="BV367" i="10"/>
  <c r="BV52" i="10"/>
  <c r="BW52" i="10"/>
  <c r="BV204" i="10"/>
  <c r="BW204" i="10"/>
  <c r="BV256" i="10"/>
  <c r="BW256" i="10"/>
  <c r="BV377" i="10"/>
  <c r="BW377" i="10"/>
  <c r="AU180" i="10"/>
  <c r="BC180" i="10"/>
  <c r="AX180" i="10"/>
  <c r="AZ180" i="10"/>
  <c r="BE180" i="10"/>
  <c r="AV180" i="10"/>
  <c r="BD180" i="10"/>
  <c r="AW180" i="10"/>
  <c r="AY180" i="10"/>
  <c r="AW326" i="10"/>
  <c r="BE326" i="10"/>
  <c r="AY326" i="10"/>
  <c r="AV326" i="10"/>
  <c r="AX326" i="10"/>
  <c r="AZ326" i="10"/>
  <c r="BC326" i="10"/>
  <c r="BD326" i="10"/>
  <c r="AU326" i="10"/>
  <c r="AZ274" i="10"/>
  <c r="AU274" i="10"/>
  <c r="BC274" i="10"/>
  <c r="AV274" i="10"/>
  <c r="BD274" i="10"/>
  <c r="AW274" i="10"/>
  <c r="BE274" i="10"/>
  <c r="AX274" i="10"/>
  <c r="AY274" i="10"/>
  <c r="AW260" i="10"/>
  <c r="BE260" i="10"/>
  <c r="AU260" i="10"/>
  <c r="BC260" i="10"/>
  <c r="AX260" i="10"/>
  <c r="AY260" i="10"/>
  <c r="AZ260" i="10"/>
  <c r="BD260" i="10"/>
  <c r="AV260" i="10"/>
  <c r="AX69" i="10"/>
  <c r="AY69" i="10"/>
  <c r="AZ69" i="10"/>
  <c r="AU69" i="10"/>
  <c r="BC69" i="10"/>
  <c r="AV69" i="10"/>
  <c r="BD69" i="10"/>
  <c r="AW69" i="10"/>
  <c r="BE69" i="10"/>
  <c r="AW269" i="10"/>
  <c r="AX269" i="10"/>
  <c r="AY269" i="10"/>
  <c r="AZ269" i="10"/>
  <c r="BC269" i="10"/>
  <c r="AU269" i="10"/>
  <c r="BD269" i="10"/>
  <c r="BE269" i="10"/>
  <c r="AV269" i="10"/>
  <c r="AZ282" i="10"/>
  <c r="AU282" i="10"/>
  <c r="BC282" i="10"/>
  <c r="AV282" i="10"/>
  <c r="BD282" i="10"/>
  <c r="AW282" i="10"/>
  <c r="BE282" i="10"/>
  <c r="AX282" i="10"/>
  <c r="AY282" i="10"/>
  <c r="AZ72" i="10"/>
  <c r="AU72" i="10"/>
  <c r="BC72" i="10"/>
  <c r="AV72" i="10"/>
  <c r="BD72" i="10"/>
  <c r="AW72" i="10"/>
  <c r="BE72" i="10"/>
  <c r="AX72" i="10"/>
  <c r="AY72" i="10"/>
  <c r="AW271" i="10"/>
  <c r="BE271" i="10"/>
  <c r="AV271" i="10"/>
  <c r="AX271" i="10"/>
  <c r="AY271" i="10"/>
  <c r="AZ271" i="10"/>
  <c r="BC271" i="10"/>
  <c r="AU271" i="10"/>
  <c r="BD271" i="10"/>
  <c r="AW348" i="10"/>
  <c r="BE348" i="10"/>
  <c r="BD348" i="10"/>
  <c r="AU348" i="10"/>
  <c r="AV348" i="10"/>
  <c r="AX348" i="10"/>
  <c r="AY348" i="10"/>
  <c r="BC348" i="10"/>
  <c r="AZ348" i="10"/>
  <c r="AW34" i="10"/>
  <c r="BE34" i="10"/>
  <c r="AX34" i="10"/>
  <c r="AZ34" i="10"/>
  <c r="AV34" i="10"/>
  <c r="BC34" i="10"/>
  <c r="BD34" i="10"/>
  <c r="AU34" i="10"/>
  <c r="AY34" i="10"/>
  <c r="AZ160" i="10"/>
  <c r="AU160" i="10"/>
  <c r="BC160" i="10"/>
  <c r="AV160" i="10"/>
  <c r="BD160" i="10"/>
  <c r="AW160" i="10"/>
  <c r="BE160" i="10"/>
  <c r="AX160" i="10"/>
  <c r="AY160" i="10"/>
  <c r="AY307" i="10"/>
  <c r="AZ307" i="10"/>
  <c r="BC307" i="10"/>
  <c r="AU307" i="10"/>
  <c r="BD307" i="10"/>
  <c r="AW307" i="10"/>
  <c r="AX307" i="10"/>
  <c r="BE307" i="10"/>
  <c r="AV307" i="10"/>
  <c r="AW167" i="10"/>
  <c r="BE167" i="10"/>
  <c r="AX167" i="10"/>
  <c r="AZ167" i="10"/>
  <c r="AV167" i="10"/>
  <c r="AY167" i="10"/>
  <c r="BC167" i="10"/>
  <c r="BD167" i="10"/>
  <c r="AU167" i="10"/>
  <c r="BW45" i="10"/>
  <c r="BV45" i="10"/>
  <c r="BV92" i="10"/>
  <c r="BW92" i="10"/>
  <c r="BV55" i="10"/>
  <c r="BW55" i="10"/>
  <c r="BW110" i="10"/>
  <c r="BV110" i="10"/>
  <c r="BV185" i="10"/>
  <c r="BW185" i="10"/>
  <c r="BV85" i="10"/>
  <c r="BW85" i="10"/>
  <c r="BW270" i="10"/>
  <c r="BV270" i="10"/>
  <c r="BW220" i="10"/>
  <c r="BV220" i="10"/>
  <c r="BW205" i="10"/>
  <c r="BV205" i="10"/>
  <c r="BV328" i="10"/>
  <c r="BW328" i="10"/>
  <c r="BW383" i="10"/>
  <c r="BV383" i="10"/>
  <c r="BW371" i="10"/>
  <c r="BV371" i="10"/>
  <c r="BV360" i="10"/>
  <c r="BW360" i="10"/>
  <c r="BV192" i="10"/>
  <c r="BW192" i="10"/>
  <c r="AV303" i="10"/>
  <c r="BD303" i="10"/>
  <c r="AY303" i="10"/>
  <c r="AZ303" i="10"/>
  <c r="BC303" i="10"/>
  <c r="BE303" i="10"/>
  <c r="AU303" i="10"/>
  <c r="AW303" i="10"/>
  <c r="AX303" i="10"/>
  <c r="BV58" i="10"/>
  <c r="BW58" i="10"/>
  <c r="BV27" i="10"/>
  <c r="BW27" i="10"/>
  <c r="BV36" i="10"/>
  <c r="BW36" i="10"/>
  <c r="BV56" i="10"/>
  <c r="BW56" i="10"/>
  <c r="BW63" i="10"/>
  <c r="BV63" i="10"/>
  <c r="BV96" i="10"/>
  <c r="BW96" i="10"/>
  <c r="BV100" i="10"/>
  <c r="BW100" i="10"/>
  <c r="BV111" i="10"/>
  <c r="BW111" i="10"/>
  <c r="BW114" i="10"/>
  <c r="BV114" i="10"/>
  <c r="BV91" i="10"/>
  <c r="BW91" i="10"/>
  <c r="BV148" i="10"/>
  <c r="BW148" i="10"/>
  <c r="BV140" i="10"/>
  <c r="BW140" i="10"/>
  <c r="BV131" i="10"/>
  <c r="BW131" i="10"/>
  <c r="BV151" i="10"/>
  <c r="BW151" i="10"/>
  <c r="BV223" i="10"/>
  <c r="BW223" i="10"/>
  <c r="BV165" i="10"/>
  <c r="BW165" i="10"/>
  <c r="BW222" i="10"/>
  <c r="BV222" i="10"/>
  <c r="BW239" i="10"/>
  <c r="BV239" i="10"/>
  <c r="BW311" i="10"/>
  <c r="BV311" i="10"/>
  <c r="BW284" i="10"/>
  <c r="BV284" i="10"/>
  <c r="BV214" i="10"/>
  <c r="BW214" i="10"/>
  <c r="BW304" i="10"/>
  <c r="BV304" i="10"/>
  <c r="BW251" i="10"/>
  <c r="BV251" i="10"/>
  <c r="BW197" i="10"/>
  <c r="BV197" i="10"/>
  <c r="BV298" i="10"/>
  <c r="BW298" i="10"/>
  <c r="BW217" i="10"/>
  <c r="BV217" i="10"/>
  <c r="BW332" i="10"/>
  <c r="BV332" i="10"/>
  <c r="BV336" i="10"/>
  <c r="BW336" i="10"/>
  <c r="BV338" i="10"/>
  <c r="BW338" i="10"/>
  <c r="BV393" i="10"/>
  <c r="BW393" i="10"/>
  <c r="BV394" i="10"/>
  <c r="BW394" i="10"/>
  <c r="BV334" i="10"/>
  <c r="BW334" i="10"/>
  <c r="BV135" i="10"/>
  <c r="BW135" i="10"/>
  <c r="BW391" i="10"/>
  <c r="BV391" i="10"/>
  <c r="BW379" i="10"/>
  <c r="BV379" i="10"/>
  <c r="BV368" i="10"/>
  <c r="BW368" i="10"/>
  <c r="BV44" i="10"/>
  <c r="BW44" i="10"/>
  <c r="BW208" i="10"/>
  <c r="BV208" i="10"/>
  <c r="BV278" i="10"/>
  <c r="BW278" i="10"/>
  <c r="AU54" i="10"/>
  <c r="BC54" i="10"/>
  <c r="AW54" i="10"/>
  <c r="BE54" i="10"/>
  <c r="BD54" i="10"/>
  <c r="AV54" i="10"/>
  <c r="AX54" i="10"/>
  <c r="AY54" i="10"/>
  <c r="AZ54" i="10"/>
  <c r="AV212" i="10"/>
  <c r="BD212" i="10"/>
  <c r="AW212" i="10"/>
  <c r="BE212" i="10"/>
  <c r="AY212" i="10"/>
  <c r="AU212" i="10"/>
  <c r="AX212" i="10"/>
  <c r="AZ212" i="10"/>
  <c r="BC212" i="10"/>
  <c r="AY320" i="10"/>
  <c r="BD320" i="10"/>
  <c r="AU320" i="10"/>
  <c r="BE320" i="10"/>
  <c r="AV320" i="10"/>
  <c r="AX320" i="10"/>
  <c r="AZ320" i="10"/>
  <c r="BC320" i="10"/>
  <c r="AW320" i="10"/>
  <c r="AV363" i="10"/>
  <c r="BD363" i="10"/>
  <c r="AY363" i="10"/>
  <c r="BE363" i="10"/>
  <c r="AU363" i="10"/>
  <c r="AW363" i="10"/>
  <c r="AX363" i="10"/>
  <c r="AZ363" i="10"/>
  <c r="BC363" i="10"/>
  <c r="BV75" i="10"/>
  <c r="BW75" i="10"/>
  <c r="BV88" i="10"/>
  <c r="BW88" i="10"/>
  <c r="BW86" i="10"/>
  <c r="BV86" i="10"/>
  <c r="BV120" i="10"/>
  <c r="BW120" i="10"/>
  <c r="BW170" i="10"/>
  <c r="BV170" i="10"/>
  <c r="BV285" i="10"/>
  <c r="BW285" i="10"/>
  <c r="BW259" i="10"/>
  <c r="BV259" i="10"/>
  <c r="BV373" i="10"/>
  <c r="BW373" i="10"/>
  <c r="BV70" i="10"/>
  <c r="BW70" i="10"/>
  <c r="BV60" i="10"/>
  <c r="BW60" i="10"/>
  <c r="BV104" i="10"/>
  <c r="BW104" i="10"/>
  <c r="BW118" i="10"/>
  <c r="BV118" i="10"/>
  <c r="BV103" i="10"/>
  <c r="BW103" i="10"/>
  <c r="BV143" i="10"/>
  <c r="BW143" i="10"/>
  <c r="BW154" i="10"/>
  <c r="BV154" i="10"/>
  <c r="BW177" i="10"/>
  <c r="BV177" i="10"/>
  <c r="BW316" i="10"/>
  <c r="BV316" i="10"/>
  <c r="BW233" i="10"/>
  <c r="BV233" i="10"/>
  <c r="BV199" i="10"/>
  <c r="BW199" i="10"/>
  <c r="BW235" i="10"/>
  <c r="BV235" i="10"/>
  <c r="BV342" i="10"/>
  <c r="BW342" i="10"/>
  <c r="BW353" i="10"/>
  <c r="BV353" i="10"/>
  <c r="BV358" i="10"/>
  <c r="BW358" i="10"/>
  <c r="BW230" i="10"/>
  <c r="BV230" i="10"/>
  <c r="BV293" i="10"/>
  <c r="BW293" i="10"/>
  <c r="AX227" i="10"/>
  <c r="AY227" i="10"/>
  <c r="BE227" i="10"/>
  <c r="AU227" i="10"/>
  <c r="AV227" i="10"/>
  <c r="AW227" i="10"/>
  <c r="AZ227" i="10"/>
  <c r="BC227" i="10"/>
  <c r="BD227" i="10"/>
  <c r="AX341" i="10"/>
  <c r="AY341" i="10"/>
  <c r="AZ341" i="10"/>
  <c r="AU341" i="10"/>
  <c r="BC341" i="10"/>
  <c r="AV341" i="10"/>
  <c r="AW341" i="10"/>
  <c r="BD341" i="10"/>
  <c r="BE341" i="10"/>
  <c r="AU62" i="10"/>
  <c r="BC62" i="10"/>
  <c r="BD62" i="10"/>
  <c r="BE62" i="10"/>
  <c r="AV62" i="10"/>
  <c r="AW62" i="10"/>
  <c r="AX62" i="10"/>
  <c r="AY62" i="10"/>
  <c r="AZ62" i="10"/>
  <c r="AZ145" i="10"/>
  <c r="AU145" i="10"/>
  <c r="BC145" i="10"/>
  <c r="AW145" i="10"/>
  <c r="AX145" i="10"/>
  <c r="AY145" i="10"/>
  <c r="BD145" i="10"/>
  <c r="BE145" i="10"/>
  <c r="AV145" i="10"/>
  <c r="AV295" i="10"/>
  <c r="BD295" i="10"/>
  <c r="AZ295" i="10"/>
  <c r="BC295" i="10"/>
  <c r="BE295" i="10"/>
  <c r="AU295" i="10"/>
  <c r="AW295" i="10"/>
  <c r="AX295" i="10"/>
  <c r="AY295" i="10"/>
  <c r="AZ164" i="10"/>
  <c r="AU164" i="10"/>
  <c r="BC164" i="10"/>
  <c r="AV164" i="10"/>
  <c r="BD164" i="10"/>
  <c r="AX164" i="10"/>
  <c r="AY164" i="10"/>
  <c r="BE164" i="10"/>
  <c r="AW164" i="10"/>
  <c r="AW171" i="10"/>
  <c r="BE171" i="10"/>
  <c r="AX171" i="10"/>
  <c r="AZ171" i="10"/>
  <c r="BD171" i="10"/>
  <c r="AU171" i="10"/>
  <c r="AY171" i="10"/>
  <c r="AV171" i="10"/>
  <c r="BC171" i="10"/>
  <c r="AZ152" i="10"/>
  <c r="AU152" i="10"/>
  <c r="BC152" i="10"/>
  <c r="AV152" i="10"/>
  <c r="BD152" i="10"/>
  <c r="AW152" i="10"/>
  <c r="BE152" i="10"/>
  <c r="AX152" i="10"/>
  <c r="AY152" i="10"/>
  <c r="AU302" i="10"/>
  <c r="BC302" i="10"/>
  <c r="AV302" i="10"/>
  <c r="BD302" i="10"/>
  <c r="AX302" i="10"/>
  <c r="AW302" i="10"/>
  <c r="AY302" i="10"/>
  <c r="AZ302" i="10"/>
  <c r="BE302" i="10"/>
  <c r="AU310" i="10"/>
  <c r="BC310" i="10"/>
  <c r="BD310" i="10"/>
  <c r="AV310" i="10"/>
  <c r="BE310" i="10"/>
  <c r="AY310" i="10"/>
  <c r="AZ310" i="10"/>
  <c r="AW310" i="10"/>
  <c r="AX310" i="10"/>
  <c r="BV80" i="10"/>
  <c r="BW80" i="10"/>
  <c r="BW37" i="10"/>
  <c r="BV37" i="10"/>
  <c r="BV101" i="10"/>
  <c r="BW101" i="10"/>
  <c r="BV67" i="10"/>
  <c r="BW67" i="10"/>
  <c r="BV198" i="10"/>
  <c r="BW198" i="10"/>
  <c r="BV286" i="10"/>
  <c r="BW286" i="10"/>
  <c r="BV49" i="10"/>
  <c r="BW49" i="10"/>
  <c r="BV28" i="10"/>
  <c r="BW28" i="10"/>
  <c r="BV42" i="10"/>
  <c r="BW42" i="10"/>
  <c r="BV64" i="10"/>
  <c r="BW64" i="10"/>
  <c r="BV99" i="10"/>
  <c r="BW99" i="10"/>
  <c r="BV117" i="10"/>
  <c r="BW117" i="10"/>
  <c r="BV149" i="10"/>
  <c r="BW149" i="10"/>
  <c r="BV150" i="10"/>
  <c r="BW150" i="10"/>
  <c r="BW224" i="10"/>
  <c r="BV224" i="10"/>
  <c r="BW238" i="10"/>
  <c r="BV238" i="10"/>
  <c r="BV159" i="10"/>
  <c r="BW159" i="10"/>
  <c r="BV287" i="10"/>
  <c r="BW287" i="10"/>
  <c r="BV305" i="10"/>
  <c r="BW305" i="10"/>
  <c r="BV253" i="10"/>
  <c r="BW253" i="10"/>
  <c r="BV327" i="10"/>
  <c r="BW327" i="10"/>
  <c r="BV333" i="10"/>
  <c r="BW333" i="10"/>
  <c r="BV344" i="10"/>
  <c r="BW344" i="10"/>
  <c r="BV388" i="10"/>
  <c r="BW388" i="10"/>
  <c r="BV142" i="10"/>
  <c r="BW142" i="10"/>
  <c r="BV365" i="10"/>
  <c r="BW365" i="10"/>
  <c r="BV384" i="10"/>
  <c r="BW384" i="10"/>
  <c r="BW66" i="10"/>
  <c r="BV66" i="10"/>
  <c r="BV109" i="10"/>
  <c r="BW109" i="10"/>
  <c r="AU35" i="10"/>
  <c r="BC35" i="10"/>
  <c r="AX35" i="10"/>
  <c r="AW35" i="10"/>
  <c r="BD35" i="10"/>
  <c r="BE35" i="10"/>
  <c r="AV35" i="10"/>
  <c r="AY35" i="10"/>
  <c r="AZ35" i="10"/>
  <c r="AU203" i="10"/>
  <c r="BC203" i="10"/>
  <c r="AV203" i="10"/>
  <c r="BD203" i="10"/>
  <c r="AW203" i="10"/>
  <c r="BE203" i="10"/>
  <c r="AX203" i="10"/>
  <c r="AY203" i="10"/>
  <c r="AZ203" i="10"/>
  <c r="BV73" i="10"/>
  <c r="BW73" i="10"/>
  <c r="BV31" i="10"/>
  <c r="BW31" i="10"/>
  <c r="BV59" i="10"/>
  <c r="BW59" i="10"/>
  <c r="BV77" i="10"/>
  <c r="BW77" i="10"/>
  <c r="BV71" i="10"/>
  <c r="BW71" i="10"/>
  <c r="BW102" i="10"/>
  <c r="BV102" i="10"/>
  <c r="BV105" i="10"/>
  <c r="BW105" i="10"/>
  <c r="BV121" i="10"/>
  <c r="BW121" i="10"/>
  <c r="BV124" i="10"/>
  <c r="BW124" i="10"/>
  <c r="BW122" i="10"/>
  <c r="BV122" i="10"/>
  <c r="BW178" i="10"/>
  <c r="BV178" i="10"/>
  <c r="BV153" i="10"/>
  <c r="BW153" i="10"/>
  <c r="BV163" i="10"/>
  <c r="BW163" i="10"/>
  <c r="BW158" i="10"/>
  <c r="BV158" i="10"/>
  <c r="BV116" i="10"/>
  <c r="BW116" i="10"/>
  <c r="BV194" i="10"/>
  <c r="BW194" i="10"/>
  <c r="BV188" i="10"/>
  <c r="BW188" i="10"/>
  <c r="BW244" i="10"/>
  <c r="BV244" i="10"/>
  <c r="BV318" i="10"/>
  <c r="BW318" i="10"/>
  <c r="BV294" i="10"/>
  <c r="BW294" i="10"/>
  <c r="BW250" i="10"/>
  <c r="BV250" i="10"/>
  <c r="BV335" i="10"/>
  <c r="BW335" i="10"/>
  <c r="BW262" i="10"/>
  <c r="BV262" i="10"/>
  <c r="BV207" i="10"/>
  <c r="BW207" i="10"/>
  <c r="BV331" i="10"/>
  <c r="BW331" i="10"/>
  <c r="BV246" i="10"/>
  <c r="BW246" i="10"/>
  <c r="BV337" i="10"/>
  <c r="BW337" i="10"/>
  <c r="BV370" i="10"/>
  <c r="BW370" i="10"/>
  <c r="BV346" i="10"/>
  <c r="BW346" i="10"/>
  <c r="BV398" i="10"/>
  <c r="BW398" i="10"/>
  <c r="BW395" i="10"/>
  <c r="BV395" i="10"/>
  <c r="BV390" i="10"/>
  <c r="BW390" i="10"/>
  <c r="BV219" i="10"/>
  <c r="BW219" i="10"/>
  <c r="BV299" i="10"/>
  <c r="BW299" i="10"/>
  <c r="BW313" i="10"/>
  <c r="BV313" i="10"/>
  <c r="BV401" i="10"/>
  <c r="BW401" i="10"/>
  <c r="BV119" i="10"/>
  <c r="BW119" i="10"/>
  <c r="BW183" i="10"/>
  <c r="BV183" i="10"/>
  <c r="BW314" i="10"/>
  <c r="BV314" i="10"/>
  <c r="AZ226" i="10"/>
  <c r="AU226" i="10"/>
  <c r="BC226" i="10"/>
  <c r="BD226" i="10"/>
  <c r="BE226" i="10"/>
  <c r="AV226" i="10"/>
  <c r="AW226" i="10"/>
  <c r="AX226" i="10"/>
  <c r="AY226" i="10"/>
  <c r="AV181" i="10"/>
  <c r="BD181" i="10"/>
  <c r="AY181" i="10"/>
  <c r="AZ181" i="10"/>
  <c r="AU181" i="10"/>
  <c r="AW181" i="10"/>
  <c r="AX181" i="10"/>
  <c r="BC181" i="10"/>
  <c r="BE181" i="10"/>
  <c r="AY288" i="10"/>
  <c r="AZ288" i="10"/>
  <c r="AV288" i="10"/>
  <c r="AW288" i="10"/>
  <c r="AX288" i="10"/>
  <c r="BC288" i="10"/>
  <c r="BD288" i="10"/>
  <c r="BE288" i="10"/>
  <c r="AU288" i="10"/>
  <c r="AY50" i="10"/>
  <c r="AZ50" i="10"/>
  <c r="AU50" i="10"/>
  <c r="BC50" i="10"/>
  <c r="AV50" i="10"/>
  <c r="BD50" i="10"/>
  <c r="AW50" i="10"/>
  <c r="BE50" i="10"/>
  <c r="AX50" i="10"/>
  <c r="BW78" i="10"/>
  <c r="BV78" i="10"/>
  <c r="BW29" i="10"/>
  <c r="BV29" i="10"/>
  <c r="BW41" i="10"/>
  <c r="BV41" i="10"/>
  <c r="BW106" i="10"/>
  <c r="BV106" i="10"/>
  <c r="BV115" i="10"/>
  <c r="BW115" i="10"/>
  <c r="BW74" i="10"/>
  <c r="BV74" i="10"/>
  <c r="BV125" i="10"/>
  <c r="BW125" i="10"/>
  <c r="BV123" i="10"/>
  <c r="BW123" i="10"/>
  <c r="BV187" i="10"/>
  <c r="BW187" i="10"/>
  <c r="BV156" i="10"/>
  <c r="BW156" i="10"/>
  <c r="BW166" i="10"/>
  <c r="BV166" i="10"/>
  <c r="BV168" i="10"/>
  <c r="BW168" i="10"/>
  <c r="BV161" i="10"/>
  <c r="BW161" i="10"/>
  <c r="BW209" i="10"/>
  <c r="BV209" i="10"/>
  <c r="BW201" i="10"/>
  <c r="BV201" i="10"/>
  <c r="BV264" i="10"/>
  <c r="BW264" i="10"/>
  <c r="BW319" i="10"/>
  <c r="BV319" i="10"/>
  <c r="BV297" i="10"/>
  <c r="BW297" i="10"/>
  <c r="BV252" i="10"/>
  <c r="BW252" i="10"/>
  <c r="BW343" i="10"/>
  <c r="BV343" i="10"/>
  <c r="BV272" i="10"/>
  <c r="BW272" i="10"/>
  <c r="BV211" i="10"/>
  <c r="BW211" i="10"/>
  <c r="BW351" i="10"/>
  <c r="BV351" i="10"/>
  <c r="BW247" i="10"/>
  <c r="BV247" i="10"/>
  <c r="BV309" i="10"/>
  <c r="BW309" i="10"/>
  <c r="BV376" i="10"/>
  <c r="BW376" i="10"/>
  <c r="BW359" i="10"/>
  <c r="BV359" i="10"/>
  <c r="BW349" i="10"/>
  <c r="BV349" i="10"/>
  <c r="BV339" i="10"/>
  <c r="BW339" i="10"/>
  <c r="BV397" i="10"/>
  <c r="BW397" i="10"/>
  <c r="BW340" i="10"/>
  <c r="BV340" i="10"/>
  <c r="BV374" i="10"/>
  <c r="BW374" i="10"/>
  <c r="BV323" i="10"/>
  <c r="BW323" i="10"/>
  <c r="BV403" i="10"/>
  <c r="BW403" i="10"/>
  <c r="BW162" i="10"/>
  <c r="BV162" i="10"/>
  <c r="BV200" i="10"/>
  <c r="BW200" i="10"/>
  <c r="BV356" i="10"/>
  <c r="BW356" i="10"/>
  <c r="AV65" i="10"/>
  <c r="BD65" i="10"/>
  <c r="BC65" i="10"/>
  <c r="AU65" i="10"/>
  <c r="BE65" i="10"/>
  <c r="AW65" i="10"/>
  <c r="AX65" i="10"/>
  <c r="AY65" i="10"/>
  <c r="AZ65" i="10"/>
  <c r="AW263" i="10"/>
  <c r="BE263" i="10"/>
  <c r="AV263" i="10"/>
  <c r="AX263" i="10"/>
  <c r="AY263" i="10"/>
  <c r="AZ263" i="10"/>
  <c r="BC263" i="10"/>
  <c r="AU263" i="10"/>
  <c r="BD263" i="10"/>
  <c r="AX345" i="10"/>
  <c r="AY345" i="10"/>
  <c r="AZ345" i="10"/>
  <c r="AU345" i="10"/>
  <c r="BC345" i="10"/>
  <c r="AV345" i="10"/>
  <c r="AW345" i="10"/>
  <c r="BD345" i="10"/>
  <c r="BE345" i="10"/>
  <c r="AU257" i="10"/>
  <c r="BC257" i="10"/>
  <c r="AW257" i="10"/>
  <c r="AX257" i="10"/>
  <c r="AY257" i="10"/>
  <c r="AZ257" i="10"/>
  <c r="BD257" i="10"/>
  <c r="BE257" i="10"/>
  <c r="AV257" i="10"/>
  <c r="AW46" i="10"/>
  <c r="BE46" i="10"/>
  <c r="BC46" i="10"/>
  <c r="AU46" i="10"/>
  <c r="BD46" i="10"/>
  <c r="AV46" i="10"/>
  <c r="AX46" i="10"/>
  <c r="AY46" i="10"/>
  <c r="AZ46" i="10"/>
  <c r="AX279" i="10"/>
  <c r="AZ279" i="10"/>
  <c r="AU279" i="10"/>
  <c r="BC279" i="10"/>
  <c r="AV279" i="10"/>
  <c r="BD279" i="10"/>
  <c r="AW279" i="10"/>
  <c r="AY279" i="10"/>
  <c r="BE279" i="10"/>
  <c r="AX186" i="10"/>
  <c r="BC186" i="10"/>
  <c r="AU186" i="10"/>
  <c r="BD186" i="10"/>
  <c r="AV186" i="10"/>
  <c r="BE186" i="10"/>
  <c r="AW186" i="10"/>
  <c r="AY186" i="10"/>
  <c r="AZ186" i="10"/>
  <c r="AZ76" i="10"/>
  <c r="AU76" i="10"/>
  <c r="BC76" i="10"/>
  <c r="AV76" i="10"/>
  <c r="BD76" i="10"/>
  <c r="AX76" i="10"/>
  <c r="BE76" i="10"/>
  <c r="AW76" i="10"/>
  <c r="AY76" i="10"/>
  <c r="AX380" i="10"/>
  <c r="AW380" i="10"/>
  <c r="AY380" i="10"/>
  <c r="AZ380" i="10"/>
  <c r="BE380" i="10"/>
  <c r="AU380" i="10"/>
  <c r="BC380" i="10"/>
  <c r="AV380" i="10"/>
  <c r="BD380" i="10"/>
  <c r="AU249" i="10"/>
  <c r="BC249" i="10"/>
  <c r="AV249" i="10"/>
  <c r="BE249" i="10"/>
  <c r="AW249" i="10"/>
  <c r="AY249" i="10"/>
  <c r="AZ249" i="10"/>
  <c r="BD249" i="10"/>
  <c r="AX249" i="10"/>
  <c r="AU112" i="10"/>
  <c r="BC112" i="10"/>
  <c r="AV112" i="10"/>
  <c r="BD112" i="10"/>
  <c r="AX112" i="10"/>
  <c r="AY112" i="10"/>
  <c r="AZ112" i="10"/>
  <c r="BE112" i="10"/>
  <c r="AW112" i="10"/>
  <c r="AZ137" i="10"/>
  <c r="AU137" i="10"/>
  <c r="BC137" i="10"/>
  <c r="AV137" i="10"/>
  <c r="AW137" i="10"/>
  <c r="AX137" i="10"/>
  <c r="AY137" i="10"/>
  <c r="BD137" i="10"/>
  <c r="BE137" i="10"/>
  <c r="BV47" i="10"/>
  <c r="BW47" i="10"/>
  <c r="BV48" i="10"/>
  <c r="BW48" i="10"/>
  <c r="BW53" i="10"/>
  <c r="BV53" i="10"/>
  <c r="BW147" i="10"/>
  <c r="BV147" i="10"/>
  <c r="BV87" i="10"/>
  <c r="BW87" i="10"/>
  <c r="BV130" i="10"/>
  <c r="BW130" i="10"/>
  <c r="BV146" i="10"/>
  <c r="BW146" i="10"/>
  <c r="BW132" i="10"/>
  <c r="BV132" i="10"/>
  <c r="BV157" i="10"/>
  <c r="BW157" i="10"/>
  <c r="BV175" i="10"/>
  <c r="BW175" i="10"/>
  <c r="BV172" i="10"/>
  <c r="BW172" i="10"/>
  <c r="BV190" i="10"/>
  <c r="BW190" i="10"/>
  <c r="BW228" i="10"/>
  <c r="BV228" i="10"/>
  <c r="BV202" i="10"/>
  <c r="BW202" i="10"/>
  <c r="BV265" i="10"/>
  <c r="BW265" i="10"/>
  <c r="BV210" i="10"/>
  <c r="BW210" i="10"/>
  <c r="BV225" i="10"/>
  <c r="BW225" i="10"/>
  <c r="BW254" i="10"/>
  <c r="BV254" i="10"/>
  <c r="BV350" i="10"/>
  <c r="BW350" i="10"/>
  <c r="BV290" i="10"/>
  <c r="BW290" i="10"/>
  <c r="BV229" i="10"/>
  <c r="BW229" i="10"/>
  <c r="BW355" i="10"/>
  <c r="BV355" i="10"/>
  <c r="BW258" i="10"/>
  <c r="BV258" i="10"/>
  <c r="BW312" i="10"/>
  <c r="BV312" i="10"/>
  <c r="BV396" i="10"/>
  <c r="BW396" i="10"/>
  <c r="BW375" i="10"/>
  <c r="BV375" i="10"/>
  <c r="BV364" i="10"/>
  <c r="BW364" i="10"/>
  <c r="BV231" i="10"/>
  <c r="BW231" i="10"/>
  <c r="BV402" i="10"/>
  <c r="BW402" i="10"/>
  <c r="BV354" i="10"/>
  <c r="BW354" i="10"/>
  <c r="BV277" i="10"/>
  <c r="BW277" i="10"/>
  <c r="BW325" i="10"/>
  <c r="BV325" i="10"/>
  <c r="BV378" i="10"/>
  <c r="BW378" i="10"/>
  <c r="BV40" i="10"/>
  <c r="BW40" i="10"/>
  <c r="BV215" i="10"/>
  <c r="BW215" i="10"/>
  <c r="BW361" i="10"/>
  <c r="BV361" i="10"/>
  <c r="AV61" i="10"/>
  <c r="BD61" i="10"/>
  <c r="AW61" i="10"/>
  <c r="BE61" i="10"/>
  <c r="AY61" i="10"/>
  <c r="AZ61" i="10"/>
  <c r="BC61" i="10"/>
  <c r="AU61" i="10"/>
  <c r="AX61" i="10"/>
  <c r="AV232" i="10"/>
  <c r="BD232" i="10"/>
  <c r="AW232" i="10"/>
  <c r="BE232" i="10"/>
  <c r="AY232" i="10"/>
  <c r="BC232" i="10"/>
  <c r="AU232" i="10"/>
  <c r="AX232" i="10"/>
  <c r="AZ232" i="10"/>
  <c r="AY189" i="10"/>
  <c r="AZ189" i="10"/>
  <c r="AU189" i="10"/>
  <c r="BC189" i="10"/>
  <c r="AV189" i="10"/>
  <c r="BD189" i="10"/>
  <c r="AW189" i="10"/>
  <c r="BE189" i="10"/>
  <c r="AX189" i="10"/>
  <c r="AU43" i="10"/>
  <c r="BC43" i="10"/>
  <c r="AV43" i="10"/>
  <c r="BD43" i="10"/>
  <c r="AX43" i="10"/>
  <c r="AW43" i="10"/>
  <c r="AY43" i="10"/>
  <c r="AZ43" i="10"/>
  <c r="BE43" i="10"/>
  <c r="AU237" i="10"/>
  <c r="BC237" i="10"/>
  <c r="AW237" i="10"/>
  <c r="BE237" i="10"/>
  <c r="AV237" i="10"/>
  <c r="AX237" i="10"/>
  <c r="AY237" i="10"/>
  <c r="AZ237" i="10"/>
  <c r="BD237" i="10"/>
  <c r="AY221" i="10"/>
  <c r="AU221" i="10"/>
  <c r="BC221" i="10"/>
  <c r="AW221" i="10"/>
  <c r="BE221" i="10"/>
  <c r="AV221" i="10"/>
  <c r="AX221" i="10"/>
  <c r="AZ221" i="10"/>
  <c r="BD221" i="10"/>
  <c r="AY308" i="10"/>
  <c r="AU308" i="10"/>
  <c r="BD308" i="10"/>
  <c r="AW308" i="10"/>
  <c r="AX308" i="10"/>
  <c r="BC308" i="10"/>
  <c r="BE308" i="10"/>
  <c r="AV308" i="10"/>
  <c r="AZ308" i="10"/>
  <c r="BV79" i="10"/>
  <c r="BW79" i="10"/>
  <c r="BV83" i="10"/>
  <c r="BW83" i="10"/>
  <c r="BW82" i="10"/>
  <c r="BV82" i="10"/>
  <c r="BV30" i="10"/>
  <c r="BW30" i="10"/>
  <c r="BV68" i="10"/>
  <c r="BW68" i="10"/>
  <c r="BV51" i="10"/>
  <c r="BW51" i="10"/>
  <c r="BV97" i="10"/>
  <c r="BW97" i="10"/>
  <c r="BV93" i="10"/>
  <c r="BW93" i="10"/>
  <c r="BW98" i="10"/>
  <c r="BV98" i="10"/>
  <c r="BV138" i="10"/>
  <c r="BW138" i="10"/>
  <c r="BV107" i="10"/>
  <c r="BW107" i="10"/>
  <c r="BV139" i="10"/>
  <c r="BW139" i="10"/>
  <c r="BV184" i="10"/>
  <c r="BW184" i="10"/>
  <c r="BV133" i="10"/>
  <c r="BW133" i="10"/>
  <c r="BW174" i="10"/>
  <c r="BV174" i="10"/>
  <c r="BW193" i="10"/>
  <c r="BV193" i="10"/>
  <c r="BW240" i="10"/>
  <c r="BV240" i="10"/>
  <c r="BV218" i="10"/>
  <c r="BW218" i="10"/>
  <c r="BV267" i="10"/>
  <c r="BW267" i="10"/>
  <c r="BW216" i="10"/>
  <c r="BV216" i="10"/>
  <c r="BW243" i="10"/>
  <c r="BV243" i="10"/>
  <c r="BW255" i="10"/>
  <c r="BV255" i="10"/>
  <c r="BV366" i="10"/>
  <c r="BW366" i="10"/>
  <c r="BV291" i="10"/>
  <c r="BW291" i="10"/>
  <c r="BW248" i="10"/>
  <c r="BV248" i="10"/>
  <c r="BW357" i="10"/>
  <c r="BV357" i="10"/>
  <c r="BV268" i="10"/>
  <c r="BW268" i="10"/>
  <c r="BV315" i="10"/>
  <c r="BW315" i="10"/>
  <c r="BV400" i="10"/>
  <c r="BW400" i="10"/>
  <c r="BV382" i="10"/>
  <c r="BW382" i="10"/>
  <c r="BV372" i="10"/>
  <c r="BW372" i="10"/>
  <c r="BW292" i="10"/>
  <c r="BV292" i="10"/>
  <c r="BV352" i="10"/>
  <c r="BW352" i="10"/>
  <c r="BV369" i="10"/>
  <c r="BW369" i="10"/>
  <c r="BV281" i="10"/>
  <c r="BW281" i="10"/>
  <c r="BW347" i="10"/>
  <c r="BV347" i="10"/>
  <c r="BV389" i="10"/>
  <c r="BW389" i="10"/>
  <c r="BV127" i="10"/>
  <c r="BW127" i="10"/>
  <c r="BV241" i="10"/>
  <c r="BW241" i="10"/>
  <c r="BV329" i="10"/>
  <c r="BW329" i="10"/>
  <c r="AV144" i="10"/>
  <c r="BD144" i="10"/>
  <c r="AW144" i="10"/>
  <c r="BE144" i="10"/>
  <c r="AU144" i="10"/>
  <c r="AX144" i="10"/>
  <c r="AY144" i="10"/>
  <c r="AZ144" i="10"/>
  <c r="BC144" i="10"/>
  <c r="AW289" i="10"/>
  <c r="BE289" i="10"/>
  <c r="AX289" i="10"/>
  <c r="AZ289" i="10"/>
  <c r="BC289" i="10"/>
  <c r="BD289" i="10"/>
  <c r="AU289" i="10"/>
  <c r="AV289" i="10"/>
  <c r="AY289" i="10"/>
  <c r="AU155" i="10"/>
  <c r="BC155" i="10"/>
  <c r="AW155" i="10"/>
  <c r="BE155" i="10"/>
  <c r="AX155" i="10"/>
  <c r="AY155" i="10"/>
  <c r="AZ155" i="10"/>
  <c r="BD155" i="10"/>
  <c r="AV155" i="10"/>
  <c r="AZ38" i="10"/>
  <c r="AY38" i="10"/>
  <c r="BC38" i="10"/>
  <c r="AU38" i="10"/>
  <c r="BD38" i="10"/>
  <c r="AV38" i="10"/>
  <c r="BE38" i="10"/>
  <c r="AW38" i="10"/>
  <c r="AX38" i="10"/>
  <c r="AW129" i="10"/>
  <c r="BE129" i="10"/>
  <c r="AX129" i="10"/>
  <c r="AZ129" i="10"/>
  <c r="AU129" i="10"/>
  <c r="BC129" i="10"/>
  <c r="AV129" i="10"/>
  <c r="AY129" i="10"/>
  <c r="BD129" i="10"/>
  <c r="AU245" i="10"/>
  <c r="BC245" i="10"/>
  <c r="AW245" i="10"/>
  <c r="BE245" i="10"/>
  <c r="AY245" i="10"/>
  <c r="BD245" i="10"/>
  <c r="AV245" i="10"/>
  <c r="AX245" i="10"/>
  <c r="AZ245" i="10"/>
  <c r="BC89" i="10"/>
  <c r="AW89" i="10"/>
  <c r="AX89" i="10"/>
  <c r="AY89" i="10"/>
  <c r="AZ89" i="10"/>
  <c r="AU89" i="10"/>
  <c r="AV89" i="10"/>
  <c r="BD89" i="10"/>
  <c r="BE89" i="10"/>
  <c r="AV276" i="10"/>
  <c r="BD276" i="10"/>
  <c r="AW276" i="10"/>
  <c r="BE276" i="10"/>
  <c r="AX276" i="10"/>
  <c r="AY276" i="10"/>
  <c r="AZ276" i="10"/>
  <c r="AU276" i="10"/>
  <c r="BC276" i="10"/>
  <c r="AU261" i="10"/>
  <c r="BC261" i="10"/>
  <c r="AV261" i="10"/>
  <c r="AW261" i="10"/>
  <c r="AX261" i="10"/>
  <c r="AY261" i="10"/>
  <c r="AZ261" i="10"/>
  <c r="BD261" i="10"/>
  <c r="BE261" i="10"/>
  <c r="B32" i="10"/>
  <c r="B26" i="10"/>
  <c r="B399" i="10"/>
  <c r="B23" i="10"/>
  <c r="M21" i="10"/>
  <c r="B22" i="10"/>
  <c r="B25" i="10"/>
  <c r="AX138" i="10" l="1"/>
  <c r="AZ138" i="10"/>
  <c r="AW138" i="10"/>
  <c r="AY138" i="10"/>
  <c r="BC138" i="10"/>
  <c r="BD138" i="10"/>
  <c r="AU138" i="10"/>
  <c r="BE138" i="10"/>
  <c r="AV138" i="10"/>
  <c r="BW25" i="10"/>
  <c r="BV25" i="10"/>
  <c r="AY292" i="10"/>
  <c r="AZ292" i="10"/>
  <c r="BC292" i="10"/>
  <c r="BD292" i="10"/>
  <c r="BE292" i="10"/>
  <c r="AU292" i="10"/>
  <c r="AV292" i="10"/>
  <c r="AW292" i="10"/>
  <c r="AX292" i="10"/>
  <c r="AY193" i="10"/>
  <c r="AZ193" i="10"/>
  <c r="AU193" i="10"/>
  <c r="BC193" i="10"/>
  <c r="AV193" i="10"/>
  <c r="BD193" i="10"/>
  <c r="AW193" i="10"/>
  <c r="BE193" i="10"/>
  <c r="AX193" i="10"/>
  <c r="AW190" i="10"/>
  <c r="BE190" i="10"/>
  <c r="AX190" i="10"/>
  <c r="AY190" i="10"/>
  <c r="AZ190" i="10"/>
  <c r="AU190" i="10"/>
  <c r="BC190" i="10"/>
  <c r="AV190" i="10"/>
  <c r="BD190" i="10"/>
  <c r="AU390" i="10"/>
  <c r="BC390" i="10"/>
  <c r="AV390" i="10"/>
  <c r="BD390" i="10"/>
  <c r="AW390" i="10"/>
  <c r="BE390" i="10"/>
  <c r="AX390" i="10"/>
  <c r="AY390" i="10"/>
  <c r="AZ390" i="10"/>
  <c r="AU294" i="10"/>
  <c r="BC294" i="10"/>
  <c r="AV294" i="10"/>
  <c r="BD294" i="10"/>
  <c r="AX294" i="10"/>
  <c r="AW294" i="10"/>
  <c r="AY294" i="10"/>
  <c r="AZ294" i="10"/>
  <c r="BE294" i="10"/>
  <c r="AV121" i="10"/>
  <c r="BD121" i="10"/>
  <c r="AX121" i="10"/>
  <c r="AY121" i="10"/>
  <c r="AZ121" i="10"/>
  <c r="BC121" i="10"/>
  <c r="BE121" i="10"/>
  <c r="AU121" i="10"/>
  <c r="AW121" i="10"/>
  <c r="AV287" i="10"/>
  <c r="BD287" i="10"/>
  <c r="BE287" i="10"/>
  <c r="AU287" i="10"/>
  <c r="AW287" i="10"/>
  <c r="AX287" i="10"/>
  <c r="AY287" i="10"/>
  <c r="AZ287" i="10"/>
  <c r="BC287" i="10"/>
  <c r="AX64" i="10"/>
  <c r="AY64" i="10"/>
  <c r="AZ64" i="10"/>
  <c r="BC64" i="10"/>
  <c r="AU64" i="10"/>
  <c r="BD64" i="10"/>
  <c r="AV64" i="10"/>
  <c r="BE64" i="10"/>
  <c r="AW64" i="10"/>
  <c r="AV373" i="10"/>
  <c r="BD373" i="10"/>
  <c r="AW373" i="10"/>
  <c r="BE373" i="10"/>
  <c r="AX373" i="10"/>
  <c r="AY373" i="10"/>
  <c r="AU373" i="10"/>
  <c r="AZ373" i="10"/>
  <c r="BC373" i="10"/>
  <c r="AU120" i="10"/>
  <c r="BC120" i="10"/>
  <c r="AX120" i="10"/>
  <c r="AY120" i="10"/>
  <c r="AZ120" i="10"/>
  <c r="BD120" i="10"/>
  <c r="BE120" i="10"/>
  <c r="AV120" i="10"/>
  <c r="AW120" i="10"/>
  <c r="AV135" i="10"/>
  <c r="BD135" i="10"/>
  <c r="AW135" i="10"/>
  <c r="BE135" i="10"/>
  <c r="AX135" i="10"/>
  <c r="AY135" i="10"/>
  <c r="AU135" i="10"/>
  <c r="AZ135" i="10"/>
  <c r="BC135" i="10"/>
  <c r="AW214" i="10"/>
  <c r="BE214" i="10"/>
  <c r="AZ214" i="10"/>
  <c r="AU214" i="10"/>
  <c r="BC214" i="10"/>
  <c r="AV214" i="10"/>
  <c r="AX214" i="10"/>
  <c r="AY214" i="10"/>
  <c r="BD214" i="10"/>
  <c r="AV131" i="10"/>
  <c r="BD131" i="10"/>
  <c r="AW131" i="10"/>
  <c r="BE131" i="10"/>
  <c r="AX131" i="10"/>
  <c r="AY131" i="10"/>
  <c r="AU131" i="10"/>
  <c r="AZ131" i="10"/>
  <c r="BC131" i="10"/>
  <c r="AU58" i="10"/>
  <c r="BC58" i="10"/>
  <c r="AW58" i="10"/>
  <c r="BE58" i="10"/>
  <c r="AX58" i="10"/>
  <c r="AY58" i="10"/>
  <c r="AZ58" i="10"/>
  <c r="BD58" i="10"/>
  <c r="AV58" i="10"/>
  <c r="AZ383" i="10"/>
  <c r="AY383" i="10"/>
  <c r="AU383" i="10"/>
  <c r="BC383" i="10"/>
  <c r="AV383" i="10"/>
  <c r="BD383" i="10"/>
  <c r="AW383" i="10"/>
  <c r="BE383" i="10"/>
  <c r="AX383" i="10"/>
  <c r="AY270" i="10"/>
  <c r="BC270" i="10"/>
  <c r="AU270" i="10"/>
  <c r="BD270" i="10"/>
  <c r="AV270" i="10"/>
  <c r="BE270" i="10"/>
  <c r="AW270" i="10"/>
  <c r="AX270" i="10"/>
  <c r="AZ270" i="10"/>
  <c r="AY213" i="10"/>
  <c r="AU213" i="10"/>
  <c r="BC213" i="10"/>
  <c r="AW213" i="10"/>
  <c r="BE213" i="10"/>
  <c r="AV213" i="10"/>
  <c r="AX213" i="10"/>
  <c r="AZ213" i="10"/>
  <c r="BD213" i="10"/>
  <c r="AY296" i="10"/>
  <c r="AZ296" i="10"/>
  <c r="BE296" i="10"/>
  <c r="AU296" i="10"/>
  <c r="AV296" i="10"/>
  <c r="AW296" i="10"/>
  <c r="AX296" i="10"/>
  <c r="BC296" i="10"/>
  <c r="BD296" i="10"/>
  <c r="AW236" i="10"/>
  <c r="BE236" i="10"/>
  <c r="AY236" i="10"/>
  <c r="BC236" i="10"/>
  <c r="AU236" i="10"/>
  <c r="AV236" i="10"/>
  <c r="AX236" i="10"/>
  <c r="AZ236" i="10"/>
  <c r="BD236" i="10"/>
  <c r="AU322" i="10"/>
  <c r="BC322" i="10"/>
  <c r="AW322" i="10"/>
  <c r="BE322" i="10"/>
  <c r="AV322" i="10"/>
  <c r="AX322" i="10"/>
  <c r="BD322" i="10"/>
  <c r="AY322" i="10"/>
  <c r="AZ322" i="10"/>
  <c r="BV22" i="10"/>
  <c r="BW22" i="10"/>
  <c r="AX329" i="10"/>
  <c r="AY329" i="10"/>
  <c r="AZ329" i="10"/>
  <c r="BC329" i="10"/>
  <c r="AU329" i="10"/>
  <c r="BD329" i="10"/>
  <c r="AV329" i="10"/>
  <c r="BE329" i="10"/>
  <c r="AW329" i="10"/>
  <c r="AZ315" i="10"/>
  <c r="BC315" i="10"/>
  <c r="AU315" i="10"/>
  <c r="BD315" i="10"/>
  <c r="AV315" i="10"/>
  <c r="AW315" i="10"/>
  <c r="AX315" i="10"/>
  <c r="AY315" i="10"/>
  <c r="BE315" i="10"/>
  <c r="AV291" i="10"/>
  <c r="BD291" i="10"/>
  <c r="AW291" i="10"/>
  <c r="AX291" i="10"/>
  <c r="AY291" i="10"/>
  <c r="AZ291" i="10"/>
  <c r="BC291" i="10"/>
  <c r="BE291" i="10"/>
  <c r="AU291" i="10"/>
  <c r="AV139" i="10"/>
  <c r="BD139" i="10"/>
  <c r="AX139" i="10"/>
  <c r="AY139" i="10"/>
  <c r="BC139" i="10"/>
  <c r="BE139" i="10"/>
  <c r="AU139" i="10"/>
  <c r="AW139" i="10"/>
  <c r="AZ139" i="10"/>
  <c r="AV93" i="10"/>
  <c r="BD93" i="10"/>
  <c r="AW93" i="10"/>
  <c r="BE93" i="10"/>
  <c r="AX93" i="10"/>
  <c r="AY93" i="10"/>
  <c r="AZ93" i="10"/>
  <c r="BC93" i="10"/>
  <c r="AU93" i="10"/>
  <c r="AW30" i="10"/>
  <c r="BE30" i="10"/>
  <c r="AX30" i="10"/>
  <c r="AZ30" i="10"/>
  <c r="AY30" i="10"/>
  <c r="BC30" i="10"/>
  <c r="BD30" i="10"/>
  <c r="AU30" i="10"/>
  <c r="AV30" i="10"/>
  <c r="AY258" i="10"/>
  <c r="AV258" i="10"/>
  <c r="AW258" i="10"/>
  <c r="AX258" i="10"/>
  <c r="AZ258" i="10"/>
  <c r="BC258" i="10"/>
  <c r="BD258" i="10"/>
  <c r="AU258" i="10"/>
  <c r="BE258" i="10"/>
  <c r="AV53" i="10"/>
  <c r="BD53" i="10"/>
  <c r="AW53" i="10"/>
  <c r="BE53" i="10"/>
  <c r="AY53" i="10"/>
  <c r="AZ53" i="10"/>
  <c r="BC53" i="10"/>
  <c r="AU53" i="10"/>
  <c r="AX53" i="10"/>
  <c r="AY209" i="10"/>
  <c r="AU209" i="10"/>
  <c r="BC209" i="10"/>
  <c r="AW209" i="10"/>
  <c r="BE209" i="10"/>
  <c r="AV209" i="10"/>
  <c r="AX209" i="10"/>
  <c r="AZ209" i="10"/>
  <c r="BD209" i="10"/>
  <c r="AV74" i="10"/>
  <c r="BD74" i="10"/>
  <c r="AY74" i="10"/>
  <c r="AZ74" i="10"/>
  <c r="AU74" i="10"/>
  <c r="AW74" i="10"/>
  <c r="AX74" i="10"/>
  <c r="BC74" i="10"/>
  <c r="BE74" i="10"/>
  <c r="AY29" i="10"/>
  <c r="AZ29" i="10"/>
  <c r="AU29" i="10"/>
  <c r="BC29" i="10"/>
  <c r="AV29" i="10"/>
  <c r="O29" i="10" s="1"/>
  <c r="BD29" i="10"/>
  <c r="AX29" i="10"/>
  <c r="BE29" i="10"/>
  <c r="AW29" i="10"/>
  <c r="AU314" i="10"/>
  <c r="BC314" i="10"/>
  <c r="AW314" i="10"/>
  <c r="AY314" i="10"/>
  <c r="AZ314" i="10"/>
  <c r="AV314" i="10"/>
  <c r="AX314" i="10"/>
  <c r="BE314" i="10"/>
  <c r="BD314" i="10"/>
  <c r="AW313" i="10"/>
  <c r="BE313" i="10"/>
  <c r="AU313" i="10"/>
  <c r="BD313" i="10"/>
  <c r="AX313" i="10"/>
  <c r="AY313" i="10"/>
  <c r="BC313" i="10"/>
  <c r="AV313" i="10"/>
  <c r="AZ313" i="10"/>
  <c r="AZ395" i="10"/>
  <c r="AY395" i="10"/>
  <c r="AU395" i="10"/>
  <c r="BC395" i="10"/>
  <c r="BD395" i="10"/>
  <c r="AV395" i="10"/>
  <c r="AW395" i="10"/>
  <c r="BE395" i="10"/>
  <c r="AX395" i="10"/>
  <c r="AY262" i="10"/>
  <c r="BC262" i="10"/>
  <c r="AU262" i="10"/>
  <c r="BD262" i="10"/>
  <c r="AV262" i="10"/>
  <c r="BE262" i="10"/>
  <c r="AW262" i="10"/>
  <c r="AX262" i="10"/>
  <c r="AZ262" i="10"/>
  <c r="AY178" i="10"/>
  <c r="AZ178" i="10"/>
  <c r="BC178" i="10"/>
  <c r="BE178" i="10"/>
  <c r="AU178" i="10"/>
  <c r="AV178" i="10"/>
  <c r="AW178" i="10"/>
  <c r="AX178" i="10"/>
  <c r="BD178" i="10"/>
  <c r="AV154" i="10"/>
  <c r="BD154" i="10"/>
  <c r="AW154" i="10"/>
  <c r="BE154" i="10"/>
  <c r="AY154" i="10"/>
  <c r="AZ154" i="10"/>
  <c r="AU154" i="10"/>
  <c r="AX154" i="10"/>
  <c r="BC154" i="10"/>
  <c r="AY259" i="10"/>
  <c r="AW259" i="10"/>
  <c r="BE259" i="10"/>
  <c r="AX259" i="10"/>
  <c r="AZ259" i="10"/>
  <c r="BC259" i="10"/>
  <c r="BD259" i="10"/>
  <c r="AU259" i="10"/>
  <c r="AV259" i="10"/>
  <c r="AY86" i="10"/>
  <c r="AZ86" i="10"/>
  <c r="BD86" i="10"/>
  <c r="AU86" i="10"/>
  <c r="BE86" i="10"/>
  <c r="AV86" i="10"/>
  <c r="AW86" i="10"/>
  <c r="BC86" i="10"/>
  <c r="AX86" i="10"/>
  <c r="AY197" i="10"/>
  <c r="AZ197" i="10"/>
  <c r="AU197" i="10"/>
  <c r="BC197" i="10"/>
  <c r="AV197" i="10"/>
  <c r="BD197" i="10"/>
  <c r="AW197" i="10"/>
  <c r="BE197" i="10"/>
  <c r="AX197" i="10"/>
  <c r="AV284" i="10"/>
  <c r="BD284" i="10"/>
  <c r="AY284" i="10"/>
  <c r="AZ284" i="10"/>
  <c r="AW284" i="10"/>
  <c r="AX284" i="10"/>
  <c r="BC284" i="10"/>
  <c r="BE284" i="10"/>
  <c r="AU284" i="10"/>
  <c r="AZ55" i="10"/>
  <c r="AU55" i="10"/>
  <c r="BC55" i="10"/>
  <c r="AV55" i="10"/>
  <c r="AW55" i="10"/>
  <c r="AX55" i="10"/>
  <c r="AY55" i="10"/>
  <c r="BD55" i="10"/>
  <c r="BE55" i="10"/>
  <c r="AV204" i="10"/>
  <c r="BD204" i="10"/>
  <c r="AW204" i="10"/>
  <c r="BE204" i="10"/>
  <c r="AX204" i="10"/>
  <c r="AY204" i="10"/>
  <c r="BC204" i="10"/>
  <c r="AU204" i="10"/>
  <c r="AZ204" i="10"/>
  <c r="AV381" i="10"/>
  <c r="BD381" i="10"/>
  <c r="AW381" i="10"/>
  <c r="BE381" i="10"/>
  <c r="AX381" i="10"/>
  <c r="AY381" i="10"/>
  <c r="BC381" i="10"/>
  <c r="AZ381" i="10"/>
  <c r="AU381" i="10"/>
  <c r="AX392" i="10"/>
  <c r="AW392" i="10"/>
  <c r="AY392" i="10"/>
  <c r="AZ392" i="10"/>
  <c r="BE392" i="10"/>
  <c r="AU392" i="10"/>
  <c r="BC392" i="10"/>
  <c r="AV392" i="10"/>
  <c r="BD392" i="10"/>
  <c r="AZ141" i="10"/>
  <c r="AU141" i="10"/>
  <c r="BC141" i="10"/>
  <c r="BD141" i="10"/>
  <c r="BE141" i="10"/>
  <c r="AV141" i="10"/>
  <c r="AW141" i="10"/>
  <c r="AX141" i="10"/>
  <c r="AY141" i="10"/>
  <c r="AW179" i="10"/>
  <c r="BE179" i="10"/>
  <c r="AZ179" i="10"/>
  <c r="BC179" i="10"/>
  <c r="BD179" i="10"/>
  <c r="AV179" i="10"/>
  <c r="AX179" i="10"/>
  <c r="AY179" i="10"/>
  <c r="AU179" i="10"/>
  <c r="AV81" i="10"/>
  <c r="BD81" i="10"/>
  <c r="BE81" i="10"/>
  <c r="AU81" i="10"/>
  <c r="AW81" i="10"/>
  <c r="AX81" i="10"/>
  <c r="AY81" i="10"/>
  <c r="AZ81" i="10"/>
  <c r="BC81" i="10"/>
  <c r="AZ94" i="10"/>
  <c r="AU94" i="10"/>
  <c r="BC94" i="10"/>
  <c r="BD94" i="10"/>
  <c r="BE94" i="10"/>
  <c r="AV94" i="10"/>
  <c r="AW94" i="10"/>
  <c r="AX94" i="10"/>
  <c r="AY94" i="10"/>
  <c r="AX283" i="10"/>
  <c r="AU283" i="10"/>
  <c r="BC283" i="10"/>
  <c r="AV283" i="10"/>
  <c r="BD283" i="10"/>
  <c r="AW283" i="10"/>
  <c r="AY283" i="10"/>
  <c r="AZ283" i="10"/>
  <c r="BE283" i="10"/>
  <c r="AV136" i="10"/>
  <c r="BD136" i="10"/>
  <c r="AW136" i="10"/>
  <c r="BE136" i="10"/>
  <c r="AU136" i="10"/>
  <c r="AX136" i="10"/>
  <c r="AY136" i="10"/>
  <c r="AZ136" i="10"/>
  <c r="BC136" i="10"/>
  <c r="AU127" i="10"/>
  <c r="BC127" i="10"/>
  <c r="AV127" i="10"/>
  <c r="BD127" i="10"/>
  <c r="AW127" i="10"/>
  <c r="BE127" i="10"/>
  <c r="AX127" i="10"/>
  <c r="AY127" i="10"/>
  <c r="AZ127" i="10"/>
  <c r="AW133" i="10"/>
  <c r="BE133" i="10"/>
  <c r="AZ133" i="10"/>
  <c r="AU133" i="10"/>
  <c r="BC133" i="10"/>
  <c r="AV133" i="10"/>
  <c r="AX133" i="10"/>
  <c r="AY133" i="10"/>
  <c r="BD133" i="10"/>
  <c r="AU347" i="10"/>
  <c r="BC347" i="10"/>
  <c r="AV347" i="10"/>
  <c r="BD347" i="10"/>
  <c r="AY347" i="10"/>
  <c r="AW347" i="10"/>
  <c r="AX347" i="10"/>
  <c r="AZ347" i="10"/>
  <c r="BE347" i="10"/>
  <c r="AV216" i="10"/>
  <c r="BD216" i="10"/>
  <c r="AW216" i="10"/>
  <c r="BE216" i="10"/>
  <c r="AY216" i="10"/>
  <c r="AU216" i="10"/>
  <c r="AX216" i="10"/>
  <c r="AZ216" i="10"/>
  <c r="BC216" i="10"/>
  <c r="AU290" i="10"/>
  <c r="BC290" i="10"/>
  <c r="AV290" i="10"/>
  <c r="BD290" i="10"/>
  <c r="AX290" i="10"/>
  <c r="BE290" i="10"/>
  <c r="AW290" i="10"/>
  <c r="AY290" i="10"/>
  <c r="AZ290" i="10"/>
  <c r="AU370" i="10"/>
  <c r="BC370" i="10"/>
  <c r="AV370" i="10"/>
  <c r="BD370" i="10"/>
  <c r="AW370" i="10"/>
  <c r="BE370" i="10"/>
  <c r="AX370" i="10"/>
  <c r="AY370" i="10"/>
  <c r="AZ370" i="10"/>
  <c r="AW194" i="10"/>
  <c r="BE194" i="10"/>
  <c r="AX194" i="10"/>
  <c r="AY194" i="10"/>
  <c r="AZ194" i="10"/>
  <c r="AU194" i="10"/>
  <c r="BC194" i="10"/>
  <c r="AV194" i="10"/>
  <c r="BD194" i="10"/>
  <c r="AX77" i="10"/>
  <c r="AV77" i="10"/>
  <c r="BD77" i="10"/>
  <c r="AU77" i="10"/>
  <c r="AW77" i="10"/>
  <c r="AY77" i="10"/>
  <c r="AZ77" i="10"/>
  <c r="BC77" i="10"/>
  <c r="BE77" i="10"/>
  <c r="AX333" i="10"/>
  <c r="AY333" i="10"/>
  <c r="AZ333" i="10"/>
  <c r="AU333" i="10"/>
  <c r="BC333" i="10"/>
  <c r="AV333" i="10"/>
  <c r="AW333" i="10"/>
  <c r="BD333" i="10"/>
  <c r="BE333" i="10"/>
  <c r="AU286" i="10"/>
  <c r="BC286" i="10"/>
  <c r="AV286" i="10"/>
  <c r="BD286" i="10"/>
  <c r="AW286" i="10"/>
  <c r="BE286" i="10"/>
  <c r="AX286" i="10"/>
  <c r="AY286" i="10"/>
  <c r="AZ286" i="10"/>
  <c r="AU298" i="10"/>
  <c r="BC298" i="10"/>
  <c r="AV298" i="10"/>
  <c r="BD298" i="10"/>
  <c r="AX298" i="10"/>
  <c r="BE298" i="10"/>
  <c r="AW298" i="10"/>
  <c r="AY298" i="10"/>
  <c r="AZ298" i="10"/>
  <c r="AY174" i="10"/>
  <c r="AZ174" i="10"/>
  <c r="BE174" i="10"/>
  <c r="AU174" i="10"/>
  <c r="AW174" i="10"/>
  <c r="AX174" i="10"/>
  <c r="BD174" i="10"/>
  <c r="AV174" i="10"/>
  <c r="BC174" i="10"/>
  <c r="AU215" i="10"/>
  <c r="BC215" i="10"/>
  <c r="AX215" i="10"/>
  <c r="AY215" i="10"/>
  <c r="BD215" i="10"/>
  <c r="BE215" i="10"/>
  <c r="AV215" i="10"/>
  <c r="AW215" i="10"/>
  <c r="AZ215" i="10"/>
  <c r="AX146" i="10"/>
  <c r="AY146" i="10"/>
  <c r="AZ146" i="10"/>
  <c r="BC146" i="10"/>
  <c r="BD146" i="10"/>
  <c r="AU146" i="10"/>
  <c r="BE146" i="10"/>
  <c r="AV146" i="10"/>
  <c r="AW146" i="10"/>
  <c r="AX376" i="10"/>
  <c r="AY376" i="10"/>
  <c r="AZ376" i="10"/>
  <c r="AW376" i="10"/>
  <c r="BE376" i="10"/>
  <c r="AU376" i="10"/>
  <c r="BC376" i="10"/>
  <c r="AV376" i="10"/>
  <c r="BD376" i="10"/>
  <c r="AX337" i="10"/>
  <c r="AY337" i="10"/>
  <c r="AZ337" i="10"/>
  <c r="AU337" i="10"/>
  <c r="BC337" i="10"/>
  <c r="BD337" i="10"/>
  <c r="BE337" i="10"/>
  <c r="AV337" i="10"/>
  <c r="AW337" i="10"/>
  <c r="AU116" i="10"/>
  <c r="BC116" i="10"/>
  <c r="AV116" i="10"/>
  <c r="BD116" i="10"/>
  <c r="AX116" i="10"/>
  <c r="AW116" i="10"/>
  <c r="AY116" i="10"/>
  <c r="AZ116" i="10"/>
  <c r="BE116" i="10"/>
  <c r="AX105" i="10"/>
  <c r="AU105" i="10"/>
  <c r="BC105" i="10"/>
  <c r="AV105" i="10"/>
  <c r="BD105" i="10"/>
  <c r="AW105" i="10"/>
  <c r="AY105" i="10"/>
  <c r="AZ105" i="10"/>
  <c r="BE105" i="10"/>
  <c r="AX142" i="10"/>
  <c r="AZ142" i="10"/>
  <c r="BC142" i="10"/>
  <c r="BD142" i="10"/>
  <c r="AU142" i="10"/>
  <c r="BE142" i="10"/>
  <c r="AV142" i="10"/>
  <c r="AW142" i="10"/>
  <c r="AY142" i="10"/>
  <c r="AW159" i="10"/>
  <c r="BE159" i="10"/>
  <c r="AX159" i="10"/>
  <c r="AY159" i="10"/>
  <c r="AZ159" i="10"/>
  <c r="AU159" i="10"/>
  <c r="AV159" i="10"/>
  <c r="BC159" i="10"/>
  <c r="BD159" i="10"/>
  <c r="AW42" i="10"/>
  <c r="BE42" i="10"/>
  <c r="AX42" i="10"/>
  <c r="AZ42" i="10"/>
  <c r="BC42" i="10"/>
  <c r="BD42" i="10"/>
  <c r="AU42" i="10"/>
  <c r="AV42" i="10"/>
  <c r="AY42" i="10"/>
  <c r="AU80" i="10"/>
  <c r="BC80" i="10"/>
  <c r="AV80" i="10"/>
  <c r="BD80" i="10"/>
  <c r="AX80" i="10"/>
  <c r="AZ80" i="10"/>
  <c r="BE80" i="10"/>
  <c r="AW80" i="10"/>
  <c r="AY80" i="10"/>
  <c r="AW358" i="10"/>
  <c r="BE358" i="10"/>
  <c r="AX358" i="10"/>
  <c r="AY358" i="10"/>
  <c r="AZ358" i="10"/>
  <c r="BC358" i="10"/>
  <c r="AV358" i="10"/>
  <c r="BD358" i="10"/>
  <c r="AU358" i="10"/>
  <c r="AU199" i="10"/>
  <c r="BC199" i="10"/>
  <c r="AV199" i="10"/>
  <c r="BD199" i="10"/>
  <c r="AW199" i="10"/>
  <c r="BE199" i="10"/>
  <c r="AX199" i="10"/>
  <c r="AY199" i="10"/>
  <c r="AZ199" i="10"/>
  <c r="AZ104" i="10"/>
  <c r="AU104" i="10"/>
  <c r="BC104" i="10"/>
  <c r="AV104" i="10"/>
  <c r="BD104" i="10"/>
  <c r="AW104" i="10"/>
  <c r="BE104" i="10"/>
  <c r="AX104" i="10"/>
  <c r="AY104" i="10"/>
  <c r="AW368" i="10"/>
  <c r="BE368" i="10"/>
  <c r="AU368" i="10"/>
  <c r="BD368" i="10"/>
  <c r="AV368" i="10"/>
  <c r="AX368" i="10"/>
  <c r="AY368" i="10"/>
  <c r="BC368" i="10"/>
  <c r="AZ368" i="10"/>
  <c r="AV334" i="10"/>
  <c r="BD334" i="10"/>
  <c r="AW334" i="10"/>
  <c r="BE334" i="10"/>
  <c r="AX334" i="10"/>
  <c r="AZ334" i="10"/>
  <c r="AU334" i="10"/>
  <c r="AY334" i="10"/>
  <c r="BC334" i="10"/>
  <c r="AZ336" i="10"/>
  <c r="AV336" i="10"/>
  <c r="BD336" i="10"/>
  <c r="AW336" i="10"/>
  <c r="BE336" i="10"/>
  <c r="AX336" i="10"/>
  <c r="AY336" i="10"/>
  <c r="BC336" i="10"/>
  <c r="AU336" i="10"/>
  <c r="AX165" i="10"/>
  <c r="AV165" i="10"/>
  <c r="BD165" i="10"/>
  <c r="AU165" i="10"/>
  <c r="AW165" i="10"/>
  <c r="AY165" i="10"/>
  <c r="AZ165" i="10"/>
  <c r="BC165" i="10"/>
  <c r="BE165" i="10"/>
  <c r="AV140" i="10"/>
  <c r="BD140" i="10"/>
  <c r="AW140" i="10"/>
  <c r="BE140" i="10"/>
  <c r="AZ140" i="10"/>
  <c r="BC140" i="10"/>
  <c r="AU140" i="10"/>
  <c r="AX140" i="10"/>
  <c r="AY140" i="10"/>
  <c r="AW111" i="10"/>
  <c r="BE111" i="10"/>
  <c r="AX111" i="10"/>
  <c r="AZ111" i="10"/>
  <c r="AV111" i="10"/>
  <c r="AY111" i="10"/>
  <c r="BC111" i="10"/>
  <c r="BD111" i="10"/>
  <c r="AU111" i="10"/>
  <c r="AX56" i="10"/>
  <c r="AY56" i="10"/>
  <c r="AU56" i="10"/>
  <c r="BE56" i="10"/>
  <c r="AV56" i="10"/>
  <c r="AW56" i="10"/>
  <c r="AZ56" i="10"/>
  <c r="BC56" i="10"/>
  <c r="BD56" i="10"/>
  <c r="AY266" i="10"/>
  <c r="AV266" i="10"/>
  <c r="BE266" i="10"/>
  <c r="AW266" i="10"/>
  <c r="AX266" i="10"/>
  <c r="AZ266" i="10"/>
  <c r="BC266" i="10"/>
  <c r="BD266" i="10"/>
  <c r="AU266" i="10"/>
  <c r="AY300" i="10"/>
  <c r="AZ300" i="10"/>
  <c r="AW300" i="10"/>
  <c r="AX300" i="10"/>
  <c r="BC300" i="10"/>
  <c r="BD300" i="10"/>
  <c r="BE300" i="10"/>
  <c r="AU300" i="10"/>
  <c r="AV300" i="10"/>
  <c r="AY182" i="10"/>
  <c r="AV182" i="10"/>
  <c r="BE182" i="10"/>
  <c r="AW182" i="10"/>
  <c r="AU182" i="10"/>
  <c r="AX182" i="10"/>
  <c r="AZ182" i="10"/>
  <c r="BC182" i="10"/>
  <c r="BD182" i="10"/>
  <c r="AY128" i="10"/>
  <c r="AZ128" i="10"/>
  <c r="AU128" i="10"/>
  <c r="BC128" i="10"/>
  <c r="AV128" i="10"/>
  <c r="BD128" i="10"/>
  <c r="AW128" i="10"/>
  <c r="BE128" i="10"/>
  <c r="AX128" i="10"/>
  <c r="AV57" i="10"/>
  <c r="BD57" i="10"/>
  <c r="AW57" i="10"/>
  <c r="BE57" i="10"/>
  <c r="AY57" i="10"/>
  <c r="BC57" i="10"/>
  <c r="AU57" i="10"/>
  <c r="AX57" i="10"/>
  <c r="AZ57" i="10"/>
  <c r="AW321" i="10"/>
  <c r="BE321" i="10"/>
  <c r="AY321" i="10"/>
  <c r="AU321" i="10"/>
  <c r="AV321" i="10"/>
  <c r="AX321" i="10"/>
  <c r="AZ321" i="10"/>
  <c r="BC321" i="10"/>
  <c r="BD321" i="10"/>
  <c r="AX231" i="10"/>
  <c r="AY231" i="10"/>
  <c r="BE231" i="10"/>
  <c r="AU231" i="10"/>
  <c r="AW231" i="10"/>
  <c r="AZ231" i="10"/>
  <c r="BC231" i="10"/>
  <c r="BD231" i="10"/>
  <c r="AV231" i="10"/>
  <c r="AW210" i="10"/>
  <c r="BE210" i="10"/>
  <c r="AZ210" i="10"/>
  <c r="AU210" i="10"/>
  <c r="BC210" i="10"/>
  <c r="AV210" i="10"/>
  <c r="AX210" i="10"/>
  <c r="AY210" i="10"/>
  <c r="BD210" i="10"/>
  <c r="AW125" i="10"/>
  <c r="AX125" i="10"/>
  <c r="AY125" i="10"/>
  <c r="AZ125" i="10"/>
  <c r="BC125" i="10"/>
  <c r="AU125" i="10"/>
  <c r="BD125" i="10"/>
  <c r="AV125" i="10"/>
  <c r="BE125" i="10"/>
  <c r="AU207" i="10"/>
  <c r="BC207" i="10"/>
  <c r="AV207" i="10"/>
  <c r="BD207" i="10"/>
  <c r="AX207" i="10"/>
  <c r="AY207" i="10"/>
  <c r="BE207" i="10"/>
  <c r="AW207" i="10"/>
  <c r="AZ207" i="10"/>
  <c r="AX153" i="10"/>
  <c r="AY153" i="10"/>
  <c r="AU153" i="10"/>
  <c r="BC153" i="10"/>
  <c r="AV153" i="10"/>
  <c r="BD153" i="10"/>
  <c r="AW153" i="10"/>
  <c r="AZ153" i="10"/>
  <c r="BE153" i="10"/>
  <c r="AZ365" i="10"/>
  <c r="AU365" i="10"/>
  <c r="BC365" i="10"/>
  <c r="BD365" i="10"/>
  <c r="BE365" i="10"/>
  <c r="AV365" i="10"/>
  <c r="AW365" i="10"/>
  <c r="AX365" i="10"/>
  <c r="AY365" i="10"/>
  <c r="AV150" i="10"/>
  <c r="BD150" i="10"/>
  <c r="AW150" i="10"/>
  <c r="BE150" i="10"/>
  <c r="AX150" i="10"/>
  <c r="AY150" i="10"/>
  <c r="AZ150" i="10"/>
  <c r="AU150" i="10"/>
  <c r="BC150" i="10"/>
  <c r="BD44" i="10"/>
  <c r="AU44" i="10"/>
  <c r="BE44" i="10"/>
  <c r="AV44" i="10"/>
  <c r="AW44" i="10"/>
  <c r="AX44" i="10"/>
  <c r="AY44" i="10"/>
  <c r="AZ44" i="10"/>
  <c r="BC44" i="10"/>
  <c r="AW364" i="10"/>
  <c r="BE364" i="10"/>
  <c r="AU364" i="10"/>
  <c r="AV364" i="10"/>
  <c r="AX364" i="10"/>
  <c r="BD364" i="10"/>
  <c r="AY364" i="10"/>
  <c r="AZ364" i="10"/>
  <c r="BC364" i="10"/>
  <c r="BC265" i="10"/>
  <c r="AU265" i="10"/>
  <c r="BD265" i="10"/>
  <c r="AV265" i="10"/>
  <c r="BE265" i="10"/>
  <c r="AW265" i="10"/>
  <c r="AX265" i="10"/>
  <c r="AY265" i="10"/>
  <c r="AZ265" i="10"/>
  <c r="AZ403" i="10"/>
  <c r="AU403" i="10"/>
  <c r="BC403" i="10"/>
  <c r="BD403" i="10"/>
  <c r="AV403" i="10"/>
  <c r="AW403" i="10"/>
  <c r="BE403" i="10"/>
  <c r="AX403" i="10"/>
  <c r="AY403" i="10"/>
  <c r="AV397" i="10"/>
  <c r="BD397" i="10"/>
  <c r="AU397" i="10"/>
  <c r="AW397" i="10"/>
  <c r="BE397" i="10"/>
  <c r="AX397" i="10"/>
  <c r="AY397" i="10"/>
  <c r="AZ397" i="10"/>
  <c r="BC397" i="10"/>
  <c r="AU211" i="10"/>
  <c r="BC211" i="10"/>
  <c r="AX211" i="10"/>
  <c r="AY211" i="10"/>
  <c r="BD211" i="10"/>
  <c r="BE211" i="10"/>
  <c r="AV211" i="10"/>
  <c r="AW211" i="10"/>
  <c r="AZ211" i="10"/>
  <c r="AW297" i="10"/>
  <c r="BE297" i="10"/>
  <c r="AX297" i="10"/>
  <c r="AZ297" i="10"/>
  <c r="AY297" i="10"/>
  <c r="BC297" i="10"/>
  <c r="BD297" i="10"/>
  <c r="AU297" i="10"/>
  <c r="AV297" i="10"/>
  <c r="AU318" i="10"/>
  <c r="BC318" i="10"/>
  <c r="BD318" i="10"/>
  <c r="AV318" i="10"/>
  <c r="BE318" i="10"/>
  <c r="AW318" i="10"/>
  <c r="AX318" i="10"/>
  <c r="AZ318" i="10"/>
  <c r="AY318" i="10"/>
  <c r="AZ59" i="10"/>
  <c r="AU59" i="10"/>
  <c r="BC59" i="10"/>
  <c r="BD59" i="10"/>
  <c r="BE59" i="10"/>
  <c r="AV59" i="10"/>
  <c r="AW59" i="10"/>
  <c r="AX59" i="10"/>
  <c r="AY59" i="10"/>
  <c r="AV109" i="10"/>
  <c r="BD109" i="10"/>
  <c r="AU109" i="10"/>
  <c r="AW109" i="10"/>
  <c r="AX109" i="10"/>
  <c r="AY109" i="10"/>
  <c r="AZ109" i="10"/>
  <c r="BC109" i="10"/>
  <c r="BE109" i="10"/>
  <c r="AX327" i="10"/>
  <c r="BC327" i="10"/>
  <c r="AU327" i="10"/>
  <c r="BD327" i="10"/>
  <c r="AV327" i="10"/>
  <c r="BE327" i="10"/>
  <c r="AW327" i="10"/>
  <c r="AY327" i="10"/>
  <c r="AZ327" i="10"/>
  <c r="AU149" i="10"/>
  <c r="BC149" i="10"/>
  <c r="AV149" i="10"/>
  <c r="BE149" i="10"/>
  <c r="AW149" i="10"/>
  <c r="AX149" i="10"/>
  <c r="AY149" i="10"/>
  <c r="AZ149" i="10"/>
  <c r="BD149" i="10"/>
  <c r="AW198" i="10"/>
  <c r="BE198" i="10"/>
  <c r="AX198" i="10"/>
  <c r="AY198" i="10"/>
  <c r="AZ198" i="10"/>
  <c r="AU198" i="10"/>
  <c r="BC198" i="10"/>
  <c r="BD198" i="10"/>
  <c r="AV198" i="10"/>
  <c r="BV23" i="10"/>
  <c r="BW23" i="10"/>
  <c r="AU241" i="10"/>
  <c r="BC241" i="10"/>
  <c r="AW241" i="10"/>
  <c r="BE241" i="10"/>
  <c r="AZ241" i="10"/>
  <c r="BD241" i="10"/>
  <c r="AV241" i="10"/>
  <c r="AX241" i="10"/>
  <c r="AY241" i="10"/>
  <c r="AV281" i="10"/>
  <c r="BD281" i="10"/>
  <c r="AW281" i="10"/>
  <c r="BE281" i="10"/>
  <c r="AX281" i="10"/>
  <c r="AY281" i="10"/>
  <c r="AZ281" i="10"/>
  <c r="BC281" i="10"/>
  <c r="AU281" i="10"/>
  <c r="AX372" i="10"/>
  <c r="AY372" i="10"/>
  <c r="AZ372" i="10"/>
  <c r="AU372" i="10"/>
  <c r="BC372" i="10"/>
  <c r="AW372" i="10"/>
  <c r="AV372" i="10"/>
  <c r="BD372" i="10"/>
  <c r="BE372" i="10"/>
  <c r="AU268" i="10"/>
  <c r="BC268" i="10"/>
  <c r="BD268" i="10"/>
  <c r="AV268" i="10"/>
  <c r="BE268" i="10"/>
  <c r="AW268" i="10"/>
  <c r="AX268" i="10"/>
  <c r="AY268" i="10"/>
  <c r="AZ268" i="10"/>
  <c r="AX366" i="10"/>
  <c r="AZ366" i="10"/>
  <c r="BC366" i="10"/>
  <c r="BD366" i="10"/>
  <c r="AU366" i="10"/>
  <c r="BE366" i="10"/>
  <c r="AV366" i="10"/>
  <c r="AY366" i="10"/>
  <c r="AW366" i="10"/>
  <c r="AW267" i="10"/>
  <c r="BE267" i="10"/>
  <c r="BC267" i="10"/>
  <c r="AU267" i="10"/>
  <c r="BD267" i="10"/>
  <c r="AV267" i="10"/>
  <c r="AX267" i="10"/>
  <c r="AY267" i="10"/>
  <c r="AZ267" i="10"/>
  <c r="AW107" i="10"/>
  <c r="BE107" i="10"/>
  <c r="AX107" i="10"/>
  <c r="AY107" i="10"/>
  <c r="AZ107" i="10"/>
  <c r="AU107" i="10"/>
  <c r="AV107" i="10"/>
  <c r="BC107" i="10"/>
  <c r="BD107" i="10"/>
  <c r="AV97" i="10"/>
  <c r="BD97" i="10"/>
  <c r="AW97" i="10"/>
  <c r="BE97" i="10"/>
  <c r="BC97" i="10"/>
  <c r="AU97" i="10"/>
  <c r="AX97" i="10"/>
  <c r="AY97" i="10"/>
  <c r="AZ97" i="10"/>
  <c r="AZ375" i="10"/>
  <c r="AU375" i="10"/>
  <c r="BC375" i="10"/>
  <c r="AY375" i="10"/>
  <c r="AV375" i="10"/>
  <c r="BD375" i="10"/>
  <c r="AW375" i="10"/>
  <c r="BE375" i="10"/>
  <c r="AX375" i="10"/>
  <c r="AU355" i="10"/>
  <c r="BC355" i="10"/>
  <c r="AV355" i="10"/>
  <c r="BD355" i="10"/>
  <c r="AY355" i="10"/>
  <c r="AW355" i="10"/>
  <c r="AX355" i="10"/>
  <c r="AZ355" i="10"/>
  <c r="BE355" i="10"/>
  <c r="AV254" i="10"/>
  <c r="BD254" i="10"/>
  <c r="AY254" i="10"/>
  <c r="AU254" i="10"/>
  <c r="AW254" i="10"/>
  <c r="AX254" i="10"/>
  <c r="AZ254" i="10"/>
  <c r="BC254" i="10"/>
  <c r="BE254" i="10"/>
  <c r="AV319" i="10"/>
  <c r="BE319" i="10"/>
  <c r="AX319" i="10"/>
  <c r="AY319" i="10"/>
  <c r="BD319" i="10"/>
  <c r="AU319" i="10"/>
  <c r="AZ319" i="10"/>
  <c r="BC319" i="10"/>
  <c r="AW319" i="10"/>
  <c r="AV78" i="10"/>
  <c r="BD78" i="10"/>
  <c r="AY78" i="10"/>
  <c r="AZ78" i="10"/>
  <c r="AU78" i="10"/>
  <c r="AW78" i="10"/>
  <c r="AX78" i="10"/>
  <c r="BC78" i="10"/>
  <c r="BE78" i="10"/>
  <c r="AW183" i="10"/>
  <c r="BE183" i="10"/>
  <c r="AX183" i="10"/>
  <c r="BC183" i="10"/>
  <c r="BD183" i="10"/>
  <c r="AU183" i="10"/>
  <c r="AV183" i="10"/>
  <c r="AY183" i="10"/>
  <c r="AZ183" i="10"/>
  <c r="AW244" i="10"/>
  <c r="BE244" i="10"/>
  <c r="AY244" i="10"/>
  <c r="AZ244" i="10"/>
  <c r="BC244" i="10"/>
  <c r="BD244" i="10"/>
  <c r="AU244" i="10"/>
  <c r="AV244" i="10"/>
  <c r="AX244" i="10"/>
  <c r="AV158" i="10"/>
  <c r="BD158" i="10"/>
  <c r="AY158" i="10"/>
  <c r="AZ158" i="10"/>
  <c r="BE158" i="10"/>
  <c r="AU158" i="10"/>
  <c r="AW158" i="10"/>
  <c r="AX158" i="10"/>
  <c r="BC158" i="10"/>
  <c r="AY122" i="10"/>
  <c r="AV122" i="10"/>
  <c r="BE122" i="10"/>
  <c r="AW122" i="10"/>
  <c r="AX122" i="10"/>
  <c r="AZ122" i="10"/>
  <c r="BC122" i="10"/>
  <c r="BD122" i="10"/>
  <c r="AU122" i="10"/>
  <c r="AV102" i="10"/>
  <c r="BD102" i="10"/>
  <c r="AY102" i="10"/>
  <c r="AZ102" i="10"/>
  <c r="AU102" i="10"/>
  <c r="AW102" i="10"/>
  <c r="AX102" i="10"/>
  <c r="BC102" i="10"/>
  <c r="BE102" i="10"/>
  <c r="AV66" i="10"/>
  <c r="BE66" i="10"/>
  <c r="AW66" i="10"/>
  <c r="AX66" i="10"/>
  <c r="AY66" i="10"/>
  <c r="AZ66" i="10"/>
  <c r="BC66" i="10"/>
  <c r="AU66" i="10"/>
  <c r="BD66" i="10"/>
  <c r="AU238" i="10"/>
  <c r="BC238" i="10"/>
  <c r="AY238" i="10"/>
  <c r="AZ238" i="10"/>
  <c r="BD238" i="10"/>
  <c r="BE238" i="10"/>
  <c r="AV238" i="10"/>
  <c r="AW238" i="10"/>
  <c r="AX238" i="10"/>
  <c r="AY353" i="10"/>
  <c r="AZ353" i="10"/>
  <c r="AU353" i="10"/>
  <c r="BC353" i="10"/>
  <c r="AW353" i="10"/>
  <c r="AX353" i="10"/>
  <c r="BD353" i="10"/>
  <c r="AV353" i="10"/>
  <c r="BE353" i="10"/>
  <c r="AU233" i="10"/>
  <c r="BC233" i="10"/>
  <c r="AW233" i="10"/>
  <c r="BE233" i="10"/>
  <c r="AX233" i="10"/>
  <c r="AY233" i="10"/>
  <c r="BD233" i="10"/>
  <c r="AV233" i="10"/>
  <c r="AZ233" i="10"/>
  <c r="AZ379" i="10"/>
  <c r="AY379" i="10"/>
  <c r="AU379" i="10"/>
  <c r="BC379" i="10"/>
  <c r="AV379" i="10"/>
  <c r="BD379" i="10"/>
  <c r="AW379" i="10"/>
  <c r="BE379" i="10"/>
  <c r="AX379" i="10"/>
  <c r="AZ332" i="10"/>
  <c r="AU332" i="10"/>
  <c r="BC332" i="10"/>
  <c r="AV332" i="10"/>
  <c r="BD332" i="10"/>
  <c r="AW332" i="10"/>
  <c r="BE332" i="10"/>
  <c r="AX332" i="10"/>
  <c r="AY332" i="10"/>
  <c r="AY251" i="10"/>
  <c r="AU251" i="10"/>
  <c r="BC251" i="10"/>
  <c r="AW251" i="10"/>
  <c r="BE251" i="10"/>
  <c r="AV251" i="10"/>
  <c r="AX251" i="10"/>
  <c r="AZ251" i="10"/>
  <c r="BD251" i="10"/>
  <c r="AV311" i="10"/>
  <c r="BE311" i="10"/>
  <c r="AX311" i="10"/>
  <c r="AY311" i="10"/>
  <c r="AW311" i="10"/>
  <c r="AZ311" i="10"/>
  <c r="BC311" i="10"/>
  <c r="BD311" i="10"/>
  <c r="AU311" i="10"/>
  <c r="AU192" i="10"/>
  <c r="BC192" i="10"/>
  <c r="AV192" i="10"/>
  <c r="BD192" i="10"/>
  <c r="AW192" i="10"/>
  <c r="BE192" i="10"/>
  <c r="AX192" i="10"/>
  <c r="AY192" i="10"/>
  <c r="AZ192" i="10"/>
  <c r="AV328" i="10"/>
  <c r="BD328" i="10"/>
  <c r="AU328" i="10"/>
  <c r="BE328" i="10"/>
  <c r="AW328" i="10"/>
  <c r="AX328" i="10"/>
  <c r="AY328" i="10"/>
  <c r="AZ328" i="10"/>
  <c r="BC328" i="10"/>
  <c r="AV85" i="10"/>
  <c r="BD85" i="10"/>
  <c r="AW85" i="10"/>
  <c r="AZ85" i="10"/>
  <c r="BC85" i="10"/>
  <c r="BE85" i="10"/>
  <c r="AU85" i="10"/>
  <c r="AX85" i="10"/>
  <c r="AY85" i="10"/>
  <c r="AV92" i="10"/>
  <c r="BD92" i="10"/>
  <c r="AX92" i="10"/>
  <c r="AY92" i="10"/>
  <c r="BC92" i="10"/>
  <c r="BE92" i="10"/>
  <c r="AU92" i="10"/>
  <c r="AW92" i="10"/>
  <c r="AZ92" i="10"/>
  <c r="AU52" i="10"/>
  <c r="BC52" i="10"/>
  <c r="AV52" i="10"/>
  <c r="BD52" i="10"/>
  <c r="AX52" i="10"/>
  <c r="AY52" i="10"/>
  <c r="AW52" i="10"/>
  <c r="AZ52" i="10"/>
  <c r="BE52" i="10"/>
  <c r="AU386" i="10"/>
  <c r="BC386" i="10"/>
  <c r="AV386" i="10"/>
  <c r="BD386" i="10"/>
  <c r="AW386" i="10"/>
  <c r="BE386" i="10"/>
  <c r="AX386" i="10"/>
  <c r="AY386" i="10"/>
  <c r="AZ386" i="10"/>
  <c r="AX275" i="10"/>
  <c r="AY275" i="10"/>
  <c r="AZ275" i="10"/>
  <c r="AU275" i="10"/>
  <c r="BC275" i="10"/>
  <c r="AV275" i="10"/>
  <c r="BD275" i="10"/>
  <c r="AW275" i="10"/>
  <c r="BE275" i="10"/>
  <c r="AV113" i="10"/>
  <c r="BD113" i="10"/>
  <c r="BC113" i="10"/>
  <c r="BE113" i="10"/>
  <c r="AU113" i="10"/>
  <c r="AW113" i="10"/>
  <c r="AX113" i="10"/>
  <c r="AY113" i="10"/>
  <c r="AZ113" i="10"/>
  <c r="AZ24" i="10"/>
  <c r="AU24" i="10"/>
  <c r="BC24" i="10"/>
  <c r="AV24" i="10"/>
  <c r="BD24" i="10"/>
  <c r="AW24" i="10"/>
  <c r="BE24" i="10"/>
  <c r="AX24" i="10"/>
  <c r="AY24" i="10"/>
  <c r="AU195" i="10"/>
  <c r="BC195" i="10"/>
  <c r="AV195" i="10"/>
  <c r="BD195" i="10"/>
  <c r="AW195" i="10"/>
  <c r="BE195" i="10"/>
  <c r="AX195" i="10"/>
  <c r="AY195" i="10"/>
  <c r="AZ195" i="10"/>
  <c r="AV169" i="10"/>
  <c r="BD169" i="10"/>
  <c r="BC169" i="10"/>
  <c r="BE169" i="10"/>
  <c r="AU169" i="10"/>
  <c r="AW169" i="10"/>
  <c r="AX169" i="10"/>
  <c r="AY169" i="10"/>
  <c r="AZ169" i="10"/>
  <c r="AW252" i="10"/>
  <c r="BE252" i="10"/>
  <c r="AZ252" i="10"/>
  <c r="AU252" i="10"/>
  <c r="BC252" i="10"/>
  <c r="AV252" i="10"/>
  <c r="AX252" i="10"/>
  <c r="AY252" i="10"/>
  <c r="BD252" i="10"/>
  <c r="AV401" i="10"/>
  <c r="BD401" i="10"/>
  <c r="AW401" i="10"/>
  <c r="BE401" i="10"/>
  <c r="AX401" i="10"/>
  <c r="AY401" i="10"/>
  <c r="AZ401" i="10"/>
  <c r="AU401" i="10"/>
  <c r="BC401" i="10"/>
  <c r="AV338" i="10"/>
  <c r="BD338" i="10"/>
  <c r="AW338" i="10"/>
  <c r="BE338" i="10"/>
  <c r="AX338" i="10"/>
  <c r="AZ338" i="10"/>
  <c r="BC338" i="10"/>
  <c r="AU338" i="10"/>
  <c r="AY338" i="10"/>
  <c r="AY82" i="10"/>
  <c r="AZ82" i="10"/>
  <c r="AV82" i="10"/>
  <c r="AW82" i="10"/>
  <c r="BC82" i="10"/>
  <c r="BD82" i="10"/>
  <c r="BE82" i="10"/>
  <c r="AU82" i="10"/>
  <c r="AX82" i="10"/>
  <c r="AU277" i="10"/>
  <c r="BC277" i="10"/>
  <c r="AV277" i="10"/>
  <c r="BD277" i="10"/>
  <c r="AW277" i="10"/>
  <c r="BE277" i="10"/>
  <c r="AX277" i="10"/>
  <c r="AY277" i="10"/>
  <c r="AZ277" i="10"/>
  <c r="AW350" i="10"/>
  <c r="BE350" i="10"/>
  <c r="AX350" i="10"/>
  <c r="BC350" i="10"/>
  <c r="BD350" i="10"/>
  <c r="AU350" i="10"/>
  <c r="AV350" i="10"/>
  <c r="AZ350" i="10"/>
  <c r="AY350" i="10"/>
  <c r="AU172" i="10"/>
  <c r="BC172" i="10"/>
  <c r="AV172" i="10"/>
  <c r="BD172" i="10"/>
  <c r="AX172" i="10"/>
  <c r="AW172" i="10"/>
  <c r="AZ172" i="10"/>
  <c r="AY172" i="10"/>
  <c r="BE172" i="10"/>
  <c r="AZ156" i="10"/>
  <c r="AU156" i="10"/>
  <c r="BC156" i="10"/>
  <c r="AV156" i="10"/>
  <c r="BD156" i="10"/>
  <c r="AW156" i="10"/>
  <c r="BE156" i="10"/>
  <c r="AX156" i="10"/>
  <c r="AY156" i="10"/>
  <c r="BW399" i="10"/>
  <c r="BV399" i="10"/>
  <c r="AY357" i="10"/>
  <c r="AZ357" i="10"/>
  <c r="AU357" i="10"/>
  <c r="BC357" i="10"/>
  <c r="AV357" i="10"/>
  <c r="AW357" i="10"/>
  <c r="AX357" i="10"/>
  <c r="BD357" i="10"/>
  <c r="BE357" i="10"/>
  <c r="AY255" i="10"/>
  <c r="AW255" i="10"/>
  <c r="BE255" i="10"/>
  <c r="BC255" i="10"/>
  <c r="BD255" i="10"/>
  <c r="AU255" i="10"/>
  <c r="AV255" i="10"/>
  <c r="AX255" i="10"/>
  <c r="AZ255" i="10"/>
  <c r="AV40" i="10"/>
  <c r="BD40" i="10"/>
  <c r="AU40" i="10"/>
  <c r="AW40" i="10"/>
  <c r="AX40" i="10"/>
  <c r="AY40" i="10"/>
  <c r="AZ40" i="10"/>
  <c r="BC40" i="10"/>
  <c r="BE40" i="10"/>
  <c r="AW354" i="10"/>
  <c r="BE354" i="10"/>
  <c r="AX354" i="10"/>
  <c r="AZ354" i="10"/>
  <c r="AY354" i="10"/>
  <c r="BC354" i="10"/>
  <c r="BD354" i="10"/>
  <c r="AU354" i="10"/>
  <c r="AV354" i="10"/>
  <c r="AW202" i="10"/>
  <c r="BE202" i="10"/>
  <c r="AX202" i="10"/>
  <c r="AY202" i="10"/>
  <c r="AZ202" i="10"/>
  <c r="AU202" i="10"/>
  <c r="BC202" i="10"/>
  <c r="AV202" i="10"/>
  <c r="BD202" i="10"/>
  <c r="AW175" i="10"/>
  <c r="BE175" i="10"/>
  <c r="AX175" i="10"/>
  <c r="AZ175" i="10"/>
  <c r="BC175" i="10"/>
  <c r="AU175" i="10"/>
  <c r="AV175" i="10"/>
  <c r="BD175" i="10"/>
  <c r="AY175" i="10"/>
  <c r="AU130" i="10"/>
  <c r="BC130" i="10"/>
  <c r="AV130" i="10"/>
  <c r="BD130" i="10"/>
  <c r="AX130" i="10"/>
  <c r="AY130" i="10"/>
  <c r="AZ130" i="10"/>
  <c r="AW130" i="10"/>
  <c r="BE130" i="10"/>
  <c r="AY48" i="10"/>
  <c r="AZ48" i="10"/>
  <c r="BC48" i="10"/>
  <c r="AU48" i="10"/>
  <c r="BD48" i="10"/>
  <c r="AV48" i="10"/>
  <c r="BE48" i="10"/>
  <c r="AW48" i="10"/>
  <c r="AX48" i="10"/>
  <c r="AW356" i="10"/>
  <c r="BE356" i="10"/>
  <c r="BC356" i="10"/>
  <c r="BD356" i="10"/>
  <c r="AZ356" i="10"/>
  <c r="AU356" i="10"/>
  <c r="AV356" i="10"/>
  <c r="AX356" i="10"/>
  <c r="AY356" i="10"/>
  <c r="AU323" i="10"/>
  <c r="BC323" i="10"/>
  <c r="BD323" i="10"/>
  <c r="BE323" i="10"/>
  <c r="AV323" i="10"/>
  <c r="AW323" i="10"/>
  <c r="AX323" i="10"/>
  <c r="AY323" i="10"/>
  <c r="AZ323" i="10"/>
  <c r="AU339" i="10"/>
  <c r="BC339" i="10"/>
  <c r="AV339" i="10"/>
  <c r="BD339" i="10"/>
  <c r="AX339" i="10"/>
  <c r="AY339" i="10"/>
  <c r="AW339" i="10"/>
  <c r="AZ339" i="10"/>
  <c r="BE339" i="10"/>
  <c r="AW309" i="10"/>
  <c r="BE309" i="10"/>
  <c r="AZ309" i="10"/>
  <c r="BC309" i="10"/>
  <c r="BD309" i="10"/>
  <c r="AV309" i="10"/>
  <c r="AU309" i="10"/>
  <c r="AX309" i="10"/>
  <c r="AY309" i="10"/>
  <c r="AU272" i="10"/>
  <c r="BC272" i="10"/>
  <c r="AX272" i="10"/>
  <c r="AY272" i="10"/>
  <c r="AZ272" i="10"/>
  <c r="BD272" i="10"/>
  <c r="AV272" i="10"/>
  <c r="BE272" i="10"/>
  <c r="AW272" i="10"/>
  <c r="AX161" i="10"/>
  <c r="AU161" i="10"/>
  <c r="BC161" i="10"/>
  <c r="AV161" i="10"/>
  <c r="BD161" i="10"/>
  <c r="AW161" i="10"/>
  <c r="AY161" i="10"/>
  <c r="AZ161" i="10"/>
  <c r="BE161" i="10"/>
  <c r="AU187" i="10"/>
  <c r="BC187" i="10"/>
  <c r="AV187" i="10"/>
  <c r="BD187" i="10"/>
  <c r="AW187" i="10"/>
  <c r="BE187" i="10"/>
  <c r="AX187" i="10"/>
  <c r="AY187" i="10"/>
  <c r="AZ187" i="10"/>
  <c r="AW115" i="10"/>
  <c r="BE115" i="10"/>
  <c r="AX115" i="10"/>
  <c r="AZ115" i="10"/>
  <c r="BD115" i="10"/>
  <c r="AU115" i="10"/>
  <c r="AV115" i="10"/>
  <c r="AY115" i="10"/>
  <c r="BC115" i="10"/>
  <c r="AV299" i="10"/>
  <c r="BD299" i="10"/>
  <c r="AU299" i="10"/>
  <c r="AW299" i="10"/>
  <c r="AX299" i="10"/>
  <c r="AY299" i="10"/>
  <c r="AZ299" i="10"/>
  <c r="BC299" i="10"/>
  <c r="BE299" i="10"/>
  <c r="AU398" i="10"/>
  <c r="BC398" i="10"/>
  <c r="AV398" i="10"/>
  <c r="BD398" i="10"/>
  <c r="AW398" i="10"/>
  <c r="BE398" i="10"/>
  <c r="AX398" i="10"/>
  <c r="AY398" i="10"/>
  <c r="AZ398" i="10"/>
  <c r="AU246" i="10"/>
  <c r="BC246" i="10"/>
  <c r="AW246" i="10"/>
  <c r="AZ246" i="10"/>
  <c r="BE246" i="10"/>
  <c r="BD246" i="10"/>
  <c r="AV246" i="10"/>
  <c r="AX246" i="10"/>
  <c r="AY246" i="10"/>
  <c r="AU335" i="10"/>
  <c r="BC335" i="10"/>
  <c r="AV335" i="10"/>
  <c r="BD335" i="10"/>
  <c r="AX335" i="10"/>
  <c r="AY335" i="10"/>
  <c r="AZ335" i="10"/>
  <c r="BE335" i="10"/>
  <c r="AW335" i="10"/>
  <c r="AU31" i="10"/>
  <c r="BC31" i="10"/>
  <c r="AV31" i="10"/>
  <c r="BD31" i="10"/>
  <c r="AX31" i="10"/>
  <c r="AW31" i="10"/>
  <c r="AY31" i="10"/>
  <c r="AZ31" i="10"/>
  <c r="BE31" i="10"/>
  <c r="AX388" i="10"/>
  <c r="AY388" i="10"/>
  <c r="AZ388" i="10"/>
  <c r="BE388" i="10"/>
  <c r="AU388" i="10"/>
  <c r="BC388" i="10"/>
  <c r="AV388" i="10"/>
  <c r="BD388" i="10"/>
  <c r="AW388" i="10"/>
  <c r="AU253" i="10"/>
  <c r="BC253" i="10"/>
  <c r="AX253" i="10"/>
  <c r="AZ253" i="10"/>
  <c r="BD253" i="10"/>
  <c r="BE253" i="10"/>
  <c r="AV253" i="10"/>
  <c r="AW253" i="10"/>
  <c r="AY253" i="10"/>
  <c r="AV117" i="10"/>
  <c r="BD117" i="10"/>
  <c r="AX117" i="10"/>
  <c r="AY117" i="10"/>
  <c r="AZ117" i="10"/>
  <c r="BC117" i="10"/>
  <c r="BE117" i="10"/>
  <c r="AU117" i="10"/>
  <c r="AW117" i="10"/>
  <c r="AV28" i="10"/>
  <c r="BD28" i="10"/>
  <c r="AW28" i="10"/>
  <c r="BE28" i="10"/>
  <c r="AX28" i="10"/>
  <c r="AU28" i="10"/>
  <c r="AY28" i="10"/>
  <c r="AZ28" i="10"/>
  <c r="BC28" i="10"/>
  <c r="AZ67" i="10"/>
  <c r="AY67" i="10"/>
  <c r="BC67" i="10"/>
  <c r="AU67" i="10"/>
  <c r="BD67" i="10"/>
  <c r="AV67" i="10"/>
  <c r="BE67" i="10"/>
  <c r="AW67" i="10"/>
  <c r="AX67" i="10"/>
  <c r="AV143" i="10"/>
  <c r="BD143" i="10"/>
  <c r="AX143" i="10"/>
  <c r="AY143" i="10"/>
  <c r="AW143" i="10"/>
  <c r="AZ143" i="10"/>
  <c r="BC143" i="10"/>
  <c r="BE143" i="10"/>
  <c r="AU143" i="10"/>
  <c r="AX60" i="10"/>
  <c r="AY60" i="10"/>
  <c r="BC60" i="10"/>
  <c r="BD60" i="10"/>
  <c r="AU60" i="10"/>
  <c r="BE60" i="10"/>
  <c r="AV60" i="10"/>
  <c r="AW60" i="10"/>
  <c r="AZ60" i="10"/>
  <c r="AW285" i="10"/>
  <c r="BE285" i="10"/>
  <c r="AX285" i="10"/>
  <c r="AY285" i="10"/>
  <c r="AZ285" i="10"/>
  <c r="AV285" i="10"/>
  <c r="BC285" i="10"/>
  <c r="BD285" i="10"/>
  <c r="AU285" i="10"/>
  <c r="AU88" i="10"/>
  <c r="BC88" i="10"/>
  <c r="AV88" i="10"/>
  <c r="BD88" i="10"/>
  <c r="AX88" i="10"/>
  <c r="BE88" i="10"/>
  <c r="AW88" i="10"/>
  <c r="AY88" i="10"/>
  <c r="AZ88" i="10"/>
  <c r="AZ278" i="10"/>
  <c r="AU278" i="10"/>
  <c r="BC278" i="10"/>
  <c r="AV278" i="10"/>
  <c r="BD278" i="10"/>
  <c r="AW278" i="10"/>
  <c r="BE278" i="10"/>
  <c r="AX278" i="10"/>
  <c r="AY278" i="10"/>
  <c r="AU394" i="10"/>
  <c r="BC394" i="10"/>
  <c r="AV394" i="10"/>
  <c r="BD394" i="10"/>
  <c r="AW394" i="10"/>
  <c r="BE394" i="10"/>
  <c r="AX394" i="10"/>
  <c r="AY394" i="10"/>
  <c r="AZ394" i="10"/>
  <c r="AX223" i="10"/>
  <c r="AY223" i="10"/>
  <c r="BE223" i="10"/>
  <c r="AU223" i="10"/>
  <c r="AV223" i="10"/>
  <c r="AW223" i="10"/>
  <c r="AZ223" i="10"/>
  <c r="BC223" i="10"/>
  <c r="BD223" i="10"/>
  <c r="AW148" i="10"/>
  <c r="BE148" i="10"/>
  <c r="AZ148" i="10"/>
  <c r="BC148" i="10"/>
  <c r="BD148" i="10"/>
  <c r="AU148" i="10"/>
  <c r="AV148" i="10"/>
  <c r="AX148" i="10"/>
  <c r="AY148" i="10"/>
  <c r="AZ100" i="10"/>
  <c r="AU100" i="10"/>
  <c r="BC100" i="10"/>
  <c r="AV100" i="10"/>
  <c r="BD100" i="10"/>
  <c r="AW100" i="10"/>
  <c r="BE100" i="10"/>
  <c r="AX100" i="10"/>
  <c r="AY100" i="10"/>
  <c r="AV36" i="10"/>
  <c r="BD36" i="10"/>
  <c r="AX36" i="10"/>
  <c r="BC36" i="10"/>
  <c r="BE36" i="10"/>
  <c r="AU36" i="10"/>
  <c r="AW36" i="10"/>
  <c r="AY36" i="10"/>
  <c r="AZ36" i="10"/>
  <c r="AY205" i="10"/>
  <c r="AZ205" i="10"/>
  <c r="AU205" i="10"/>
  <c r="BC205" i="10"/>
  <c r="AW205" i="10"/>
  <c r="BE205" i="10"/>
  <c r="AX205" i="10"/>
  <c r="BD205" i="10"/>
  <c r="AV205" i="10"/>
  <c r="AY45" i="10"/>
  <c r="AZ45" i="10"/>
  <c r="BD45" i="10"/>
  <c r="AU45" i="10"/>
  <c r="BE45" i="10"/>
  <c r="AV45" i="10"/>
  <c r="AW45" i="10"/>
  <c r="AX45" i="10"/>
  <c r="BC45" i="10"/>
  <c r="AY367" i="10"/>
  <c r="AZ367" i="10"/>
  <c r="AX367" i="10"/>
  <c r="BC367" i="10"/>
  <c r="AU367" i="10"/>
  <c r="BD367" i="10"/>
  <c r="AV367" i="10"/>
  <c r="BE367" i="10"/>
  <c r="AW367" i="10"/>
  <c r="AY90" i="10"/>
  <c r="BC90" i="10"/>
  <c r="AU90" i="10"/>
  <c r="BD90" i="10"/>
  <c r="AW90" i="10"/>
  <c r="AX90" i="10"/>
  <c r="AZ90" i="10"/>
  <c r="BE90" i="10"/>
  <c r="AV90" i="10"/>
  <c r="AU382" i="10"/>
  <c r="BC382" i="10"/>
  <c r="AV382" i="10"/>
  <c r="BD382" i="10"/>
  <c r="AW382" i="10"/>
  <c r="BE382" i="10"/>
  <c r="AX382" i="10"/>
  <c r="AY382" i="10"/>
  <c r="AZ382" i="10"/>
  <c r="AW218" i="10"/>
  <c r="BE218" i="10"/>
  <c r="AZ218" i="10"/>
  <c r="AU218" i="10"/>
  <c r="BC218" i="10"/>
  <c r="AV218" i="10"/>
  <c r="AX218" i="10"/>
  <c r="AY218" i="10"/>
  <c r="BD218" i="10"/>
  <c r="AW51" i="10"/>
  <c r="BE51" i="10"/>
  <c r="AX51" i="10"/>
  <c r="AZ51" i="10"/>
  <c r="AU51" i="10"/>
  <c r="BC51" i="10"/>
  <c r="AV51" i="10"/>
  <c r="AY51" i="10"/>
  <c r="BD51" i="10"/>
  <c r="AW83" i="10"/>
  <c r="BE83" i="10"/>
  <c r="AX83" i="10"/>
  <c r="AZ83" i="10"/>
  <c r="BC83" i="10"/>
  <c r="AU83" i="10"/>
  <c r="AV83" i="10"/>
  <c r="AY83" i="10"/>
  <c r="BD83" i="10"/>
  <c r="AV228" i="10"/>
  <c r="BD228" i="10"/>
  <c r="AW228" i="10"/>
  <c r="BE228" i="10"/>
  <c r="AY228" i="10"/>
  <c r="BC228" i="10"/>
  <c r="AU228" i="10"/>
  <c r="AX228" i="10"/>
  <c r="AZ228" i="10"/>
  <c r="AY349" i="10"/>
  <c r="AZ349" i="10"/>
  <c r="AU349" i="10"/>
  <c r="BC349" i="10"/>
  <c r="AW349" i="10"/>
  <c r="AX349" i="10"/>
  <c r="BD349" i="10"/>
  <c r="BE349" i="10"/>
  <c r="AV349" i="10"/>
  <c r="AY247" i="10"/>
  <c r="AU247" i="10"/>
  <c r="BD247" i="10"/>
  <c r="AX247" i="10"/>
  <c r="AZ247" i="10"/>
  <c r="BC247" i="10"/>
  <c r="BE247" i="10"/>
  <c r="AV247" i="10"/>
  <c r="AW247" i="10"/>
  <c r="AU343" i="10"/>
  <c r="BC343" i="10"/>
  <c r="AV343" i="10"/>
  <c r="BD343" i="10"/>
  <c r="AX343" i="10"/>
  <c r="AY343" i="10"/>
  <c r="BE343" i="10"/>
  <c r="AZ343" i="10"/>
  <c r="AW343" i="10"/>
  <c r="AV106" i="10"/>
  <c r="BD106" i="10"/>
  <c r="AY106" i="10"/>
  <c r="AZ106" i="10"/>
  <c r="AU106" i="10"/>
  <c r="AW106" i="10"/>
  <c r="AX106" i="10"/>
  <c r="BC106" i="10"/>
  <c r="BE106" i="10"/>
  <c r="AV250" i="10"/>
  <c r="BD250" i="10"/>
  <c r="AW250" i="10"/>
  <c r="BE250" i="10"/>
  <c r="AY250" i="10"/>
  <c r="AU250" i="10"/>
  <c r="AX250" i="10"/>
  <c r="AZ250" i="10"/>
  <c r="BC250" i="10"/>
  <c r="AV224" i="10"/>
  <c r="BD224" i="10"/>
  <c r="AW224" i="10"/>
  <c r="BE224" i="10"/>
  <c r="AY224" i="10"/>
  <c r="BC224" i="10"/>
  <c r="AU224" i="10"/>
  <c r="AX224" i="10"/>
  <c r="AZ224" i="10"/>
  <c r="AY316" i="10"/>
  <c r="AU316" i="10"/>
  <c r="BD316" i="10"/>
  <c r="AW316" i="10"/>
  <c r="AX316" i="10"/>
  <c r="AV316" i="10"/>
  <c r="AZ316" i="10"/>
  <c r="BC316" i="10"/>
  <c r="BE316" i="10"/>
  <c r="AY170" i="10"/>
  <c r="AZ170" i="10"/>
  <c r="AV170" i="10"/>
  <c r="AW170" i="10"/>
  <c r="AX170" i="10"/>
  <c r="BC170" i="10"/>
  <c r="BD170" i="10"/>
  <c r="BE170" i="10"/>
  <c r="AU170" i="10"/>
  <c r="AV208" i="10"/>
  <c r="BD208" i="10"/>
  <c r="AW208" i="10"/>
  <c r="BE208" i="10"/>
  <c r="AY208" i="10"/>
  <c r="AU208" i="10"/>
  <c r="AX208" i="10"/>
  <c r="AZ208" i="10"/>
  <c r="BC208" i="10"/>
  <c r="AZ391" i="10"/>
  <c r="AU391" i="10"/>
  <c r="BC391" i="10"/>
  <c r="BD391" i="10"/>
  <c r="AY391" i="10"/>
  <c r="AV391" i="10"/>
  <c r="AW391" i="10"/>
  <c r="BE391" i="10"/>
  <c r="AX391" i="10"/>
  <c r="AY217" i="10"/>
  <c r="AU217" i="10"/>
  <c r="BC217" i="10"/>
  <c r="AW217" i="10"/>
  <c r="BE217" i="10"/>
  <c r="AV217" i="10"/>
  <c r="AX217" i="10"/>
  <c r="AZ217" i="10"/>
  <c r="BD217" i="10"/>
  <c r="AY304" i="10"/>
  <c r="AZ304" i="10"/>
  <c r="BC304" i="10"/>
  <c r="BD304" i="10"/>
  <c r="AU304" i="10"/>
  <c r="BE304" i="10"/>
  <c r="AV304" i="10"/>
  <c r="AW304" i="10"/>
  <c r="AX304" i="10"/>
  <c r="AY239" i="10"/>
  <c r="AX239" i="10"/>
  <c r="AZ239" i="10"/>
  <c r="BC239" i="10"/>
  <c r="BD239" i="10"/>
  <c r="AU239" i="10"/>
  <c r="BE239" i="10"/>
  <c r="AV239" i="10"/>
  <c r="AW239" i="10"/>
  <c r="AW360" i="10"/>
  <c r="BE360" i="10"/>
  <c r="AY360" i="10"/>
  <c r="AZ360" i="10"/>
  <c r="BC360" i="10"/>
  <c r="BD360" i="10"/>
  <c r="AU360" i="10"/>
  <c r="AV360" i="10"/>
  <c r="AX360" i="10"/>
  <c r="AW185" i="10"/>
  <c r="AX185" i="10"/>
  <c r="AY185" i="10"/>
  <c r="AZ185" i="10"/>
  <c r="BC185" i="10"/>
  <c r="BD185" i="10"/>
  <c r="AU185" i="10"/>
  <c r="BE185" i="10"/>
  <c r="AV185" i="10"/>
  <c r="AV377" i="10"/>
  <c r="BD377" i="10"/>
  <c r="AW377" i="10"/>
  <c r="BE377" i="10"/>
  <c r="BC377" i="10"/>
  <c r="AX377" i="10"/>
  <c r="AY377" i="10"/>
  <c r="AZ377" i="10"/>
  <c r="AU377" i="10"/>
  <c r="AY324" i="10"/>
  <c r="AX324" i="10"/>
  <c r="AZ324" i="10"/>
  <c r="BC324" i="10"/>
  <c r="BD324" i="10"/>
  <c r="AU324" i="10"/>
  <c r="BE324" i="10"/>
  <c r="AV324" i="10"/>
  <c r="AW324" i="10"/>
  <c r="AZ330" i="10"/>
  <c r="BC330" i="10"/>
  <c r="AU330" i="10"/>
  <c r="BD330" i="10"/>
  <c r="AV330" i="10"/>
  <c r="BE330" i="10"/>
  <c r="AW330" i="10"/>
  <c r="AX330" i="10"/>
  <c r="AY330" i="10"/>
  <c r="AU196" i="10"/>
  <c r="BC196" i="10"/>
  <c r="AV196" i="10"/>
  <c r="BD196" i="10"/>
  <c r="AW196" i="10"/>
  <c r="BE196" i="10"/>
  <c r="AX196" i="10"/>
  <c r="AY196" i="10"/>
  <c r="AZ196" i="10"/>
  <c r="BC273" i="10"/>
  <c r="AU273" i="10"/>
  <c r="BD273" i="10"/>
  <c r="AV273" i="10"/>
  <c r="BE273" i="10"/>
  <c r="AW273" i="10"/>
  <c r="AX273" i="10"/>
  <c r="AY273" i="10"/>
  <c r="AZ273" i="10"/>
  <c r="AW206" i="10"/>
  <c r="BE206" i="10"/>
  <c r="AX206" i="10"/>
  <c r="AZ206" i="10"/>
  <c r="AU206" i="10"/>
  <c r="BC206" i="10"/>
  <c r="BD206" i="10"/>
  <c r="AV206" i="10"/>
  <c r="AY206" i="10"/>
  <c r="AU134" i="10"/>
  <c r="BC134" i="10"/>
  <c r="AX134" i="10"/>
  <c r="AY134" i="10"/>
  <c r="AZ134" i="10"/>
  <c r="BD134" i="10"/>
  <c r="BE134" i="10"/>
  <c r="AV134" i="10"/>
  <c r="AW134" i="10"/>
  <c r="AU108" i="10"/>
  <c r="BC108" i="10"/>
  <c r="AV108" i="10"/>
  <c r="BD108" i="10"/>
  <c r="AX108" i="10"/>
  <c r="BE108" i="10"/>
  <c r="AW108" i="10"/>
  <c r="AY108" i="10"/>
  <c r="AZ108" i="10"/>
  <c r="AZ39" i="10"/>
  <c r="AU39" i="10"/>
  <c r="BC39" i="10"/>
  <c r="AV39" i="10"/>
  <c r="BD39" i="10"/>
  <c r="AX39" i="10"/>
  <c r="BE39" i="10"/>
  <c r="AW39" i="10"/>
  <c r="AY39" i="10"/>
  <c r="AW317" i="10"/>
  <c r="BE317" i="10"/>
  <c r="AZ317" i="10"/>
  <c r="BC317" i="10"/>
  <c r="AU317" i="10"/>
  <c r="AV317" i="10"/>
  <c r="AX317" i="10"/>
  <c r="AY317" i="10"/>
  <c r="BD317" i="10"/>
  <c r="AV385" i="10"/>
  <c r="BD385" i="10"/>
  <c r="AW385" i="10"/>
  <c r="BE385" i="10"/>
  <c r="AU385" i="10"/>
  <c r="AX385" i="10"/>
  <c r="AY385" i="10"/>
  <c r="BC385" i="10"/>
  <c r="AZ385" i="10"/>
  <c r="AV280" i="10"/>
  <c r="BD280" i="10"/>
  <c r="AX280" i="10"/>
  <c r="AY280" i="10"/>
  <c r="AZ280" i="10"/>
  <c r="AU280" i="10"/>
  <c r="AW280" i="10"/>
  <c r="BC280" i="10"/>
  <c r="BE280" i="10"/>
  <c r="BV26" i="10"/>
  <c r="BW26" i="10"/>
  <c r="AV369" i="10"/>
  <c r="BD369" i="10"/>
  <c r="AW369" i="10"/>
  <c r="BE369" i="10"/>
  <c r="AX369" i="10"/>
  <c r="AU369" i="10"/>
  <c r="AY369" i="10"/>
  <c r="BC369" i="10"/>
  <c r="AZ369" i="10"/>
  <c r="AY243" i="10"/>
  <c r="AW243" i="10"/>
  <c r="AX243" i="10"/>
  <c r="BC243" i="10"/>
  <c r="BD243" i="10"/>
  <c r="AU243" i="10"/>
  <c r="BE243" i="10"/>
  <c r="AV243" i="10"/>
  <c r="AZ243" i="10"/>
  <c r="AU98" i="10"/>
  <c r="BC98" i="10"/>
  <c r="AY98" i="10"/>
  <c r="AZ98" i="10"/>
  <c r="BD98" i="10"/>
  <c r="BE98" i="10"/>
  <c r="AV98" i="10"/>
  <c r="AW98" i="10"/>
  <c r="AX98" i="10"/>
  <c r="AU378" i="10"/>
  <c r="BC378" i="10"/>
  <c r="AV378" i="10"/>
  <c r="BD378" i="10"/>
  <c r="AW378" i="10"/>
  <c r="BE378" i="10"/>
  <c r="AX378" i="10"/>
  <c r="AY378" i="10"/>
  <c r="AZ378" i="10"/>
  <c r="AU229" i="10"/>
  <c r="BC229" i="10"/>
  <c r="AW229" i="10"/>
  <c r="BE229" i="10"/>
  <c r="AX229" i="10"/>
  <c r="AY229" i="10"/>
  <c r="AZ229" i="10"/>
  <c r="BD229" i="10"/>
  <c r="AV229" i="10"/>
  <c r="AW87" i="10"/>
  <c r="BE87" i="10"/>
  <c r="AX87" i="10"/>
  <c r="BD87" i="10"/>
  <c r="AU87" i="10"/>
  <c r="AV87" i="10"/>
  <c r="AY87" i="10"/>
  <c r="AZ87" i="10"/>
  <c r="BC87" i="10"/>
  <c r="AU47" i="10"/>
  <c r="BC47" i="10"/>
  <c r="AV47" i="10"/>
  <c r="BE47" i="10"/>
  <c r="AW47" i="10"/>
  <c r="AX47" i="10"/>
  <c r="AY47" i="10"/>
  <c r="AZ47" i="10"/>
  <c r="BD47" i="10"/>
  <c r="AU200" i="10"/>
  <c r="BC200" i="10"/>
  <c r="AV200" i="10"/>
  <c r="BD200" i="10"/>
  <c r="AW200" i="10"/>
  <c r="BE200" i="10"/>
  <c r="AX200" i="10"/>
  <c r="AY200" i="10"/>
  <c r="AZ200" i="10"/>
  <c r="AU374" i="10"/>
  <c r="BC374" i="10"/>
  <c r="AV374" i="10"/>
  <c r="BD374" i="10"/>
  <c r="AW374" i="10"/>
  <c r="BE374" i="10"/>
  <c r="AX374" i="10"/>
  <c r="AY374" i="10"/>
  <c r="AZ374" i="10"/>
  <c r="AU264" i="10"/>
  <c r="BC264" i="10"/>
  <c r="AX264" i="10"/>
  <c r="AY264" i="10"/>
  <c r="AZ264" i="10"/>
  <c r="BD264" i="10"/>
  <c r="AV264" i="10"/>
  <c r="BE264" i="10"/>
  <c r="AW264" i="10"/>
  <c r="AU168" i="10"/>
  <c r="BC168" i="10"/>
  <c r="AV168" i="10"/>
  <c r="BD168" i="10"/>
  <c r="AX168" i="10"/>
  <c r="AY168" i="10"/>
  <c r="AZ168" i="10"/>
  <c r="BE168" i="10"/>
  <c r="AW168" i="10"/>
  <c r="AW123" i="10"/>
  <c r="BE123" i="10"/>
  <c r="BC123" i="10"/>
  <c r="AU123" i="10"/>
  <c r="BD123" i="10"/>
  <c r="AV123" i="10"/>
  <c r="AX123" i="10"/>
  <c r="AY123" i="10"/>
  <c r="AZ123" i="10"/>
  <c r="AW119" i="10"/>
  <c r="BE119" i="10"/>
  <c r="AX119" i="10"/>
  <c r="AZ119" i="10"/>
  <c r="BC119" i="10"/>
  <c r="BD119" i="10"/>
  <c r="AU119" i="10"/>
  <c r="AV119" i="10"/>
  <c r="AY119" i="10"/>
  <c r="AU219" i="10"/>
  <c r="BC219" i="10"/>
  <c r="AX219" i="10"/>
  <c r="AY219" i="10"/>
  <c r="BD219" i="10"/>
  <c r="BE219" i="10"/>
  <c r="AV219" i="10"/>
  <c r="AW219" i="10"/>
  <c r="AZ219" i="10"/>
  <c r="AW346" i="10"/>
  <c r="BE346" i="10"/>
  <c r="AX346" i="10"/>
  <c r="BC346" i="10"/>
  <c r="BD346" i="10"/>
  <c r="AU346" i="10"/>
  <c r="AV346" i="10"/>
  <c r="AZ346" i="10"/>
  <c r="AY346" i="10"/>
  <c r="AU331" i="10"/>
  <c r="BC331" i="10"/>
  <c r="AV331" i="10"/>
  <c r="BD331" i="10"/>
  <c r="AW331" i="10"/>
  <c r="BE331" i="10"/>
  <c r="AX331" i="10"/>
  <c r="AY331" i="10"/>
  <c r="AZ331" i="10"/>
  <c r="AU188" i="10"/>
  <c r="BC188" i="10"/>
  <c r="AV188" i="10"/>
  <c r="BD188" i="10"/>
  <c r="AW188" i="10"/>
  <c r="BE188" i="10"/>
  <c r="AX188" i="10"/>
  <c r="AY188" i="10"/>
  <c r="AZ188" i="10"/>
  <c r="AW163" i="10"/>
  <c r="BE163" i="10"/>
  <c r="AX163" i="10"/>
  <c r="AZ163" i="10"/>
  <c r="AU163" i="10"/>
  <c r="AV163" i="10"/>
  <c r="AY163" i="10"/>
  <c r="BC163" i="10"/>
  <c r="BD163" i="10"/>
  <c r="AU124" i="10"/>
  <c r="BC124" i="10"/>
  <c r="BD124" i="10"/>
  <c r="AV124" i="10"/>
  <c r="BE124" i="10"/>
  <c r="AW124" i="10"/>
  <c r="AX124" i="10"/>
  <c r="AY124" i="10"/>
  <c r="AZ124" i="10"/>
  <c r="AU71" i="10"/>
  <c r="BC71" i="10"/>
  <c r="AV71" i="10"/>
  <c r="BD71" i="10"/>
  <c r="AW71" i="10"/>
  <c r="BE71" i="10"/>
  <c r="AX71" i="10"/>
  <c r="AY71" i="10"/>
  <c r="AZ71" i="10"/>
  <c r="AX73" i="10"/>
  <c r="AY73" i="10"/>
  <c r="AU73" i="10"/>
  <c r="BC73" i="10"/>
  <c r="AV73" i="10"/>
  <c r="BD73" i="10"/>
  <c r="AW73" i="10"/>
  <c r="AZ73" i="10"/>
  <c r="BE73" i="10"/>
  <c r="AX384" i="10"/>
  <c r="AY384" i="10"/>
  <c r="AZ384" i="10"/>
  <c r="BE384" i="10"/>
  <c r="AW384" i="10"/>
  <c r="AU384" i="10"/>
  <c r="BC384" i="10"/>
  <c r="AV384" i="10"/>
  <c r="BD384" i="10"/>
  <c r="AZ344" i="10"/>
  <c r="AW344" i="10"/>
  <c r="BE344" i="10"/>
  <c r="AU344" i="10"/>
  <c r="AV344" i="10"/>
  <c r="AX344" i="10"/>
  <c r="AY344" i="10"/>
  <c r="BC344" i="10"/>
  <c r="BD344" i="10"/>
  <c r="AW305" i="10"/>
  <c r="BE305" i="10"/>
  <c r="BC305" i="10"/>
  <c r="AU305" i="10"/>
  <c r="BD305" i="10"/>
  <c r="AV305" i="10"/>
  <c r="AX305" i="10"/>
  <c r="AY305" i="10"/>
  <c r="AZ305" i="10"/>
  <c r="AU99" i="10"/>
  <c r="BC99" i="10"/>
  <c r="AW99" i="10"/>
  <c r="BE99" i="10"/>
  <c r="AX99" i="10"/>
  <c r="AY99" i="10"/>
  <c r="AZ99" i="10"/>
  <c r="BD99" i="10"/>
  <c r="AV99" i="10"/>
  <c r="AU49" i="10"/>
  <c r="BC49" i="10"/>
  <c r="AV49" i="10"/>
  <c r="BD49" i="10"/>
  <c r="AW49" i="10"/>
  <c r="BE49" i="10"/>
  <c r="AX49" i="10"/>
  <c r="AY49" i="10"/>
  <c r="AZ49" i="10"/>
  <c r="AX101" i="10"/>
  <c r="AY101" i="10"/>
  <c r="AU101" i="10"/>
  <c r="BC101" i="10"/>
  <c r="AV101" i="10"/>
  <c r="BD101" i="10"/>
  <c r="AW101" i="10"/>
  <c r="AZ101" i="10"/>
  <c r="BE101" i="10"/>
  <c r="AW293" i="10"/>
  <c r="BE293" i="10"/>
  <c r="AX293" i="10"/>
  <c r="AZ293" i="10"/>
  <c r="AU293" i="10"/>
  <c r="AV293" i="10"/>
  <c r="AY293" i="10"/>
  <c r="BC293" i="10"/>
  <c r="BD293" i="10"/>
  <c r="AV342" i="10"/>
  <c r="BD342" i="10"/>
  <c r="AW342" i="10"/>
  <c r="BE342" i="10"/>
  <c r="AX342" i="10"/>
  <c r="AZ342" i="10"/>
  <c r="AU342" i="10"/>
  <c r="AY342" i="10"/>
  <c r="BC342" i="10"/>
  <c r="AW103" i="10"/>
  <c r="BE103" i="10"/>
  <c r="AX103" i="10"/>
  <c r="AY103" i="10"/>
  <c r="AZ103" i="10"/>
  <c r="AV103" i="10"/>
  <c r="BC103" i="10"/>
  <c r="BD103" i="10"/>
  <c r="AU103" i="10"/>
  <c r="AV70" i="10"/>
  <c r="BD70" i="10"/>
  <c r="AW70" i="10"/>
  <c r="BE70" i="10"/>
  <c r="AX70" i="10"/>
  <c r="AY70" i="10"/>
  <c r="AZ70" i="10"/>
  <c r="AU70" i="10"/>
  <c r="BC70" i="10"/>
  <c r="AW75" i="10"/>
  <c r="BE75" i="10"/>
  <c r="AX75" i="10"/>
  <c r="AZ75" i="10"/>
  <c r="AU75" i="10"/>
  <c r="AV75" i="10"/>
  <c r="AY75" i="10"/>
  <c r="BC75" i="10"/>
  <c r="BD75" i="10"/>
  <c r="AV393" i="10"/>
  <c r="BD393" i="10"/>
  <c r="AW393" i="10"/>
  <c r="BE393" i="10"/>
  <c r="AX393" i="10"/>
  <c r="AY393" i="10"/>
  <c r="AZ393" i="10"/>
  <c r="BC393" i="10"/>
  <c r="AU393" i="10"/>
  <c r="AU151" i="10"/>
  <c r="BC151" i="10"/>
  <c r="AV151" i="10"/>
  <c r="BD151" i="10"/>
  <c r="AW151" i="10"/>
  <c r="BE151" i="10"/>
  <c r="AX151" i="10"/>
  <c r="AY151" i="10"/>
  <c r="AZ151" i="10"/>
  <c r="AW91" i="10"/>
  <c r="BE91" i="10"/>
  <c r="AV91" i="10"/>
  <c r="AY91" i="10"/>
  <c r="AZ91" i="10"/>
  <c r="AU91" i="10"/>
  <c r="AX91" i="10"/>
  <c r="BC91" i="10"/>
  <c r="BD91" i="10"/>
  <c r="AV96" i="10"/>
  <c r="BD96" i="10"/>
  <c r="AX96" i="10"/>
  <c r="AY96" i="10"/>
  <c r="AZ96" i="10"/>
  <c r="BC96" i="10"/>
  <c r="BE96" i="10"/>
  <c r="AU96" i="10"/>
  <c r="AW96" i="10"/>
  <c r="AU27" i="10"/>
  <c r="BC27" i="10"/>
  <c r="AV27" i="10"/>
  <c r="BD27" i="10"/>
  <c r="AX27" i="10"/>
  <c r="AY27" i="10"/>
  <c r="AZ27" i="10"/>
  <c r="BE27" i="10"/>
  <c r="AW27" i="10"/>
  <c r="AZ371" i="10"/>
  <c r="AY371" i="10"/>
  <c r="AU371" i="10"/>
  <c r="BC371" i="10"/>
  <c r="AV371" i="10"/>
  <c r="BD371" i="10"/>
  <c r="AW371" i="10"/>
  <c r="BE371" i="10"/>
  <c r="AX371" i="10"/>
  <c r="AV220" i="10"/>
  <c r="BD220" i="10"/>
  <c r="AW220" i="10"/>
  <c r="BE220" i="10"/>
  <c r="AY220" i="10"/>
  <c r="AU220" i="10"/>
  <c r="AX220" i="10"/>
  <c r="AZ220" i="10"/>
  <c r="BC220" i="10"/>
  <c r="AY110" i="10"/>
  <c r="AZ110" i="10"/>
  <c r="BC110" i="10"/>
  <c r="BD110" i="10"/>
  <c r="BE110" i="10"/>
  <c r="AU110" i="10"/>
  <c r="AV110" i="10"/>
  <c r="AW110" i="10"/>
  <c r="AX110" i="10"/>
  <c r="AZ387" i="10"/>
  <c r="AY387" i="10"/>
  <c r="AU387" i="10"/>
  <c r="BC387" i="10"/>
  <c r="AV387" i="10"/>
  <c r="BD387" i="10"/>
  <c r="AW387" i="10"/>
  <c r="BE387" i="10"/>
  <c r="AX387" i="10"/>
  <c r="AY33" i="10"/>
  <c r="AZ33" i="10"/>
  <c r="BC33" i="10"/>
  <c r="AU33" i="10"/>
  <c r="AV33" i="10"/>
  <c r="AW33" i="10"/>
  <c r="AX33" i="10"/>
  <c r="BE33" i="10"/>
  <c r="BD33" i="10"/>
  <c r="AV173" i="10"/>
  <c r="BD173" i="10"/>
  <c r="AY173" i="10"/>
  <c r="AZ173" i="10"/>
  <c r="BE173" i="10"/>
  <c r="AU173" i="10"/>
  <c r="AW173" i="10"/>
  <c r="AX173" i="10"/>
  <c r="BC173" i="10"/>
  <c r="BW32" i="10"/>
  <c r="BV32" i="10"/>
  <c r="AW248" i="10"/>
  <c r="BE248" i="10"/>
  <c r="AZ248" i="10"/>
  <c r="BC248" i="10"/>
  <c r="AU248" i="10"/>
  <c r="BD248" i="10"/>
  <c r="AX248" i="10"/>
  <c r="AV248" i="10"/>
  <c r="AY248" i="10"/>
  <c r="AW240" i="10"/>
  <c r="BE240" i="10"/>
  <c r="AY240" i="10"/>
  <c r="BD240" i="10"/>
  <c r="AU240" i="10"/>
  <c r="AV240" i="10"/>
  <c r="AX240" i="10"/>
  <c r="BC240" i="10"/>
  <c r="AZ240" i="10"/>
  <c r="AU402" i="10"/>
  <c r="BC402" i="10"/>
  <c r="BD402" i="10"/>
  <c r="AV402" i="10"/>
  <c r="AW402" i="10"/>
  <c r="BE402" i="10"/>
  <c r="AX402" i="10"/>
  <c r="AY402" i="10"/>
  <c r="AZ402" i="10"/>
  <c r="AX396" i="10"/>
  <c r="AY396" i="10"/>
  <c r="BE396" i="10"/>
  <c r="AZ396" i="10"/>
  <c r="AU396" i="10"/>
  <c r="BC396" i="10"/>
  <c r="AW396" i="10"/>
  <c r="AV396" i="10"/>
  <c r="BD396" i="10"/>
  <c r="AU225" i="10"/>
  <c r="BC225" i="10"/>
  <c r="AW225" i="10"/>
  <c r="BE225" i="10"/>
  <c r="AX225" i="10"/>
  <c r="AY225" i="10"/>
  <c r="AZ225" i="10"/>
  <c r="BD225" i="10"/>
  <c r="AV225" i="10"/>
  <c r="AX157" i="10"/>
  <c r="AU157" i="10"/>
  <c r="BC157" i="10"/>
  <c r="AV157" i="10"/>
  <c r="BD157" i="10"/>
  <c r="AW157" i="10"/>
  <c r="AY157" i="10"/>
  <c r="AZ157" i="10"/>
  <c r="BE157" i="10"/>
  <c r="AV389" i="10"/>
  <c r="BD389" i="10"/>
  <c r="AW389" i="10"/>
  <c r="BE389" i="10"/>
  <c r="AU389" i="10"/>
  <c r="AX389" i="10"/>
  <c r="AY389" i="10"/>
  <c r="BC389" i="10"/>
  <c r="AZ389" i="10"/>
  <c r="AW352" i="10"/>
  <c r="BE352" i="10"/>
  <c r="BD352" i="10"/>
  <c r="AU352" i="10"/>
  <c r="AV352" i="10"/>
  <c r="AX352" i="10"/>
  <c r="AY352" i="10"/>
  <c r="BC352" i="10"/>
  <c r="AZ352" i="10"/>
  <c r="AX400" i="10"/>
  <c r="AY400" i="10"/>
  <c r="AZ400" i="10"/>
  <c r="AW400" i="10"/>
  <c r="AU400" i="10"/>
  <c r="BC400" i="10"/>
  <c r="AV400" i="10"/>
  <c r="BE400" i="10"/>
  <c r="BD400" i="10"/>
  <c r="AU184" i="10"/>
  <c r="BC184" i="10"/>
  <c r="AY184" i="10"/>
  <c r="AW184" i="10"/>
  <c r="AX184" i="10"/>
  <c r="AZ184" i="10"/>
  <c r="BD184" i="10"/>
  <c r="BE184" i="10"/>
  <c r="AV184" i="10"/>
  <c r="AZ68" i="10"/>
  <c r="AU68" i="10"/>
  <c r="BC68" i="10"/>
  <c r="AV68" i="10"/>
  <c r="BD68" i="10"/>
  <c r="AW68" i="10"/>
  <c r="BE68" i="10"/>
  <c r="AX68" i="10"/>
  <c r="AY68" i="10"/>
  <c r="AW79" i="10"/>
  <c r="BE79" i="10"/>
  <c r="AX79" i="10"/>
  <c r="AZ79" i="10"/>
  <c r="AU79" i="10"/>
  <c r="AV79" i="10"/>
  <c r="AY79" i="10"/>
  <c r="BC79" i="10"/>
  <c r="BD79" i="10"/>
  <c r="AZ361" i="10"/>
  <c r="AU361" i="10"/>
  <c r="BC361" i="10"/>
  <c r="AW361" i="10"/>
  <c r="AX361" i="10"/>
  <c r="AY361" i="10"/>
  <c r="AV361" i="10"/>
  <c r="BD361" i="10"/>
  <c r="BE361" i="10"/>
  <c r="AY325" i="10"/>
  <c r="BC325" i="10"/>
  <c r="AW325" i="10"/>
  <c r="AX325" i="10"/>
  <c r="AZ325" i="10"/>
  <c r="BD325" i="10"/>
  <c r="AU325" i="10"/>
  <c r="BE325" i="10"/>
  <c r="AV325" i="10"/>
  <c r="AY312" i="10"/>
  <c r="AZ312" i="10"/>
  <c r="BC312" i="10"/>
  <c r="AX312" i="10"/>
  <c r="BD312" i="10"/>
  <c r="BE312" i="10"/>
  <c r="AU312" i="10"/>
  <c r="AV312" i="10"/>
  <c r="AW312" i="10"/>
  <c r="AY132" i="10"/>
  <c r="AU132" i="10"/>
  <c r="BC132" i="10"/>
  <c r="AV132" i="10"/>
  <c r="BD132" i="10"/>
  <c r="AW132" i="10"/>
  <c r="BE132" i="10"/>
  <c r="AX132" i="10"/>
  <c r="AZ132" i="10"/>
  <c r="AV147" i="10"/>
  <c r="BD147" i="10"/>
  <c r="AY147" i="10"/>
  <c r="AZ147" i="10"/>
  <c r="BC147" i="10"/>
  <c r="BE147" i="10"/>
  <c r="AU147" i="10"/>
  <c r="AW147" i="10"/>
  <c r="AX147" i="10"/>
  <c r="AV162" i="10"/>
  <c r="BD162" i="10"/>
  <c r="AY162" i="10"/>
  <c r="AZ162" i="10"/>
  <c r="BE162" i="10"/>
  <c r="AU162" i="10"/>
  <c r="AW162" i="10"/>
  <c r="AX162" i="10"/>
  <c r="BC162" i="10"/>
  <c r="AZ340" i="10"/>
  <c r="AV340" i="10"/>
  <c r="BD340" i="10"/>
  <c r="AW340" i="10"/>
  <c r="BE340" i="10"/>
  <c r="AU340" i="10"/>
  <c r="AX340" i="10"/>
  <c r="AY340" i="10"/>
  <c r="BC340" i="10"/>
  <c r="AU359" i="10"/>
  <c r="BC359" i="10"/>
  <c r="AV359" i="10"/>
  <c r="BD359" i="10"/>
  <c r="AY359" i="10"/>
  <c r="BE359" i="10"/>
  <c r="AW359" i="10"/>
  <c r="AX359" i="10"/>
  <c r="AZ359" i="10"/>
  <c r="AU351" i="10"/>
  <c r="BC351" i="10"/>
  <c r="AV351" i="10"/>
  <c r="BD351" i="10"/>
  <c r="AY351" i="10"/>
  <c r="AW351" i="10"/>
  <c r="AX351" i="10"/>
  <c r="AZ351" i="10"/>
  <c r="BE351" i="10"/>
  <c r="AY201" i="10"/>
  <c r="AZ201" i="10"/>
  <c r="AU201" i="10"/>
  <c r="BC201" i="10"/>
  <c r="AV201" i="10"/>
  <c r="BD201" i="10"/>
  <c r="AW201" i="10"/>
  <c r="BE201" i="10"/>
  <c r="AX201" i="10"/>
  <c r="AV166" i="10"/>
  <c r="BD166" i="10"/>
  <c r="AY166" i="10"/>
  <c r="AZ166" i="10"/>
  <c r="AU166" i="10"/>
  <c r="AW166" i="10"/>
  <c r="AX166" i="10"/>
  <c r="BC166" i="10"/>
  <c r="BE166" i="10"/>
  <c r="AY41" i="10"/>
  <c r="AZ41" i="10"/>
  <c r="AW41" i="10"/>
  <c r="AX41" i="10"/>
  <c r="BC41" i="10"/>
  <c r="BD41" i="10"/>
  <c r="BE41" i="10"/>
  <c r="AU41" i="10"/>
  <c r="AV41" i="10"/>
  <c r="AV37" i="10"/>
  <c r="BE37" i="10"/>
  <c r="AY37" i="10"/>
  <c r="AZ37" i="10"/>
  <c r="BC37" i="10"/>
  <c r="BD37" i="10"/>
  <c r="AU37" i="10"/>
  <c r="AW37" i="10"/>
  <c r="AX37" i="10"/>
  <c r="AZ230" i="10"/>
  <c r="AU230" i="10"/>
  <c r="BC230" i="10"/>
  <c r="BD230" i="10"/>
  <c r="BE230" i="10"/>
  <c r="AV230" i="10"/>
  <c r="AW230" i="10"/>
  <c r="AX230" i="10"/>
  <c r="AY230" i="10"/>
  <c r="AY235" i="10"/>
  <c r="AZ235" i="10"/>
  <c r="BD235" i="10"/>
  <c r="AU235" i="10"/>
  <c r="BE235" i="10"/>
  <c r="AV235" i="10"/>
  <c r="AW235" i="10"/>
  <c r="AX235" i="10"/>
  <c r="BC235" i="10"/>
  <c r="AV177" i="10"/>
  <c r="BD177" i="10"/>
  <c r="AU177" i="10"/>
  <c r="AW177" i="10"/>
  <c r="AY177" i="10"/>
  <c r="AZ177" i="10"/>
  <c r="BC177" i="10"/>
  <c r="AX177" i="10"/>
  <c r="BE177" i="10"/>
  <c r="AY118" i="10"/>
  <c r="AZ118" i="10"/>
  <c r="BD118" i="10"/>
  <c r="BE118" i="10"/>
  <c r="AU118" i="10"/>
  <c r="AV118" i="10"/>
  <c r="AW118" i="10"/>
  <c r="AX118" i="10"/>
  <c r="BC118" i="10"/>
  <c r="AZ222" i="10"/>
  <c r="AU222" i="10"/>
  <c r="BC222" i="10"/>
  <c r="BD222" i="10"/>
  <c r="BE222" i="10"/>
  <c r="AV222" i="10"/>
  <c r="AW222" i="10"/>
  <c r="AX222" i="10"/>
  <c r="AY222" i="10"/>
  <c r="AY114" i="10"/>
  <c r="AZ114" i="10"/>
  <c r="AV114" i="10"/>
  <c r="AW114" i="10"/>
  <c r="AX114" i="10"/>
  <c r="BC114" i="10"/>
  <c r="BD114" i="10"/>
  <c r="BE114" i="10"/>
  <c r="AU114" i="10"/>
  <c r="AZ63" i="10"/>
  <c r="BC63" i="10"/>
  <c r="BD63" i="10"/>
  <c r="AU63" i="10"/>
  <c r="BE63" i="10"/>
  <c r="AV63" i="10"/>
  <c r="AW63" i="10"/>
  <c r="AX63" i="10"/>
  <c r="AY63" i="10"/>
  <c r="AW256" i="10"/>
  <c r="BE256" i="10"/>
  <c r="AZ256" i="10"/>
  <c r="AU256" i="10"/>
  <c r="BC256" i="10"/>
  <c r="AV256" i="10"/>
  <c r="AX256" i="10"/>
  <c r="AY256" i="10"/>
  <c r="BD256" i="10"/>
  <c r="AX362" i="10"/>
  <c r="BD362" i="10"/>
  <c r="AU362" i="10"/>
  <c r="BE362" i="10"/>
  <c r="BC362" i="10"/>
  <c r="AV362" i="10"/>
  <c r="AW362" i="10"/>
  <c r="AY362" i="10"/>
  <c r="AZ362" i="10"/>
  <c r="AU306" i="10"/>
  <c r="BC306" i="10"/>
  <c r="AV306" i="10"/>
  <c r="BE306" i="10"/>
  <c r="AW306" i="10"/>
  <c r="AX306" i="10"/>
  <c r="AY306" i="10"/>
  <c r="AZ306" i="10"/>
  <c r="BD306" i="10"/>
  <c r="AU242" i="10"/>
  <c r="BC242" i="10"/>
  <c r="AX242" i="10"/>
  <c r="AY242" i="10"/>
  <c r="BD242" i="10"/>
  <c r="BE242" i="10"/>
  <c r="AV242" i="10"/>
  <c r="AW242" i="10"/>
  <c r="AZ242" i="10"/>
  <c r="AW301" i="10"/>
  <c r="BE301" i="10"/>
  <c r="AX301" i="10"/>
  <c r="AZ301" i="10"/>
  <c r="BC301" i="10"/>
  <c r="BD301" i="10"/>
  <c r="AU301" i="10"/>
  <c r="AV301" i="10"/>
  <c r="AY301" i="10"/>
  <c r="AU191" i="10"/>
  <c r="BC191" i="10"/>
  <c r="AV191" i="10"/>
  <c r="BD191" i="10"/>
  <c r="AW191" i="10"/>
  <c r="BE191" i="10"/>
  <c r="AX191" i="10"/>
  <c r="AY191" i="10"/>
  <c r="AZ191" i="10"/>
  <c r="AY126" i="10"/>
  <c r="BC126" i="10"/>
  <c r="AU126" i="10"/>
  <c r="BD126" i="10"/>
  <c r="AV126" i="10"/>
  <c r="BE126" i="10"/>
  <c r="AW126" i="10"/>
  <c r="AX126" i="10"/>
  <c r="AZ126" i="10"/>
  <c r="AX95" i="10"/>
  <c r="AZ95" i="10"/>
  <c r="BE95" i="10"/>
  <c r="AU95" i="10"/>
  <c r="AV95" i="10"/>
  <c r="AW95" i="10"/>
  <c r="AY95" i="10"/>
  <c r="BC95" i="10"/>
  <c r="BD95" i="10"/>
  <c r="AU176" i="10"/>
  <c r="BC176" i="10"/>
  <c r="AV176" i="10"/>
  <c r="BD176" i="10"/>
  <c r="AX176" i="10"/>
  <c r="BE176" i="10"/>
  <c r="AW176" i="10"/>
  <c r="AY176" i="10"/>
  <c r="AZ176" i="10"/>
  <c r="AU234" i="10"/>
  <c r="BC234" i="10"/>
  <c r="AZ234" i="10"/>
  <c r="BE234" i="10"/>
  <c r="AV234" i="10"/>
  <c r="AW234" i="10"/>
  <c r="AX234" i="10"/>
  <c r="AY234" i="10"/>
  <c r="BD234" i="10"/>
  <c r="AU84" i="10"/>
  <c r="BC84" i="10"/>
  <c r="AV84" i="10"/>
  <c r="BD84" i="10"/>
  <c r="AX84" i="10"/>
  <c r="BE84" i="10"/>
  <c r="AW84" i="10"/>
  <c r="AY84" i="10"/>
  <c r="AZ84" i="10"/>
  <c r="O30" i="10"/>
  <c r="Q30" i="10"/>
  <c r="V23" i="10"/>
  <c r="W25" i="10"/>
  <c r="W23" i="10"/>
  <c r="W24" i="10"/>
  <c r="T25" i="10"/>
  <c r="U25" i="10"/>
  <c r="V25" i="10"/>
  <c r="R26" i="10"/>
  <c r="S26" i="10"/>
  <c r="T26" i="10"/>
  <c r="U26" i="10"/>
  <c r="V26" i="10"/>
  <c r="R27" i="10"/>
  <c r="S27" i="10"/>
  <c r="T27" i="10"/>
  <c r="U27" i="10"/>
  <c r="V27" i="10"/>
  <c r="W27" i="10"/>
  <c r="R28" i="10"/>
  <c r="S28" i="10"/>
  <c r="T28" i="10"/>
  <c r="U28" i="10"/>
  <c r="V28" i="10"/>
  <c r="W28" i="10"/>
  <c r="N29" i="10"/>
  <c r="R29" i="10"/>
  <c r="S29" i="10"/>
  <c r="T29" i="10"/>
  <c r="U29" i="10"/>
  <c r="V29" i="10"/>
  <c r="W29" i="10"/>
  <c r="R30" i="10"/>
  <c r="S30" i="10"/>
  <c r="T30" i="10"/>
  <c r="U30" i="10"/>
  <c r="V30" i="10"/>
  <c r="W30" i="10"/>
  <c r="R31" i="10"/>
  <c r="S31" i="10"/>
  <c r="T31" i="10"/>
  <c r="U31" i="10"/>
  <c r="V31" i="10"/>
  <c r="W31" i="10"/>
  <c r="BL20" i="10"/>
  <c r="BM20" i="10"/>
  <c r="AJ20" i="10"/>
  <c r="AI20" i="10"/>
  <c r="Z20" i="10"/>
  <c r="AV22" i="10" l="1"/>
  <c r="BD22" i="10"/>
  <c r="AW22" i="10"/>
  <c r="BE22" i="10"/>
  <c r="AX22" i="10"/>
  <c r="AY22" i="10"/>
  <c r="AZ22" i="10"/>
  <c r="AU22" i="10"/>
  <c r="BC22" i="10"/>
  <c r="AW26" i="10"/>
  <c r="BE26" i="10"/>
  <c r="AX26" i="10"/>
  <c r="AZ26" i="10"/>
  <c r="BC26" i="10"/>
  <c r="AU26" i="10"/>
  <c r="AV26" i="10"/>
  <c r="O26" i="10" s="1"/>
  <c r="AY26" i="10"/>
  <c r="P26" i="10" s="1"/>
  <c r="BD26" i="10"/>
  <c r="AZ399" i="10"/>
  <c r="AY399" i="10"/>
  <c r="AU399" i="10"/>
  <c r="BC399" i="10"/>
  <c r="AV399" i="10"/>
  <c r="BD399" i="10"/>
  <c r="AW399" i="10"/>
  <c r="BE399" i="10"/>
  <c r="AX399" i="10"/>
  <c r="AU23" i="10"/>
  <c r="BC23" i="10"/>
  <c r="AV23" i="10"/>
  <c r="BD23" i="10"/>
  <c r="AW23" i="10"/>
  <c r="BE23" i="10"/>
  <c r="AX23" i="10"/>
  <c r="AY23" i="10"/>
  <c r="AZ23" i="10"/>
  <c r="AX25" i="10"/>
  <c r="AY25" i="10"/>
  <c r="P25" i="10" s="1"/>
  <c r="AZ25" i="10"/>
  <c r="AU25" i="10"/>
  <c r="N25" i="10" s="1"/>
  <c r="BC25" i="10"/>
  <c r="AV25" i="10"/>
  <c r="BD25" i="10"/>
  <c r="AW25" i="10"/>
  <c r="BE25" i="10"/>
  <c r="AV32" i="10"/>
  <c r="O32" i="10" s="1"/>
  <c r="BD32" i="10"/>
  <c r="AW32" i="10"/>
  <c r="AZ32" i="10"/>
  <c r="BC32" i="10"/>
  <c r="BE32" i="10"/>
  <c r="AU32" i="10"/>
  <c r="AX32" i="10"/>
  <c r="AY32" i="10"/>
  <c r="P32" i="10" s="1"/>
  <c r="V32" i="10"/>
  <c r="Q32" i="10"/>
  <c r="W26" i="10"/>
  <c r="Q26" i="10"/>
  <c r="T24" i="10"/>
  <c r="R24" i="10"/>
  <c r="V24" i="10"/>
  <c r="S24" i="10"/>
  <c r="S23" i="10"/>
  <c r="R23" i="10"/>
  <c r="Q25" i="10"/>
  <c r="O25" i="10"/>
  <c r="N30" i="10"/>
  <c r="N26" i="10"/>
  <c r="P24" i="10"/>
  <c r="Q27" i="10"/>
  <c r="Q31" i="10"/>
  <c r="N32" i="10"/>
  <c r="Q28" i="10"/>
  <c r="N28" i="10"/>
  <c r="O28" i="10"/>
  <c r="Q24" i="10"/>
  <c r="O24" i="10"/>
  <c r="O31" i="10"/>
  <c r="P31" i="10"/>
  <c r="P27" i="10"/>
  <c r="P23" i="10"/>
  <c r="P30" i="10"/>
  <c r="Q29" i="10"/>
  <c r="O23" i="10"/>
  <c r="N27" i="10"/>
  <c r="O27" i="10"/>
  <c r="P28" i="10"/>
  <c r="N31" i="10"/>
  <c r="N23" i="10"/>
  <c r="Q23" i="10"/>
  <c r="N24" i="10"/>
  <c r="P29" i="10"/>
  <c r="V384" i="10"/>
  <c r="T384" i="10"/>
  <c r="U384" i="10"/>
  <c r="R384" i="10"/>
  <c r="S384" i="10"/>
  <c r="T381" i="10"/>
  <c r="U381" i="10"/>
  <c r="V381" i="10"/>
  <c r="R381" i="10"/>
  <c r="S381" i="10"/>
  <c r="V304" i="10"/>
  <c r="T304" i="10"/>
  <c r="U304" i="10"/>
  <c r="R304" i="10"/>
  <c r="S304" i="10"/>
  <c r="V229" i="10"/>
  <c r="T229" i="10"/>
  <c r="U229" i="10"/>
  <c r="R229" i="10"/>
  <c r="S229" i="10"/>
  <c r="U402" i="10"/>
  <c r="V402" i="10"/>
  <c r="S402" i="10"/>
  <c r="T402" i="10"/>
  <c r="R402" i="10"/>
  <c r="T373" i="10"/>
  <c r="U373" i="10"/>
  <c r="V373" i="10"/>
  <c r="R373" i="10"/>
  <c r="S373" i="10"/>
  <c r="V369" i="10"/>
  <c r="T369" i="10"/>
  <c r="U369" i="10"/>
  <c r="R369" i="10"/>
  <c r="S369" i="10"/>
  <c r="U366" i="10"/>
  <c r="V366" i="10"/>
  <c r="R366" i="10"/>
  <c r="S366" i="10"/>
  <c r="T366" i="10"/>
  <c r="U358" i="10"/>
  <c r="R358" i="10"/>
  <c r="T358" i="10"/>
  <c r="S358" i="10"/>
  <c r="V358" i="10"/>
  <c r="V347" i="10"/>
  <c r="T347" i="10"/>
  <c r="U347" i="10"/>
  <c r="S347" i="10"/>
  <c r="R347" i="10"/>
  <c r="V344" i="10"/>
  <c r="T344" i="10"/>
  <c r="U344" i="10"/>
  <c r="R344" i="10"/>
  <c r="S344" i="10"/>
  <c r="U340" i="10"/>
  <c r="V340" i="10"/>
  <c r="R340" i="10"/>
  <c r="S340" i="10"/>
  <c r="T340" i="10"/>
  <c r="U334" i="10"/>
  <c r="T334" i="10"/>
  <c r="R334" i="10"/>
  <c r="V334" i="10"/>
  <c r="S334" i="10"/>
  <c r="U330" i="10"/>
  <c r="V330" i="10"/>
  <c r="T330" i="10"/>
  <c r="S330" i="10"/>
  <c r="R330" i="10"/>
  <c r="V328" i="10"/>
  <c r="T328" i="10"/>
  <c r="U328" i="10"/>
  <c r="R328" i="10"/>
  <c r="S328" i="10"/>
  <c r="U316" i="10"/>
  <c r="V316" i="10"/>
  <c r="R316" i="10"/>
  <c r="S316" i="10"/>
  <c r="T316" i="10"/>
  <c r="V313" i="10"/>
  <c r="T313" i="10"/>
  <c r="U313" i="10"/>
  <c r="R313" i="10"/>
  <c r="S313" i="10"/>
  <c r="V303" i="10"/>
  <c r="T303" i="10"/>
  <c r="R303" i="10"/>
  <c r="S303" i="10"/>
  <c r="U303" i="10"/>
  <c r="T293" i="10"/>
  <c r="U293" i="10"/>
  <c r="V293" i="10"/>
  <c r="R293" i="10"/>
  <c r="S293" i="10"/>
  <c r="U292" i="10"/>
  <c r="V292" i="10"/>
  <c r="R292" i="10"/>
  <c r="T292" i="10"/>
  <c r="S292" i="10"/>
  <c r="V283" i="10"/>
  <c r="T283" i="10"/>
  <c r="U283" i="10"/>
  <c r="S283" i="10"/>
  <c r="R283" i="10"/>
  <c r="V281" i="10"/>
  <c r="T281" i="10"/>
  <c r="R281" i="10"/>
  <c r="U281" i="10"/>
  <c r="S281" i="10"/>
  <c r="V276" i="10"/>
  <c r="U276" i="10"/>
  <c r="R276" i="10"/>
  <c r="S276" i="10"/>
  <c r="T276" i="10"/>
  <c r="U260" i="10"/>
  <c r="V260" i="10"/>
  <c r="R260" i="10"/>
  <c r="S260" i="10"/>
  <c r="T260" i="10"/>
  <c r="V250" i="10"/>
  <c r="U250" i="10"/>
  <c r="S250" i="10"/>
  <c r="T250" i="10"/>
  <c r="R250" i="10"/>
  <c r="V243" i="10"/>
  <c r="T243" i="10"/>
  <c r="U243" i="10"/>
  <c r="S243" i="10"/>
  <c r="R243" i="10"/>
  <c r="U202" i="10"/>
  <c r="V202" i="10"/>
  <c r="T202" i="10"/>
  <c r="S202" i="10"/>
  <c r="R202" i="10"/>
  <c r="V197" i="10"/>
  <c r="T197" i="10"/>
  <c r="U197" i="10"/>
  <c r="R197" i="10"/>
  <c r="S197" i="10"/>
  <c r="T160" i="10"/>
  <c r="U160" i="10"/>
  <c r="V160" i="10"/>
  <c r="R160" i="10"/>
  <c r="S160" i="10"/>
  <c r="V123" i="10"/>
  <c r="U123" i="10"/>
  <c r="S123" i="10"/>
  <c r="T123" i="10"/>
  <c r="R123" i="10"/>
  <c r="S112" i="10"/>
  <c r="V112" i="10"/>
  <c r="T112" i="10"/>
  <c r="U112" i="10"/>
  <c r="R112" i="10"/>
  <c r="V86" i="10"/>
  <c r="U86" i="10"/>
  <c r="S86" i="10"/>
  <c r="R86" i="10"/>
  <c r="T86" i="10"/>
  <c r="U76" i="10"/>
  <c r="V76" i="10"/>
  <c r="S76" i="10"/>
  <c r="R76" i="10"/>
  <c r="T76" i="10"/>
  <c r="V51" i="10"/>
  <c r="U51" i="10"/>
  <c r="S51" i="10"/>
  <c r="T51" i="10"/>
  <c r="R51" i="10"/>
  <c r="V254" i="10"/>
  <c r="U254" i="10"/>
  <c r="R254" i="10"/>
  <c r="T254" i="10"/>
  <c r="S254" i="10"/>
  <c r="V206" i="10"/>
  <c r="U206" i="10"/>
  <c r="T206" i="10"/>
  <c r="R206" i="10"/>
  <c r="S206" i="10"/>
  <c r="V400" i="10"/>
  <c r="T400" i="10"/>
  <c r="U400" i="10"/>
  <c r="R400" i="10"/>
  <c r="S400" i="10"/>
  <c r="V392" i="10"/>
  <c r="T392" i="10"/>
  <c r="U392" i="10"/>
  <c r="R392" i="10"/>
  <c r="S392" i="10"/>
  <c r="V399" i="10"/>
  <c r="T399" i="10"/>
  <c r="U399" i="10"/>
  <c r="R399" i="10"/>
  <c r="S399" i="10"/>
  <c r="U382" i="10"/>
  <c r="V382" i="10"/>
  <c r="R382" i="10"/>
  <c r="T382" i="10"/>
  <c r="S382" i="10"/>
  <c r="U362" i="10"/>
  <c r="V362" i="10"/>
  <c r="S362" i="10"/>
  <c r="T362" i="10"/>
  <c r="R362" i="10"/>
  <c r="V353" i="10"/>
  <c r="T353" i="10"/>
  <c r="U353" i="10"/>
  <c r="R353" i="10"/>
  <c r="S353" i="10"/>
  <c r="T349" i="10"/>
  <c r="U349" i="10"/>
  <c r="V349" i="10"/>
  <c r="R349" i="10"/>
  <c r="S349" i="10"/>
  <c r="U338" i="10"/>
  <c r="V338" i="10"/>
  <c r="S338" i="10"/>
  <c r="T338" i="10"/>
  <c r="R338" i="10"/>
  <c r="T325" i="10"/>
  <c r="U325" i="10"/>
  <c r="V325" i="10"/>
  <c r="R325" i="10"/>
  <c r="S325" i="10"/>
  <c r="U314" i="10"/>
  <c r="V314" i="10"/>
  <c r="S314" i="10"/>
  <c r="T314" i="10"/>
  <c r="R314" i="10"/>
  <c r="U274" i="10"/>
  <c r="S274" i="10"/>
  <c r="T274" i="10"/>
  <c r="V274" i="10"/>
  <c r="R274" i="10"/>
  <c r="V265" i="10"/>
  <c r="T265" i="10"/>
  <c r="U265" i="10"/>
  <c r="R265" i="10"/>
  <c r="S265" i="10"/>
  <c r="U246" i="10"/>
  <c r="V246" i="10"/>
  <c r="T246" i="10"/>
  <c r="R246" i="10"/>
  <c r="S246" i="10"/>
  <c r="U244" i="10"/>
  <c r="V244" i="10"/>
  <c r="T244" i="10"/>
  <c r="R244" i="10"/>
  <c r="S244" i="10"/>
  <c r="V237" i="10"/>
  <c r="T237" i="10"/>
  <c r="U237" i="10"/>
  <c r="R237" i="10"/>
  <c r="S237" i="10"/>
  <c r="U116" i="10"/>
  <c r="V116" i="10"/>
  <c r="S116" i="10"/>
  <c r="T116" i="10"/>
  <c r="R116" i="10"/>
  <c r="U108" i="10"/>
  <c r="S108" i="10"/>
  <c r="V108" i="10"/>
  <c r="R108" i="10"/>
  <c r="T108" i="10"/>
  <c r="U68" i="10"/>
  <c r="S68" i="10"/>
  <c r="V68" i="10"/>
  <c r="R68" i="10"/>
  <c r="T68" i="10"/>
  <c r="U398" i="10"/>
  <c r="T398" i="10"/>
  <c r="R398" i="10"/>
  <c r="V398" i="10"/>
  <c r="S398" i="10"/>
  <c r="V379" i="10"/>
  <c r="T379" i="10"/>
  <c r="S379" i="10"/>
  <c r="U379" i="10"/>
  <c r="R379" i="10"/>
  <c r="V368" i="10"/>
  <c r="T368" i="10"/>
  <c r="U368" i="10"/>
  <c r="R368" i="10"/>
  <c r="S368" i="10"/>
  <c r="U356" i="10"/>
  <c r="V356" i="10"/>
  <c r="R356" i="10"/>
  <c r="T356" i="10"/>
  <c r="S356" i="10"/>
  <c r="U348" i="10"/>
  <c r="V348" i="10"/>
  <c r="R348" i="10"/>
  <c r="S348" i="10"/>
  <c r="T348" i="10"/>
  <c r="V339" i="10"/>
  <c r="T339" i="10"/>
  <c r="S339" i="10"/>
  <c r="U339" i="10"/>
  <c r="R339" i="10"/>
  <c r="U326" i="10"/>
  <c r="R326" i="10"/>
  <c r="V326" i="10"/>
  <c r="S326" i="10"/>
  <c r="T326" i="10"/>
  <c r="T301" i="10"/>
  <c r="U301" i="10"/>
  <c r="V301" i="10"/>
  <c r="R301" i="10"/>
  <c r="S301" i="10"/>
  <c r="V299" i="10"/>
  <c r="T299" i="10"/>
  <c r="S299" i="10"/>
  <c r="U299" i="10"/>
  <c r="R299" i="10"/>
  <c r="U158" i="10"/>
  <c r="V158" i="10"/>
  <c r="T158" i="10"/>
  <c r="R158" i="10"/>
  <c r="S158" i="10"/>
  <c r="V83" i="10"/>
  <c r="U83" i="10"/>
  <c r="S83" i="10"/>
  <c r="T83" i="10"/>
  <c r="R83" i="10"/>
  <c r="V393" i="10"/>
  <c r="T393" i="10"/>
  <c r="U393" i="10"/>
  <c r="R393" i="10"/>
  <c r="S393" i="10"/>
  <c r="U380" i="10"/>
  <c r="V380" i="10"/>
  <c r="R380" i="10"/>
  <c r="S380" i="10"/>
  <c r="T380" i="10"/>
  <c r="U378" i="10"/>
  <c r="V378" i="10"/>
  <c r="S378" i="10"/>
  <c r="T378" i="10"/>
  <c r="R378" i="10"/>
  <c r="U370" i="10"/>
  <c r="V370" i="10"/>
  <c r="S370" i="10"/>
  <c r="R370" i="10"/>
  <c r="T370" i="10"/>
  <c r="T365" i="10"/>
  <c r="U365" i="10"/>
  <c r="V365" i="10"/>
  <c r="R365" i="10"/>
  <c r="S365" i="10"/>
  <c r="T341" i="10"/>
  <c r="U341" i="10"/>
  <c r="V341" i="10"/>
  <c r="R341" i="10"/>
  <c r="S341" i="10"/>
  <c r="V329" i="10"/>
  <c r="T329" i="10"/>
  <c r="U329" i="10"/>
  <c r="R329" i="10"/>
  <c r="S329" i="10"/>
  <c r="U324" i="10"/>
  <c r="V324" i="10"/>
  <c r="R324" i="10"/>
  <c r="S324" i="10"/>
  <c r="T324" i="10"/>
  <c r="V321" i="10"/>
  <c r="T321" i="10"/>
  <c r="R321" i="10"/>
  <c r="U321" i="10"/>
  <c r="S321" i="10"/>
  <c r="V315" i="10"/>
  <c r="T315" i="10"/>
  <c r="S315" i="10"/>
  <c r="U315" i="10"/>
  <c r="R315" i="10"/>
  <c r="U302" i="10"/>
  <c r="V302" i="10"/>
  <c r="R302" i="10"/>
  <c r="S302" i="10"/>
  <c r="T302" i="10"/>
  <c r="V297" i="10"/>
  <c r="T297" i="10"/>
  <c r="U297" i="10"/>
  <c r="R297" i="10"/>
  <c r="S297" i="10"/>
  <c r="V296" i="10"/>
  <c r="T296" i="10"/>
  <c r="U296" i="10"/>
  <c r="R296" i="10"/>
  <c r="S296" i="10"/>
  <c r="U294" i="10"/>
  <c r="R294" i="10"/>
  <c r="T294" i="10"/>
  <c r="S294" i="10"/>
  <c r="V294" i="10"/>
  <c r="V259" i="10"/>
  <c r="T259" i="10"/>
  <c r="S259" i="10"/>
  <c r="R259" i="10"/>
  <c r="U259" i="10"/>
  <c r="U258" i="10"/>
  <c r="V258" i="10"/>
  <c r="S258" i="10"/>
  <c r="T258" i="10"/>
  <c r="R258" i="10"/>
  <c r="V225" i="10"/>
  <c r="T225" i="10"/>
  <c r="U225" i="10"/>
  <c r="R225" i="10"/>
  <c r="S225" i="10"/>
  <c r="V110" i="10"/>
  <c r="U110" i="10"/>
  <c r="S110" i="10"/>
  <c r="R110" i="10"/>
  <c r="T110" i="10"/>
  <c r="U386" i="10"/>
  <c r="V386" i="10"/>
  <c r="S386" i="10"/>
  <c r="T386" i="10"/>
  <c r="R386" i="10"/>
  <c r="U372" i="10"/>
  <c r="V372" i="10"/>
  <c r="T372" i="10"/>
  <c r="R372" i="10"/>
  <c r="S372" i="10"/>
  <c r="V371" i="10"/>
  <c r="T371" i="10"/>
  <c r="U371" i="10"/>
  <c r="S371" i="10"/>
  <c r="R371" i="10"/>
  <c r="V363" i="10"/>
  <c r="T363" i="10"/>
  <c r="S363" i="10"/>
  <c r="U363" i="10"/>
  <c r="R363" i="10"/>
  <c r="T357" i="10"/>
  <c r="U357" i="10"/>
  <c r="V357" i="10"/>
  <c r="R357" i="10"/>
  <c r="S357" i="10"/>
  <c r="U354" i="10"/>
  <c r="V354" i="10"/>
  <c r="S354" i="10"/>
  <c r="T354" i="10"/>
  <c r="R354" i="10"/>
  <c r="U346" i="10"/>
  <c r="V346" i="10"/>
  <c r="S346" i="10"/>
  <c r="T346" i="10"/>
  <c r="R346" i="10"/>
  <c r="V336" i="10"/>
  <c r="T336" i="10"/>
  <c r="U336" i="10"/>
  <c r="R336" i="10"/>
  <c r="S336" i="10"/>
  <c r="T333" i="10"/>
  <c r="U333" i="10"/>
  <c r="V333" i="10"/>
  <c r="R333" i="10"/>
  <c r="S333" i="10"/>
  <c r="U332" i="10"/>
  <c r="V332" i="10"/>
  <c r="R332" i="10"/>
  <c r="T332" i="10"/>
  <c r="S332" i="10"/>
  <c r="V323" i="10"/>
  <c r="T323" i="10"/>
  <c r="S323" i="10"/>
  <c r="R323" i="10"/>
  <c r="U323" i="10"/>
  <c r="U322" i="10"/>
  <c r="V322" i="10"/>
  <c r="S322" i="10"/>
  <c r="T322" i="10"/>
  <c r="R322" i="10"/>
  <c r="V319" i="10"/>
  <c r="T319" i="10"/>
  <c r="R319" i="10"/>
  <c r="U319" i="10"/>
  <c r="S319" i="10"/>
  <c r="V312" i="10"/>
  <c r="T312" i="10"/>
  <c r="U312" i="10"/>
  <c r="R312" i="10"/>
  <c r="S312" i="10"/>
  <c r="V295" i="10"/>
  <c r="T295" i="10"/>
  <c r="R295" i="10"/>
  <c r="U295" i="10"/>
  <c r="S295" i="10"/>
  <c r="U290" i="10"/>
  <c r="V290" i="10"/>
  <c r="S290" i="10"/>
  <c r="T290" i="10"/>
  <c r="R290" i="10"/>
  <c r="V285" i="10"/>
  <c r="T285" i="10"/>
  <c r="U285" i="10"/>
  <c r="R285" i="10"/>
  <c r="S285" i="10"/>
  <c r="U282" i="10"/>
  <c r="V282" i="10"/>
  <c r="S282" i="10"/>
  <c r="T282" i="10"/>
  <c r="R282" i="10"/>
  <c r="U266" i="10"/>
  <c r="V266" i="10"/>
  <c r="T266" i="10"/>
  <c r="S266" i="10"/>
  <c r="R266" i="10"/>
  <c r="T248" i="10"/>
  <c r="V248" i="10"/>
  <c r="U248" i="10"/>
  <c r="R248" i="10"/>
  <c r="S248" i="10"/>
  <c r="V241" i="10"/>
  <c r="T241" i="10"/>
  <c r="U241" i="10"/>
  <c r="R241" i="10"/>
  <c r="S241" i="10"/>
  <c r="T232" i="10"/>
  <c r="V232" i="10"/>
  <c r="U232" i="10"/>
  <c r="R232" i="10"/>
  <c r="S232" i="10"/>
  <c r="V230" i="10"/>
  <c r="U230" i="10"/>
  <c r="R230" i="10"/>
  <c r="T230" i="10"/>
  <c r="S230" i="10"/>
  <c r="U218" i="10"/>
  <c r="V218" i="10"/>
  <c r="S218" i="10"/>
  <c r="T218" i="10"/>
  <c r="R218" i="10"/>
  <c r="V213" i="10"/>
  <c r="T213" i="10"/>
  <c r="U213" i="10"/>
  <c r="R213" i="10"/>
  <c r="S213" i="10"/>
  <c r="V89" i="10"/>
  <c r="T89" i="10"/>
  <c r="U89" i="10"/>
  <c r="S89" i="10"/>
  <c r="R89" i="10"/>
  <c r="V73" i="10"/>
  <c r="T73" i="10"/>
  <c r="U73" i="10"/>
  <c r="R73" i="10"/>
  <c r="S73" i="10"/>
  <c r="U342" i="10"/>
  <c r="R342" i="10"/>
  <c r="S342" i="10"/>
  <c r="V342" i="10"/>
  <c r="T342" i="10"/>
  <c r="T317" i="10"/>
  <c r="U317" i="10"/>
  <c r="V317" i="10"/>
  <c r="R317" i="10"/>
  <c r="S317" i="10"/>
  <c r="U310" i="10"/>
  <c r="V310" i="10"/>
  <c r="T310" i="10"/>
  <c r="R310" i="10"/>
  <c r="S310" i="10"/>
  <c r="S64" i="10"/>
  <c r="V64" i="10"/>
  <c r="T64" i="10"/>
  <c r="U64" i="10"/>
  <c r="R64" i="10"/>
  <c r="AC20" i="10"/>
  <c r="U396" i="10"/>
  <c r="V396" i="10"/>
  <c r="R396" i="10"/>
  <c r="T396" i="10"/>
  <c r="S396" i="10"/>
  <c r="U390" i="10"/>
  <c r="R390" i="10"/>
  <c r="V390" i="10"/>
  <c r="S390" i="10"/>
  <c r="T390" i="10"/>
  <c r="AP20" i="10"/>
  <c r="T397" i="10"/>
  <c r="U397" i="10"/>
  <c r="V397" i="10"/>
  <c r="R397" i="10"/>
  <c r="S397" i="10"/>
  <c r="V395" i="10"/>
  <c r="T395" i="10"/>
  <c r="S395" i="10"/>
  <c r="U395" i="10"/>
  <c r="R395" i="10"/>
  <c r="V343" i="10"/>
  <c r="T343" i="10"/>
  <c r="R343" i="10"/>
  <c r="S343" i="10"/>
  <c r="U343" i="10"/>
  <c r="V337" i="10"/>
  <c r="T337" i="10"/>
  <c r="U337" i="10"/>
  <c r="R337" i="10"/>
  <c r="S337" i="10"/>
  <c r="V311" i="10"/>
  <c r="T311" i="10"/>
  <c r="U311" i="10"/>
  <c r="R311" i="10"/>
  <c r="S311" i="10"/>
  <c r="V305" i="10"/>
  <c r="T305" i="10"/>
  <c r="U305" i="10"/>
  <c r="R305" i="10"/>
  <c r="S305" i="10"/>
  <c r="V288" i="10"/>
  <c r="T288" i="10"/>
  <c r="U288" i="10"/>
  <c r="R288" i="10"/>
  <c r="S288" i="10"/>
  <c r="U284" i="10"/>
  <c r="V284" i="10"/>
  <c r="R284" i="10"/>
  <c r="S284" i="10"/>
  <c r="T284" i="10"/>
  <c r="T272" i="10"/>
  <c r="V272" i="10"/>
  <c r="U272" i="10"/>
  <c r="R272" i="10"/>
  <c r="S272" i="10"/>
  <c r="V270" i="10"/>
  <c r="U270" i="10"/>
  <c r="T270" i="10"/>
  <c r="R270" i="10"/>
  <c r="S270" i="10"/>
  <c r="V269" i="10"/>
  <c r="T269" i="10"/>
  <c r="U269" i="10"/>
  <c r="R269" i="10"/>
  <c r="S269" i="10"/>
  <c r="U268" i="10"/>
  <c r="V268" i="10"/>
  <c r="R268" i="10"/>
  <c r="T268" i="10"/>
  <c r="S268" i="10"/>
  <c r="V235" i="10"/>
  <c r="T235" i="10"/>
  <c r="S235" i="10"/>
  <c r="U235" i="10"/>
  <c r="R235" i="10"/>
  <c r="V179" i="10"/>
  <c r="U179" i="10"/>
  <c r="T179" i="10"/>
  <c r="S179" i="10"/>
  <c r="R179" i="10"/>
  <c r="V100" i="10"/>
  <c r="U100" i="10"/>
  <c r="S100" i="10"/>
  <c r="R100" i="10"/>
  <c r="T100" i="10"/>
  <c r="U394" i="10"/>
  <c r="V394" i="10"/>
  <c r="T394" i="10"/>
  <c r="S394" i="10"/>
  <c r="R394" i="10"/>
  <c r="V385" i="10"/>
  <c r="T385" i="10"/>
  <c r="R385" i="10"/>
  <c r="U385" i="10"/>
  <c r="S385" i="10"/>
  <c r="V383" i="10"/>
  <c r="T383" i="10"/>
  <c r="R383" i="10"/>
  <c r="U383" i="10"/>
  <c r="S383" i="10"/>
  <c r="V335" i="10"/>
  <c r="T335" i="10"/>
  <c r="U335" i="10"/>
  <c r="R335" i="10"/>
  <c r="S335" i="10"/>
  <c r="V279" i="10"/>
  <c r="T279" i="10"/>
  <c r="R279" i="10"/>
  <c r="S279" i="10"/>
  <c r="U279" i="10"/>
  <c r="AL20" i="10"/>
  <c r="AE20" i="10" s="1"/>
  <c r="T389" i="10"/>
  <c r="U389" i="10"/>
  <c r="V389" i="10"/>
  <c r="R389" i="10"/>
  <c r="S389" i="10"/>
  <c r="V375" i="10"/>
  <c r="T375" i="10"/>
  <c r="U375" i="10"/>
  <c r="R375" i="10"/>
  <c r="S375" i="10"/>
  <c r="V360" i="10"/>
  <c r="T360" i="10"/>
  <c r="U360" i="10"/>
  <c r="R360" i="10"/>
  <c r="S360" i="10"/>
  <c r="V355" i="10"/>
  <c r="T355" i="10"/>
  <c r="S355" i="10"/>
  <c r="U355" i="10"/>
  <c r="R355" i="10"/>
  <c r="V351" i="10"/>
  <c r="T351" i="10"/>
  <c r="U351" i="10"/>
  <c r="R351" i="10"/>
  <c r="S351" i="10"/>
  <c r="V327" i="10"/>
  <c r="T327" i="10"/>
  <c r="U327" i="10"/>
  <c r="R327" i="10"/>
  <c r="S327" i="10"/>
  <c r="V320" i="10"/>
  <c r="T320" i="10"/>
  <c r="U320" i="10"/>
  <c r="R320" i="10"/>
  <c r="S320" i="10"/>
  <c r="U318" i="10"/>
  <c r="V318" i="10"/>
  <c r="R318" i="10"/>
  <c r="T318" i="10"/>
  <c r="S318" i="10"/>
  <c r="U308" i="10"/>
  <c r="V308" i="10"/>
  <c r="T308" i="10"/>
  <c r="R308" i="10"/>
  <c r="S308" i="10"/>
  <c r="U306" i="10"/>
  <c r="V306" i="10"/>
  <c r="S306" i="10"/>
  <c r="R306" i="10"/>
  <c r="T306" i="10"/>
  <c r="V291" i="10"/>
  <c r="T291" i="10"/>
  <c r="S291" i="10"/>
  <c r="U291" i="10"/>
  <c r="R291" i="10"/>
  <c r="V287" i="10"/>
  <c r="T287" i="10"/>
  <c r="U287" i="10"/>
  <c r="R287" i="10"/>
  <c r="S287" i="10"/>
  <c r="U286" i="10"/>
  <c r="T286" i="10"/>
  <c r="R286" i="10"/>
  <c r="S286" i="10"/>
  <c r="V286" i="10"/>
  <c r="V280" i="10"/>
  <c r="T280" i="10"/>
  <c r="U280" i="10"/>
  <c r="R280" i="10"/>
  <c r="S280" i="10"/>
  <c r="V278" i="10"/>
  <c r="U278" i="10"/>
  <c r="R278" i="10"/>
  <c r="S278" i="10"/>
  <c r="T278" i="10"/>
  <c r="V277" i="10"/>
  <c r="T277" i="10"/>
  <c r="U277" i="10"/>
  <c r="R277" i="10"/>
  <c r="S277" i="10"/>
  <c r="V275" i="10"/>
  <c r="T275" i="10"/>
  <c r="S275" i="10"/>
  <c r="U275" i="10"/>
  <c r="R275" i="10"/>
  <c r="V271" i="10"/>
  <c r="T271" i="10"/>
  <c r="U271" i="10"/>
  <c r="R271" i="10"/>
  <c r="S271" i="10"/>
  <c r="V264" i="10"/>
  <c r="T264" i="10"/>
  <c r="U264" i="10"/>
  <c r="R264" i="10"/>
  <c r="S264" i="10"/>
  <c r="V247" i="10"/>
  <c r="T247" i="10"/>
  <c r="U247" i="10"/>
  <c r="R247" i="10"/>
  <c r="S247" i="10"/>
  <c r="V245" i="10"/>
  <c r="T245" i="10"/>
  <c r="U245" i="10"/>
  <c r="R245" i="10"/>
  <c r="S245" i="10"/>
  <c r="V207" i="10"/>
  <c r="T207" i="10"/>
  <c r="U207" i="10"/>
  <c r="R207" i="10"/>
  <c r="S207" i="10"/>
  <c r="U138" i="10"/>
  <c r="V138" i="10"/>
  <c r="T138" i="10"/>
  <c r="S138" i="10"/>
  <c r="R138" i="10"/>
  <c r="V117" i="10"/>
  <c r="T117" i="10"/>
  <c r="U117" i="10"/>
  <c r="R117" i="10"/>
  <c r="S117" i="10"/>
  <c r="V403" i="10"/>
  <c r="T403" i="10"/>
  <c r="S403" i="10"/>
  <c r="U403" i="10"/>
  <c r="R403" i="10"/>
  <c r="V401" i="10"/>
  <c r="T401" i="10"/>
  <c r="U401" i="10"/>
  <c r="R401" i="10"/>
  <c r="S401" i="10"/>
  <c r="V391" i="10"/>
  <c r="T391" i="10"/>
  <c r="U391" i="10"/>
  <c r="R391" i="10"/>
  <c r="S391" i="10"/>
  <c r="V359" i="10"/>
  <c r="T359" i="10"/>
  <c r="R359" i="10"/>
  <c r="U359" i="10"/>
  <c r="S359" i="10"/>
  <c r="U388" i="10"/>
  <c r="V388" i="10"/>
  <c r="R388" i="10"/>
  <c r="S388" i="10"/>
  <c r="T388" i="10"/>
  <c r="V387" i="10"/>
  <c r="T387" i="10"/>
  <c r="S387" i="10"/>
  <c r="U387" i="10"/>
  <c r="R387" i="10"/>
  <c r="V377" i="10"/>
  <c r="T377" i="10"/>
  <c r="U377" i="10"/>
  <c r="R377" i="10"/>
  <c r="S377" i="10"/>
  <c r="V376" i="10"/>
  <c r="T376" i="10"/>
  <c r="U376" i="10"/>
  <c r="R376" i="10"/>
  <c r="S376" i="10"/>
  <c r="U374" i="10"/>
  <c r="V374" i="10"/>
  <c r="T374" i="10"/>
  <c r="R374" i="10"/>
  <c r="S374" i="10"/>
  <c r="V367" i="10"/>
  <c r="T367" i="10"/>
  <c r="R367" i="10"/>
  <c r="S367" i="10"/>
  <c r="U367" i="10"/>
  <c r="U364" i="10"/>
  <c r="V364" i="10"/>
  <c r="R364" i="10"/>
  <c r="S364" i="10"/>
  <c r="T364" i="10"/>
  <c r="V361" i="10"/>
  <c r="T361" i="10"/>
  <c r="U361" i="10"/>
  <c r="R361" i="10"/>
  <c r="S361" i="10"/>
  <c r="V352" i="10"/>
  <c r="T352" i="10"/>
  <c r="U352" i="10"/>
  <c r="R352" i="10"/>
  <c r="S352" i="10"/>
  <c r="U350" i="10"/>
  <c r="T350" i="10"/>
  <c r="R350" i="10"/>
  <c r="S350" i="10"/>
  <c r="V350" i="10"/>
  <c r="V345" i="10"/>
  <c r="T345" i="10"/>
  <c r="R345" i="10"/>
  <c r="U345" i="10"/>
  <c r="S345" i="10"/>
  <c r="V331" i="10"/>
  <c r="T331" i="10"/>
  <c r="S331" i="10"/>
  <c r="U331" i="10"/>
  <c r="R331" i="10"/>
  <c r="T309" i="10"/>
  <c r="U309" i="10"/>
  <c r="V309" i="10"/>
  <c r="R309" i="10"/>
  <c r="S309" i="10"/>
  <c r="V307" i="10"/>
  <c r="T307" i="10"/>
  <c r="U307" i="10"/>
  <c r="S307" i="10"/>
  <c r="R307" i="10"/>
  <c r="U300" i="10"/>
  <c r="V300" i="10"/>
  <c r="R300" i="10"/>
  <c r="S300" i="10"/>
  <c r="T300" i="10"/>
  <c r="U298" i="10"/>
  <c r="V298" i="10"/>
  <c r="S298" i="10"/>
  <c r="T298" i="10"/>
  <c r="R298" i="10"/>
  <c r="V289" i="10"/>
  <c r="T289" i="10"/>
  <c r="U289" i="10"/>
  <c r="R289" i="10"/>
  <c r="S289" i="10"/>
  <c r="T273" i="10"/>
  <c r="V273" i="10"/>
  <c r="U273" i="10"/>
  <c r="R273" i="10"/>
  <c r="S273" i="10"/>
  <c r="T233" i="10"/>
  <c r="V233" i="10"/>
  <c r="U233" i="10"/>
  <c r="R233" i="10"/>
  <c r="S233" i="10"/>
  <c r="U226" i="10"/>
  <c r="V226" i="10"/>
  <c r="S226" i="10"/>
  <c r="T226" i="10"/>
  <c r="R226" i="10"/>
  <c r="V128" i="10"/>
  <c r="T128" i="10"/>
  <c r="U128" i="10"/>
  <c r="R128" i="10"/>
  <c r="S128" i="10"/>
  <c r="V253" i="10"/>
  <c r="T253" i="10"/>
  <c r="U253" i="10"/>
  <c r="R253" i="10"/>
  <c r="S253" i="10"/>
  <c r="V252" i="10"/>
  <c r="U252" i="10"/>
  <c r="R252" i="10"/>
  <c r="S252" i="10"/>
  <c r="T252" i="10"/>
  <c r="T249" i="10"/>
  <c r="V249" i="10"/>
  <c r="U249" i="10"/>
  <c r="R249" i="10"/>
  <c r="S249" i="10"/>
  <c r="T224" i="10"/>
  <c r="U224" i="10"/>
  <c r="V224" i="10"/>
  <c r="R224" i="10"/>
  <c r="S224" i="10"/>
  <c r="T209" i="10"/>
  <c r="V209" i="10"/>
  <c r="U209" i="10"/>
  <c r="R209" i="10"/>
  <c r="S209" i="10"/>
  <c r="V203" i="10"/>
  <c r="U203" i="10"/>
  <c r="T203" i="10"/>
  <c r="S203" i="10"/>
  <c r="R203" i="10"/>
  <c r="U194" i="10"/>
  <c r="V194" i="10"/>
  <c r="S194" i="10"/>
  <c r="T194" i="10"/>
  <c r="R194" i="10"/>
  <c r="V177" i="10"/>
  <c r="T177" i="10"/>
  <c r="U177" i="10"/>
  <c r="R177" i="10"/>
  <c r="S177" i="10"/>
  <c r="U172" i="10"/>
  <c r="R172" i="10"/>
  <c r="S172" i="10"/>
  <c r="V172" i="10"/>
  <c r="T172" i="10"/>
  <c r="V171" i="10"/>
  <c r="U171" i="10"/>
  <c r="T171" i="10"/>
  <c r="S171" i="10"/>
  <c r="R171" i="10"/>
  <c r="V167" i="10"/>
  <c r="T167" i="10"/>
  <c r="U167" i="10"/>
  <c r="R167" i="10"/>
  <c r="S167" i="10"/>
  <c r="V166" i="10"/>
  <c r="U166" i="10"/>
  <c r="R166" i="10"/>
  <c r="T166" i="10"/>
  <c r="S166" i="10"/>
  <c r="V161" i="10"/>
  <c r="T161" i="10"/>
  <c r="R161" i="10"/>
  <c r="U161" i="10"/>
  <c r="S161" i="10"/>
  <c r="V152" i="10"/>
  <c r="T152" i="10"/>
  <c r="U152" i="10"/>
  <c r="R152" i="10"/>
  <c r="S152" i="10"/>
  <c r="T145" i="10"/>
  <c r="V145" i="10"/>
  <c r="U145" i="10"/>
  <c r="R145" i="10"/>
  <c r="S145" i="10"/>
  <c r="V136" i="10"/>
  <c r="T136" i="10"/>
  <c r="U136" i="10"/>
  <c r="R136" i="10"/>
  <c r="S136" i="10"/>
  <c r="U132" i="10"/>
  <c r="V132" i="10"/>
  <c r="R132" i="10"/>
  <c r="S132" i="10"/>
  <c r="T132" i="10"/>
  <c r="V127" i="10"/>
  <c r="T127" i="10"/>
  <c r="U127" i="10"/>
  <c r="R127" i="10"/>
  <c r="S127" i="10"/>
  <c r="V122" i="10"/>
  <c r="U122" i="10"/>
  <c r="S122" i="10"/>
  <c r="T122" i="10"/>
  <c r="R122" i="10"/>
  <c r="V119" i="10"/>
  <c r="T119" i="10"/>
  <c r="U119" i="10"/>
  <c r="S119" i="10"/>
  <c r="R119" i="10"/>
  <c r="V93" i="10"/>
  <c r="T93" i="10"/>
  <c r="U93" i="10"/>
  <c r="R93" i="10"/>
  <c r="S93" i="10"/>
  <c r="U82" i="10"/>
  <c r="S82" i="10"/>
  <c r="T82" i="10"/>
  <c r="V82" i="10"/>
  <c r="R82" i="10"/>
  <c r="V79" i="10"/>
  <c r="T79" i="10"/>
  <c r="U79" i="10"/>
  <c r="S79" i="10"/>
  <c r="R79" i="10"/>
  <c r="U70" i="10"/>
  <c r="S70" i="10"/>
  <c r="R70" i="10"/>
  <c r="V70" i="10"/>
  <c r="T70" i="10"/>
  <c r="T57" i="10"/>
  <c r="U57" i="10"/>
  <c r="S57" i="10"/>
  <c r="V57" i="10"/>
  <c r="R57" i="10"/>
  <c r="V36" i="10"/>
  <c r="U36" i="10"/>
  <c r="S36" i="10"/>
  <c r="R36" i="10"/>
  <c r="T36" i="10"/>
  <c r="U34" i="10"/>
  <c r="V34" i="10"/>
  <c r="S34" i="10"/>
  <c r="T34" i="10"/>
  <c r="R34" i="10"/>
  <c r="V217" i="10"/>
  <c r="T217" i="10"/>
  <c r="R217" i="10"/>
  <c r="U217" i="10"/>
  <c r="S217" i="10"/>
  <c r="V212" i="10"/>
  <c r="U212" i="10"/>
  <c r="R212" i="10"/>
  <c r="S212" i="10"/>
  <c r="T212" i="10"/>
  <c r="U204" i="10"/>
  <c r="V204" i="10"/>
  <c r="R204" i="10"/>
  <c r="T204" i="10"/>
  <c r="S204" i="10"/>
  <c r="U196" i="10"/>
  <c r="V196" i="10"/>
  <c r="R196" i="10"/>
  <c r="S196" i="10"/>
  <c r="T196" i="10"/>
  <c r="V181" i="10"/>
  <c r="T181" i="10"/>
  <c r="U181" i="10"/>
  <c r="R181" i="10"/>
  <c r="S181" i="10"/>
  <c r="V176" i="10"/>
  <c r="T176" i="10"/>
  <c r="U176" i="10"/>
  <c r="R176" i="10"/>
  <c r="S176" i="10"/>
  <c r="U162" i="10"/>
  <c r="V162" i="10"/>
  <c r="S162" i="10"/>
  <c r="T162" i="10"/>
  <c r="R162" i="10"/>
  <c r="V159" i="10"/>
  <c r="T159" i="10"/>
  <c r="U159" i="10"/>
  <c r="R159" i="10"/>
  <c r="S159" i="10"/>
  <c r="V143" i="10"/>
  <c r="T143" i="10"/>
  <c r="U143" i="10"/>
  <c r="R143" i="10"/>
  <c r="S143" i="10"/>
  <c r="V102" i="10"/>
  <c r="U102" i="10"/>
  <c r="S102" i="10"/>
  <c r="R102" i="10"/>
  <c r="T102" i="10"/>
  <c r="U98" i="10"/>
  <c r="V98" i="10"/>
  <c r="S98" i="10"/>
  <c r="T98" i="10"/>
  <c r="R98" i="10"/>
  <c r="V97" i="10"/>
  <c r="T97" i="10"/>
  <c r="S97" i="10"/>
  <c r="R97" i="10"/>
  <c r="U97" i="10"/>
  <c r="U94" i="10"/>
  <c r="V94" i="10"/>
  <c r="S94" i="10"/>
  <c r="T94" i="10"/>
  <c r="R94" i="10"/>
  <c r="V87" i="10"/>
  <c r="T87" i="10"/>
  <c r="U87" i="10"/>
  <c r="R87" i="10"/>
  <c r="S87" i="10"/>
  <c r="V75" i="10"/>
  <c r="U75" i="10"/>
  <c r="S75" i="10"/>
  <c r="T75" i="10"/>
  <c r="R75" i="10"/>
  <c r="V71" i="10"/>
  <c r="T71" i="10"/>
  <c r="U71" i="10"/>
  <c r="R71" i="10"/>
  <c r="S71" i="10"/>
  <c r="V58" i="10"/>
  <c r="U58" i="10"/>
  <c r="S58" i="10"/>
  <c r="T58" i="10"/>
  <c r="R58" i="10"/>
  <c r="U52" i="10"/>
  <c r="V52" i="10"/>
  <c r="S52" i="10"/>
  <c r="T52" i="10"/>
  <c r="R52" i="10"/>
  <c r="S40" i="10"/>
  <c r="T40" i="10"/>
  <c r="V40" i="10"/>
  <c r="U40" i="10"/>
  <c r="R40" i="10"/>
  <c r="V38" i="10"/>
  <c r="U38" i="10"/>
  <c r="S38" i="10"/>
  <c r="R38" i="10"/>
  <c r="T38" i="10"/>
  <c r="V231" i="10"/>
  <c r="T231" i="10"/>
  <c r="R231" i="10"/>
  <c r="U231" i="10"/>
  <c r="S231" i="10"/>
  <c r="V223" i="10"/>
  <c r="T223" i="10"/>
  <c r="U223" i="10"/>
  <c r="R223" i="10"/>
  <c r="S223" i="10"/>
  <c r="U222" i="10"/>
  <c r="V222" i="10"/>
  <c r="T222" i="10"/>
  <c r="R222" i="10"/>
  <c r="S222" i="10"/>
  <c r="V221" i="10"/>
  <c r="T221" i="10"/>
  <c r="U221" i="10"/>
  <c r="R221" i="10"/>
  <c r="S221" i="10"/>
  <c r="U220" i="10"/>
  <c r="V220" i="10"/>
  <c r="R220" i="10"/>
  <c r="S220" i="10"/>
  <c r="T220" i="10"/>
  <c r="V211" i="10"/>
  <c r="T211" i="10"/>
  <c r="S211" i="10"/>
  <c r="U211" i="10"/>
  <c r="R211" i="10"/>
  <c r="V191" i="10"/>
  <c r="T191" i="10"/>
  <c r="U191" i="10"/>
  <c r="R191" i="10"/>
  <c r="S191" i="10"/>
  <c r="T185" i="10"/>
  <c r="U185" i="10"/>
  <c r="R185" i="10"/>
  <c r="V185" i="10"/>
  <c r="S185" i="10"/>
  <c r="U180" i="10"/>
  <c r="V180" i="10"/>
  <c r="T180" i="10"/>
  <c r="R180" i="10"/>
  <c r="S180" i="10"/>
  <c r="U178" i="10"/>
  <c r="V178" i="10"/>
  <c r="S178" i="10"/>
  <c r="R178" i="10"/>
  <c r="T178" i="10"/>
  <c r="V165" i="10"/>
  <c r="T165" i="10"/>
  <c r="U165" i="10"/>
  <c r="R165" i="10"/>
  <c r="S165" i="10"/>
  <c r="V163" i="10"/>
  <c r="U163" i="10"/>
  <c r="T163" i="10"/>
  <c r="S163" i="10"/>
  <c r="R163" i="10"/>
  <c r="V157" i="10"/>
  <c r="T157" i="10"/>
  <c r="U157" i="10"/>
  <c r="R157" i="10"/>
  <c r="S157" i="10"/>
  <c r="U154" i="10"/>
  <c r="V154" i="10"/>
  <c r="S154" i="10"/>
  <c r="T154" i="10"/>
  <c r="R154" i="10"/>
  <c r="T144" i="10"/>
  <c r="V144" i="10"/>
  <c r="U144" i="10"/>
  <c r="R144" i="10"/>
  <c r="S144" i="10"/>
  <c r="V142" i="10"/>
  <c r="U142" i="10"/>
  <c r="T142" i="10"/>
  <c r="R142" i="10"/>
  <c r="S142" i="10"/>
  <c r="U140" i="10"/>
  <c r="V140" i="10"/>
  <c r="R140" i="10"/>
  <c r="T140" i="10"/>
  <c r="S140" i="10"/>
  <c r="T105" i="10"/>
  <c r="V105" i="10"/>
  <c r="S105" i="10"/>
  <c r="R105" i="10"/>
  <c r="U105" i="10"/>
  <c r="S104" i="10"/>
  <c r="T104" i="10"/>
  <c r="V104" i="10"/>
  <c r="U104" i="10"/>
  <c r="R104" i="10"/>
  <c r="U74" i="10"/>
  <c r="V74" i="10"/>
  <c r="S74" i="10"/>
  <c r="T74" i="10"/>
  <c r="R74" i="10"/>
  <c r="V72" i="10"/>
  <c r="S72" i="10"/>
  <c r="T72" i="10"/>
  <c r="U72" i="10"/>
  <c r="R72" i="10"/>
  <c r="V63" i="10"/>
  <c r="T63" i="10"/>
  <c r="U63" i="10"/>
  <c r="S63" i="10"/>
  <c r="R63" i="10"/>
  <c r="V62" i="10"/>
  <c r="U62" i="10"/>
  <c r="S62" i="10"/>
  <c r="R62" i="10"/>
  <c r="T62" i="10"/>
  <c r="V61" i="10"/>
  <c r="T61" i="10"/>
  <c r="U61" i="10"/>
  <c r="R61" i="10"/>
  <c r="S61" i="10"/>
  <c r="V49" i="10"/>
  <c r="T49" i="10"/>
  <c r="U49" i="10"/>
  <c r="R49" i="10"/>
  <c r="S49" i="10"/>
  <c r="S48" i="10"/>
  <c r="V48" i="10"/>
  <c r="T48" i="10"/>
  <c r="U48" i="10"/>
  <c r="R48" i="10"/>
  <c r="V37" i="10"/>
  <c r="T37" i="10"/>
  <c r="U37" i="10"/>
  <c r="S37" i="10"/>
  <c r="R37" i="10"/>
  <c r="V267" i="10"/>
  <c r="T267" i="10"/>
  <c r="S267" i="10"/>
  <c r="U267" i="10"/>
  <c r="R267" i="10"/>
  <c r="V263" i="10"/>
  <c r="T263" i="10"/>
  <c r="U263" i="10"/>
  <c r="R263" i="10"/>
  <c r="S263" i="10"/>
  <c r="U262" i="10"/>
  <c r="R262" i="10"/>
  <c r="V262" i="10"/>
  <c r="S262" i="10"/>
  <c r="T262" i="10"/>
  <c r="V261" i="10"/>
  <c r="T261" i="10"/>
  <c r="U261" i="10"/>
  <c r="R261" i="10"/>
  <c r="S261" i="10"/>
  <c r="V257" i="10"/>
  <c r="T257" i="10"/>
  <c r="R257" i="10"/>
  <c r="U257" i="10"/>
  <c r="S257" i="10"/>
  <c r="V256" i="10"/>
  <c r="T256" i="10"/>
  <c r="U256" i="10"/>
  <c r="R256" i="10"/>
  <c r="S256" i="10"/>
  <c r="V255" i="10"/>
  <c r="T255" i="10"/>
  <c r="R255" i="10"/>
  <c r="U255" i="10"/>
  <c r="S255" i="10"/>
  <c r="U242" i="10"/>
  <c r="V242" i="10"/>
  <c r="S242" i="10"/>
  <c r="R242" i="10"/>
  <c r="T242" i="10"/>
  <c r="V240" i="10"/>
  <c r="T240" i="10"/>
  <c r="U240" i="10"/>
  <c r="R240" i="10"/>
  <c r="S240" i="10"/>
  <c r="V238" i="10"/>
  <c r="U238" i="10"/>
  <c r="R238" i="10"/>
  <c r="S238" i="10"/>
  <c r="T238" i="10"/>
  <c r="V228" i="10"/>
  <c r="U228" i="10"/>
  <c r="R228" i="10"/>
  <c r="T228" i="10"/>
  <c r="S228" i="10"/>
  <c r="V227" i="10"/>
  <c r="T227" i="10"/>
  <c r="S227" i="10"/>
  <c r="U227" i="10"/>
  <c r="R227" i="10"/>
  <c r="V219" i="10"/>
  <c r="T219" i="10"/>
  <c r="U219" i="10"/>
  <c r="S219" i="10"/>
  <c r="R219" i="10"/>
  <c r="T208" i="10"/>
  <c r="V208" i="10"/>
  <c r="U208" i="10"/>
  <c r="R208" i="10"/>
  <c r="S208" i="10"/>
  <c r="V205" i="10"/>
  <c r="T205" i="10"/>
  <c r="U205" i="10"/>
  <c r="R205" i="10"/>
  <c r="S205" i="10"/>
  <c r="V201" i="10"/>
  <c r="T201" i="10"/>
  <c r="U201" i="10"/>
  <c r="R201" i="10"/>
  <c r="S201" i="10"/>
  <c r="V199" i="10"/>
  <c r="T199" i="10"/>
  <c r="U199" i="10"/>
  <c r="R199" i="10"/>
  <c r="S199" i="10"/>
  <c r="V193" i="10"/>
  <c r="T193" i="10"/>
  <c r="U193" i="10"/>
  <c r="R193" i="10"/>
  <c r="S193" i="10"/>
  <c r="V190" i="10"/>
  <c r="U190" i="10"/>
  <c r="R190" i="10"/>
  <c r="T190" i="10"/>
  <c r="S190" i="10"/>
  <c r="V153" i="10"/>
  <c r="T153" i="10"/>
  <c r="U153" i="10"/>
  <c r="R153" i="10"/>
  <c r="S153" i="10"/>
  <c r="V150" i="10"/>
  <c r="U150" i="10"/>
  <c r="R150" i="10"/>
  <c r="S150" i="10"/>
  <c r="T150" i="10"/>
  <c r="V147" i="10"/>
  <c r="U147" i="10"/>
  <c r="T147" i="10"/>
  <c r="S147" i="10"/>
  <c r="R147" i="10"/>
  <c r="V141" i="10"/>
  <c r="T141" i="10"/>
  <c r="U141" i="10"/>
  <c r="R141" i="10"/>
  <c r="S141" i="10"/>
  <c r="U130" i="10"/>
  <c r="V130" i="10"/>
  <c r="S130" i="10"/>
  <c r="T130" i="10"/>
  <c r="R130" i="10"/>
  <c r="T121" i="10"/>
  <c r="V121" i="10"/>
  <c r="U121" i="10"/>
  <c r="S121" i="10"/>
  <c r="R121" i="10"/>
  <c r="V111" i="10"/>
  <c r="T111" i="10"/>
  <c r="U111" i="10"/>
  <c r="R111" i="10"/>
  <c r="S111" i="10"/>
  <c r="V99" i="10"/>
  <c r="U99" i="10"/>
  <c r="S99" i="10"/>
  <c r="T99" i="10"/>
  <c r="R99" i="10"/>
  <c r="S96" i="10"/>
  <c r="T96" i="10"/>
  <c r="U96" i="10"/>
  <c r="R96" i="10"/>
  <c r="V96" i="10"/>
  <c r="V95" i="10"/>
  <c r="T95" i="10"/>
  <c r="U95" i="10"/>
  <c r="R95" i="10"/>
  <c r="S95" i="10"/>
  <c r="V91" i="10"/>
  <c r="U91" i="10"/>
  <c r="S91" i="10"/>
  <c r="T91" i="10"/>
  <c r="R91" i="10"/>
  <c r="V84" i="10"/>
  <c r="U84" i="10"/>
  <c r="S84" i="10"/>
  <c r="R84" i="10"/>
  <c r="T84" i="10"/>
  <c r="V78" i="10"/>
  <c r="U78" i="10"/>
  <c r="S78" i="10"/>
  <c r="T78" i="10"/>
  <c r="R78" i="10"/>
  <c r="S56" i="10"/>
  <c r="T56" i="10"/>
  <c r="V56" i="10"/>
  <c r="U56" i="10"/>
  <c r="R56" i="10"/>
  <c r="V43" i="10"/>
  <c r="U43" i="10"/>
  <c r="S43" i="10"/>
  <c r="T43" i="10"/>
  <c r="R43" i="10"/>
  <c r="T41" i="10"/>
  <c r="V41" i="10"/>
  <c r="S41" i="10"/>
  <c r="R41" i="10"/>
  <c r="U41" i="10"/>
  <c r="V195" i="10"/>
  <c r="U195" i="10"/>
  <c r="T195" i="10"/>
  <c r="S195" i="10"/>
  <c r="R195" i="10"/>
  <c r="V189" i="10"/>
  <c r="T189" i="10"/>
  <c r="U189" i="10"/>
  <c r="R189" i="10"/>
  <c r="S189" i="10"/>
  <c r="V188" i="10"/>
  <c r="U188" i="10"/>
  <c r="R188" i="10"/>
  <c r="S188" i="10"/>
  <c r="T188" i="10"/>
  <c r="V186" i="10"/>
  <c r="U186" i="10"/>
  <c r="S186" i="10"/>
  <c r="T186" i="10"/>
  <c r="R186" i="10"/>
  <c r="T184" i="10"/>
  <c r="V184" i="10"/>
  <c r="U184" i="10"/>
  <c r="R184" i="10"/>
  <c r="S184" i="10"/>
  <c r="V183" i="10"/>
  <c r="T183" i="10"/>
  <c r="U183" i="10"/>
  <c r="R183" i="10"/>
  <c r="S183" i="10"/>
  <c r="U182" i="10"/>
  <c r="V182" i="10"/>
  <c r="T182" i="10"/>
  <c r="R182" i="10"/>
  <c r="S182" i="10"/>
  <c r="V174" i="10"/>
  <c r="U174" i="10"/>
  <c r="R174" i="10"/>
  <c r="S174" i="10"/>
  <c r="T174" i="10"/>
  <c r="U156" i="10"/>
  <c r="V156" i="10"/>
  <c r="R156" i="10"/>
  <c r="S156" i="10"/>
  <c r="T156" i="10"/>
  <c r="V155" i="10"/>
  <c r="U155" i="10"/>
  <c r="T155" i="10"/>
  <c r="S155" i="10"/>
  <c r="R155" i="10"/>
  <c r="V151" i="10"/>
  <c r="T151" i="10"/>
  <c r="U151" i="10"/>
  <c r="R151" i="10"/>
  <c r="S151" i="10"/>
  <c r="V137" i="10"/>
  <c r="T137" i="10"/>
  <c r="U137" i="10"/>
  <c r="R137" i="10"/>
  <c r="S137" i="10"/>
  <c r="V135" i="10"/>
  <c r="T135" i="10"/>
  <c r="U135" i="10"/>
  <c r="R135" i="10"/>
  <c r="S135" i="10"/>
  <c r="V113" i="10"/>
  <c r="T113" i="10"/>
  <c r="U113" i="10"/>
  <c r="R113" i="10"/>
  <c r="S113" i="10"/>
  <c r="U106" i="10"/>
  <c r="S106" i="10"/>
  <c r="V106" i="10"/>
  <c r="T106" i="10"/>
  <c r="R106" i="10"/>
  <c r="U92" i="10"/>
  <c r="S92" i="10"/>
  <c r="V92" i="10"/>
  <c r="R92" i="10"/>
  <c r="T92" i="10"/>
  <c r="S80" i="10"/>
  <c r="T80" i="10"/>
  <c r="V80" i="10"/>
  <c r="U80" i="10"/>
  <c r="R80" i="10"/>
  <c r="V77" i="10"/>
  <c r="T77" i="10"/>
  <c r="U77" i="10"/>
  <c r="S77" i="10"/>
  <c r="R77" i="10"/>
  <c r="V67" i="10"/>
  <c r="U67" i="10"/>
  <c r="S67" i="10"/>
  <c r="T67" i="10"/>
  <c r="R67" i="10"/>
  <c r="U66" i="10"/>
  <c r="S66" i="10"/>
  <c r="V66" i="10"/>
  <c r="T66" i="10"/>
  <c r="R66" i="10"/>
  <c r="V65" i="10"/>
  <c r="T65" i="10"/>
  <c r="U65" i="10"/>
  <c r="S65" i="10"/>
  <c r="R65" i="10"/>
  <c r="V46" i="10"/>
  <c r="U46" i="10"/>
  <c r="S46" i="10"/>
  <c r="R46" i="10"/>
  <c r="T46" i="10"/>
  <c r="V39" i="10"/>
  <c r="T39" i="10"/>
  <c r="U39" i="10"/>
  <c r="S39" i="10"/>
  <c r="R39" i="10"/>
  <c r="V33" i="10"/>
  <c r="T33" i="10"/>
  <c r="S33" i="10"/>
  <c r="R33" i="10"/>
  <c r="U33" i="10"/>
  <c r="V251" i="10"/>
  <c r="T251" i="10"/>
  <c r="S251" i="10"/>
  <c r="U251" i="10"/>
  <c r="R251" i="10"/>
  <c r="V239" i="10"/>
  <c r="T239" i="10"/>
  <c r="R239" i="10"/>
  <c r="S239" i="10"/>
  <c r="U239" i="10"/>
  <c r="U236" i="10"/>
  <c r="R236" i="10"/>
  <c r="V236" i="10"/>
  <c r="S236" i="10"/>
  <c r="T236" i="10"/>
  <c r="U234" i="10"/>
  <c r="V234" i="10"/>
  <c r="S234" i="10"/>
  <c r="T234" i="10"/>
  <c r="R234" i="10"/>
  <c r="V216" i="10"/>
  <c r="T216" i="10"/>
  <c r="U216" i="10"/>
  <c r="R216" i="10"/>
  <c r="S216" i="10"/>
  <c r="V214" i="10"/>
  <c r="U214" i="10"/>
  <c r="R214" i="10"/>
  <c r="S214" i="10"/>
  <c r="T214" i="10"/>
  <c r="V192" i="10"/>
  <c r="T192" i="10"/>
  <c r="U192" i="10"/>
  <c r="R192" i="10"/>
  <c r="S192" i="10"/>
  <c r="V175" i="10"/>
  <c r="T175" i="10"/>
  <c r="U175" i="10"/>
  <c r="R175" i="10"/>
  <c r="S175" i="10"/>
  <c r="V164" i="10"/>
  <c r="U164" i="10"/>
  <c r="R164" i="10"/>
  <c r="T164" i="10"/>
  <c r="S164" i="10"/>
  <c r="V149" i="10"/>
  <c r="T149" i="10"/>
  <c r="U149" i="10"/>
  <c r="R149" i="10"/>
  <c r="S149" i="10"/>
  <c r="U146" i="10"/>
  <c r="S146" i="10"/>
  <c r="V146" i="10"/>
  <c r="T146" i="10"/>
  <c r="R146" i="10"/>
  <c r="V139" i="10"/>
  <c r="U139" i="10"/>
  <c r="T139" i="10"/>
  <c r="S139" i="10"/>
  <c r="R139" i="10"/>
  <c r="U134" i="10"/>
  <c r="V134" i="10"/>
  <c r="R134" i="10"/>
  <c r="S134" i="10"/>
  <c r="T134" i="10"/>
  <c r="V133" i="10"/>
  <c r="T133" i="10"/>
  <c r="U133" i="10"/>
  <c r="R133" i="10"/>
  <c r="S133" i="10"/>
  <c r="V131" i="10"/>
  <c r="U131" i="10"/>
  <c r="T131" i="10"/>
  <c r="S131" i="10"/>
  <c r="R131" i="10"/>
  <c r="S120" i="10"/>
  <c r="T120" i="10"/>
  <c r="V120" i="10"/>
  <c r="U120" i="10"/>
  <c r="R120" i="10"/>
  <c r="V115" i="10"/>
  <c r="U115" i="10"/>
  <c r="S115" i="10"/>
  <c r="T115" i="10"/>
  <c r="R115" i="10"/>
  <c r="U114" i="10"/>
  <c r="S114" i="10"/>
  <c r="V114" i="10"/>
  <c r="R114" i="10"/>
  <c r="T114" i="10"/>
  <c r="V103" i="10"/>
  <c r="T103" i="10"/>
  <c r="U103" i="10"/>
  <c r="S103" i="10"/>
  <c r="R103" i="10"/>
  <c r="U90" i="10"/>
  <c r="S90" i="10"/>
  <c r="V90" i="10"/>
  <c r="T90" i="10"/>
  <c r="R90" i="10"/>
  <c r="T81" i="10"/>
  <c r="V81" i="10"/>
  <c r="S81" i="10"/>
  <c r="U81" i="10"/>
  <c r="R81" i="10"/>
  <c r="V60" i="10"/>
  <c r="U60" i="10"/>
  <c r="S60" i="10"/>
  <c r="R60" i="10"/>
  <c r="T60" i="10"/>
  <c r="V59" i="10"/>
  <c r="U59" i="10"/>
  <c r="S59" i="10"/>
  <c r="T59" i="10"/>
  <c r="R59" i="10"/>
  <c r="U54" i="10"/>
  <c r="V54" i="10"/>
  <c r="S54" i="10"/>
  <c r="T54" i="10"/>
  <c r="R54" i="10"/>
  <c r="V53" i="10"/>
  <c r="T53" i="10"/>
  <c r="U53" i="10"/>
  <c r="R53" i="10"/>
  <c r="S53" i="10"/>
  <c r="V47" i="10"/>
  <c r="T47" i="10"/>
  <c r="U47" i="10"/>
  <c r="R47" i="10"/>
  <c r="S47" i="10"/>
  <c r="U44" i="10"/>
  <c r="S44" i="10"/>
  <c r="R44" i="10"/>
  <c r="V44" i="10"/>
  <c r="T44" i="10"/>
  <c r="U42" i="10"/>
  <c r="S42" i="10"/>
  <c r="V42" i="10"/>
  <c r="T42" i="10"/>
  <c r="R42" i="10"/>
  <c r="V35" i="10"/>
  <c r="U35" i="10"/>
  <c r="S35" i="10"/>
  <c r="T35" i="10"/>
  <c r="R35" i="10"/>
  <c r="V215" i="10"/>
  <c r="T215" i="10"/>
  <c r="R215" i="10"/>
  <c r="S215" i="10"/>
  <c r="U215" i="10"/>
  <c r="U210" i="10"/>
  <c r="V210" i="10"/>
  <c r="S210" i="10"/>
  <c r="T210" i="10"/>
  <c r="R210" i="10"/>
  <c r="V200" i="10"/>
  <c r="T200" i="10"/>
  <c r="U200" i="10"/>
  <c r="R200" i="10"/>
  <c r="S200" i="10"/>
  <c r="U198" i="10"/>
  <c r="R198" i="10"/>
  <c r="S198" i="10"/>
  <c r="T198" i="10"/>
  <c r="V198" i="10"/>
  <c r="V187" i="10"/>
  <c r="U187" i="10"/>
  <c r="T187" i="10"/>
  <c r="S187" i="10"/>
  <c r="R187" i="10"/>
  <c r="V173" i="10"/>
  <c r="T173" i="10"/>
  <c r="U173" i="10"/>
  <c r="R173" i="10"/>
  <c r="S173" i="10"/>
  <c r="U170" i="10"/>
  <c r="V170" i="10"/>
  <c r="S170" i="10"/>
  <c r="T170" i="10"/>
  <c r="R170" i="10"/>
  <c r="T169" i="10"/>
  <c r="V169" i="10"/>
  <c r="R169" i="10"/>
  <c r="U169" i="10"/>
  <c r="S169" i="10"/>
  <c r="T168" i="10"/>
  <c r="V168" i="10"/>
  <c r="U168" i="10"/>
  <c r="R168" i="10"/>
  <c r="S168" i="10"/>
  <c r="V148" i="10"/>
  <c r="U148" i="10"/>
  <c r="R148" i="10"/>
  <c r="S148" i="10"/>
  <c r="T148" i="10"/>
  <c r="V129" i="10"/>
  <c r="T129" i="10"/>
  <c r="U129" i="10"/>
  <c r="R129" i="10"/>
  <c r="S129" i="10"/>
  <c r="V126" i="10"/>
  <c r="U126" i="10"/>
  <c r="R126" i="10"/>
  <c r="T126" i="10"/>
  <c r="S126" i="10"/>
  <c r="V125" i="10"/>
  <c r="T125" i="10"/>
  <c r="U125" i="10"/>
  <c r="R125" i="10"/>
  <c r="S125" i="10"/>
  <c r="V124" i="10"/>
  <c r="U124" i="10"/>
  <c r="R124" i="10"/>
  <c r="S124" i="10"/>
  <c r="T124" i="10"/>
  <c r="U118" i="10"/>
  <c r="V118" i="10"/>
  <c r="S118" i="10"/>
  <c r="T118" i="10"/>
  <c r="R118" i="10"/>
  <c r="V109" i="10"/>
  <c r="T109" i="10"/>
  <c r="U109" i="10"/>
  <c r="R109" i="10"/>
  <c r="S109" i="10"/>
  <c r="V107" i="10"/>
  <c r="U107" i="10"/>
  <c r="S107" i="10"/>
  <c r="T107" i="10"/>
  <c r="R107" i="10"/>
  <c r="V101" i="10"/>
  <c r="T101" i="10"/>
  <c r="U101" i="10"/>
  <c r="S101" i="10"/>
  <c r="R101" i="10"/>
  <c r="S88" i="10"/>
  <c r="V88" i="10"/>
  <c r="T88" i="10"/>
  <c r="U88" i="10"/>
  <c r="R88" i="10"/>
  <c r="V85" i="10"/>
  <c r="T85" i="10"/>
  <c r="U85" i="10"/>
  <c r="R85" i="10"/>
  <c r="S85" i="10"/>
  <c r="V69" i="10"/>
  <c r="T69" i="10"/>
  <c r="U69" i="10"/>
  <c r="R69" i="10"/>
  <c r="S69" i="10"/>
  <c r="V55" i="10"/>
  <c r="T55" i="10"/>
  <c r="U55" i="10"/>
  <c r="S55" i="10"/>
  <c r="R55" i="10"/>
  <c r="U50" i="10"/>
  <c r="S50" i="10"/>
  <c r="V50" i="10"/>
  <c r="R50" i="10"/>
  <c r="T50" i="10"/>
  <c r="V45" i="10"/>
  <c r="T45" i="10"/>
  <c r="U45" i="10"/>
  <c r="R45" i="10"/>
  <c r="S45" i="10"/>
  <c r="AO20" i="10"/>
  <c r="BB20" i="10" s="1"/>
  <c r="AK20" i="10"/>
  <c r="AD20" i="10" s="1"/>
  <c r="AB20" i="10"/>
  <c r="AA20" i="10"/>
  <c r="AF20" i="10" s="1"/>
  <c r="W32" i="10" l="1"/>
  <c r="U32" i="10"/>
  <c r="T32" i="10"/>
  <c r="S32" i="10"/>
  <c r="U24" i="10"/>
  <c r="U23" i="10"/>
  <c r="T23" i="10"/>
  <c r="S25" i="10"/>
  <c r="R25" i="10"/>
  <c r="B21" i="10"/>
  <c r="AG20" i="10"/>
  <c r="AH20" i="10" s="1"/>
  <c r="B20" i="10" s="1"/>
  <c r="BV21" i="10" l="1"/>
  <c r="BW21" i="10"/>
  <c r="R32" i="10"/>
  <c r="AK21" i="4"/>
  <c r="AX21" i="10" l="1"/>
  <c r="BJ21" i="10" s="1"/>
  <c r="V21" i="10" s="1"/>
  <c r="AY21" i="10"/>
  <c r="AZ21" i="10"/>
  <c r="AU21" i="10"/>
  <c r="BC21" i="10"/>
  <c r="AV21" i="10"/>
  <c r="BD21" i="10"/>
  <c r="BF21" i="10" s="1"/>
  <c r="AW21" i="10"/>
  <c r="BH21" i="10" s="1"/>
  <c r="BE21" i="10"/>
  <c r="BG21" i="10" s="1"/>
  <c r="BY30" i="10"/>
  <c r="BY29" i="10"/>
  <c r="BY28" i="10"/>
  <c r="BY27" i="10"/>
  <c r="BY26" i="10"/>
  <c r="BY25" i="10"/>
  <c r="AV21" i="4"/>
  <c r="Y21" i="4"/>
  <c r="BI21" i="10" l="1"/>
  <c r="U21" i="10" s="1"/>
  <c r="BK21" i="10"/>
  <c r="W21" i="10" s="1"/>
  <c r="T21" i="10"/>
  <c r="AV22" i="4"/>
  <c r="AW22" i="4"/>
  <c r="AV23" i="4"/>
  <c r="AX23" i="4" s="1"/>
  <c r="AW23" i="4"/>
  <c r="AV24" i="4"/>
  <c r="AX24" i="4" s="1"/>
  <c r="AW24" i="4"/>
  <c r="AV25" i="4"/>
  <c r="AW25" i="4"/>
  <c r="AV26" i="4"/>
  <c r="AW26" i="4"/>
  <c r="AV27" i="4"/>
  <c r="AX27" i="4" s="1"/>
  <c r="AW27" i="4"/>
  <c r="AV28" i="4"/>
  <c r="AX28" i="4" s="1"/>
  <c r="AW28" i="4"/>
  <c r="AV29" i="4"/>
  <c r="AW29" i="4"/>
  <c r="AV30" i="4"/>
  <c r="AW30" i="4"/>
  <c r="AV31" i="4"/>
  <c r="AW31" i="4"/>
  <c r="AV32" i="4"/>
  <c r="AW32" i="4"/>
  <c r="AV33" i="4"/>
  <c r="AW33" i="4"/>
  <c r="AV34" i="4"/>
  <c r="AW34" i="4"/>
  <c r="AV35" i="4"/>
  <c r="AX35" i="4" s="1"/>
  <c r="AW35" i="4"/>
  <c r="AV36" i="4"/>
  <c r="AW36" i="4"/>
  <c r="AV37" i="4"/>
  <c r="AW37" i="4"/>
  <c r="AV38" i="4"/>
  <c r="AW38" i="4"/>
  <c r="AV39" i="4"/>
  <c r="AX39" i="4" s="1"/>
  <c r="AW39" i="4"/>
  <c r="AV40" i="4"/>
  <c r="AX40" i="4" s="1"/>
  <c r="AW40" i="4"/>
  <c r="AV41" i="4"/>
  <c r="AW41" i="4"/>
  <c r="AV42" i="4"/>
  <c r="AW42" i="4"/>
  <c r="AV43" i="4"/>
  <c r="AX43" i="4" s="1"/>
  <c r="AW43" i="4"/>
  <c r="AV44" i="4"/>
  <c r="AX44" i="4" s="1"/>
  <c r="AW44" i="4"/>
  <c r="AV45" i="4"/>
  <c r="AW45" i="4"/>
  <c r="AV46" i="4"/>
  <c r="AW46" i="4"/>
  <c r="AV47" i="4"/>
  <c r="AX47" i="4" s="1"/>
  <c r="AW47" i="4"/>
  <c r="AV48" i="4"/>
  <c r="AX48" i="4" s="1"/>
  <c r="AW48" i="4"/>
  <c r="AV49" i="4"/>
  <c r="AW49" i="4"/>
  <c r="AV50" i="4"/>
  <c r="AW50" i="4"/>
  <c r="AV51" i="4"/>
  <c r="AX51" i="4" s="1"/>
  <c r="AW51" i="4"/>
  <c r="AV52" i="4"/>
  <c r="AX52" i="4" s="1"/>
  <c r="AW52" i="4"/>
  <c r="AV53" i="4"/>
  <c r="AW53" i="4"/>
  <c r="AV54" i="4"/>
  <c r="AW54" i="4"/>
  <c r="AV55" i="4"/>
  <c r="AX55" i="4" s="1"/>
  <c r="AW55" i="4"/>
  <c r="AV56" i="4"/>
  <c r="AX56" i="4" s="1"/>
  <c r="AW56" i="4"/>
  <c r="AV57" i="4"/>
  <c r="AW57" i="4"/>
  <c r="AV58" i="4"/>
  <c r="AW58" i="4"/>
  <c r="AV59" i="4"/>
  <c r="AX59" i="4" s="1"/>
  <c r="AW59" i="4"/>
  <c r="AV60" i="4"/>
  <c r="AX60" i="4" s="1"/>
  <c r="AW60" i="4"/>
  <c r="AV61" i="4"/>
  <c r="AW61" i="4"/>
  <c r="AV62" i="4"/>
  <c r="AW62" i="4"/>
  <c r="AV63" i="4"/>
  <c r="AX63" i="4" s="1"/>
  <c r="AW63" i="4"/>
  <c r="AV64" i="4"/>
  <c r="AX64" i="4" s="1"/>
  <c r="AW64" i="4"/>
  <c r="AV65" i="4"/>
  <c r="AW65" i="4"/>
  <c r="AV66" i="4"/>
  <c r="AW66" i="4"/>
  <c r="AV67" i="4"/>
  <c r="AX67" i="4" s="1"/>
  <c r="AW67" i="4"/>
  <c r="AV68" i="4"/>
  <c r="AX68" i="4" s="1"/>
  <c r="AW68" i="4"/>
  <c r="AV69" i="4"/>
  <c r="AW69" i="4"/>
  <c r="AV70" i="4"/>
  <c r="AW70" i="4"/>
  <c r="AV71" i="4"/>
  <c r="AX71" i="4" s="1"/>
  <c r="AW71" i="4"/>
  <c r="AV72" i="4"/>
  <c r="AX72" i="4" s="1"/>
  <c r="AW72" i="4"/>
  <c r="AV73" i="4"/>
  <c r="AW73" i="4"/>
  <c r="AV74" i="4"/>
  <c r="AW74" i="4"/>
  <c r="AV75" i="4"/>
  <c r="AX75" i="4" s="1"/>
  <c r="AW75" i="4"/>
  <c r="AV76" i="4"/>
  <c r="AX76" i="4" s="1"/>
  <c r="AW76" i="4"/>
  <c r="AV77" i="4"/>
  <c r="AW77" i="4"/>
  <c r="AV78" i="4"/>
  <c r="AW78" i="4"/>
  <c r="AV79" i="4"/>
  <c r="AX79" i="4" s="1"/>
  <c r="AW79" i="4"/>
  <c r="AV80" i="4"/>
  <c r="AX80" i="4" s="1"/>
  <c r="AW80" i="4"/>
  <c r="AV81" i="4"/>
  <c r="AW81" i="4"/>
  <c r="AV82" i="4"/>
  <c r="AW82" i="4"/>
  <c r="AV83" i="4"/>
  <c r="AX83" i="4" s="1"/>
  <c r="AW83" i="4"/>
  <c r="AV84" i="4"/>
  <c r="AW84" i="4"/>
  <c r="AV85" i="4"/>
  <c r="AW85" i="4"/>
  <c r="AV86" i="4"/>
  <c r="AW86" i="4"/>
  <c r="AV87" i="4"/>
  <c r="AX87" i="4" s="1"/>
  <c r="AW87" i="4"/>
  <c r="AV88" i="4"/>
  <c r="AX88" i="4" s="1"/>
  <c r="AW88" i="4"/>
  <c r="AV89" i="4"/>
  <c r="AX89" i="4" s="1"/>
  <c r="AW89" i="4"/>
  <c r="AV90" i="4"/>
  <c r="AW90" i="4"/>
  <c r="AV91" i="4"/>
  <c r="AW91" i="4"/>
  <c r="AV92" i="4"/>
  <c r="AX92" i="4" s="1"/>
  <c r="AW92" i="4"/>
  <c r="AV93" i="4"/>
  <c r="AX93" i="4" s="1"/>
  <c r="AW93" i="4"/>
  <c r="AV94" i="4"/>
  <c r="AW94" i="4"/>
  <c r="AV95" i="4"/>
  <c r="AW95" i="4"/>
  <c r="AV96" i="4"/>
  <c r="AX96" i="4" s="1"/>
  <c r="AW96" i="4"/>
  <c r="AV97" i="4"/>
  <c r="AX97" i="4" s="1"/>
  <c r="AW97" i="4"/>
  <c r="AV98" i="4"/>
  <c r="AW98" i="4"/>
  <c r="AV99" i="4"/>
  <c r="AW99" i="4"/>
  <c r="AV100" i="4"/>
  <c r="AX100" i="4" s="1"/>
  <c r="AW100" i="4"/>
  <c r="AV101" i="4"/>
  <c r="AX101" i="4" s="1"/>
  <c r="AW101" i="4"/>
  <c r="AV102" i="4"/>
  <c r="AW102" i="4"/>
  <c r="AV103" i="4"/>
  <c r="AW103" i="4"/>
  <c r="AV104" i="4"/>
  <c r="AX104" i="4" s="1"/>
  <c r="AW104" i="4"/>
  <c r="AV105" i="4"/>
  <c r="AX105" i="4" s="1"/>
  <c r="AW105" i="4"/>
  <c r="AV106" i="4"/>
  <c r="AW106" i="4"/>
  <c r="AV107" i="4"/>
  <c r="AW107" i="4"/>
  <c r="AV108" i="4"/>
  <c r="AX108" i="4" s="1"/>
  <c r="AW108" i="4"/>
  <c r="AV109" i="4"/>
  <c r="AX109" i="4" s="1"/>
  <c r="AW109" i="4"/>
  <c r="AV110" i="4"/>
  <c r="AW110" i="4"/>
  <c r="AV111" i="4"/>
  <c r="AW111" i="4"/>
  <c r="AV112" i="4"/>
  <c r="AX112" i="4" s="1"/>
  <c r="AW112" i="4"/>
  <c r="AV113" i="4"/>
  <c r="AX113" i="4" s="1"/>
  <c r="AW113" i="4"/>
  <c r="AV114" i="4"/>
  <c r="AW114" i="4"/>
  <c r="AV115" i="4"/>
  <c r="AX115" i="4" s="1"/>
  <c r="AW115" i="4"/>
  <c r="AV116" i="4"/>
  <c r="AW116" i="4"/>
  <c r="AV117" i="4"/>
  <c r="AX117" i="4" s="1"/>
  <c r="AW117" i="4"/>
  <c r="AV118" i="4"/>
  <c r="AW118" i="4"/>
  <c r="AV119" i="4"/>
  <c r="AX119" i="4" s="1"/>
  <c r="AW119" i="4"/>
  <c r="AV120" i="4"/>
  <c r="AW120" i="4"/>
  <c r="AV121" i="4"/>
  <c r="AX121" i="4" s="1"/>
  <c r="AW121" i="4"/>
  <c r="AV122" i="4"/>
  <c r="AW122" i="4"/>
  <c r="AV123" i="4"/>
  <c r="AX123" i="4" s="1"/>
  <c r="AW123" i="4"/>
  <c r="AV124" i="4"/>
  <c r="AW124" i="4"/>
  <c r="AV125" i="4"/>
  <c r="AX125" i="4" s="1"/>
  <c r="AW125" i="4"/>
  <c r="AV126" i="4"/>
  <c r="AW126" i="4"/>
  <c r="AV127" i="4"/>
  <c r="AX127" i="4" s="1"/>
  <c r="AW127" i="4"/>
  <c r="AV128" i="4"/>
  <c r="AW128" i="4"/>
  <c r="AV129" i="4"/>
  <c r="AX129" i="4" s="1"/>
  <c r="AW129" i="4"/>
  <c r="AV130" i="4"/>
  <c r="AW130" i="4"/>
  <c r="AV131" i="4"/>
  <c r="AX131" i="4" s="1"/>
  <c r="AW131" i="4"/>
  <c r="AV132" i="4"/>
  <c r="AW132" i="4"/>
  <c r="AV133" i="4"/>
  <c r="AX133" i="4" s="1"/>
  <c r="AW133" i="4"/>
  <c r="AV134" i="4"/>
  <c r="AW134" i="4"/>
  <c r="AV135" i="4"/>
  <c r="AX135" i="4" s="1"/>
  <c r="AW135" i="4"/>
  <c r="AV136" i="4"/>
  <c r="AW136" i="4"/>
  <c r="AV137" i="4"/>
  <c r="AX137" i="4" s="1"/>
  <c r="AW137" i="4"/>
  <c r="AV138" i="4"/>
  <c r="AW138" i="4"/>
  <c r="AV139" i="4"/>
  <c r="AX139" i="4" s="1"/>
  <c r="AW139" i="4"/>
  <c r="AV140" i="4"/>
  <c r="AW140" i="4"/>
  <c r="AV141" i="4"/>
  <c r="AX141" i="4" s="1"/>
  <c r="AW141" i="4"/>
  <c r="AV142" i="4"/>
  <c r="AW142" i="4"/>
  <c r="AV143" i="4"/>
  <c r="AX143" i="4" s="1"/>
  <c r="AW143" i="4"/>
  <c r="AV144" i="4"/>
  <c r="AW144" i="4"/>
  <c r="AV145" i="4"/>
  <c r="AX145" i="4" s="1"/>
  <c r="AW145" i="4"/>
  <c r="AV146" i="4"/>
  <c r="AW146" i="4"/>
  <c r="AV147" i="4"/>
  <c r="AX147" i="4" s="1"/>
  <c r="AW147" i="4"/>
  <c r="AV148" i="4"/>
  <c r="AW148" i="4"/>
  <c r="AV149" i="4"/>
  <c r="AX149" i="4" s="1"/>
  <c r="AW149" i="4"/>
  <c r="AV150" i="4"/>
  <c r="AW150" i="4"/>
  <c r="AV151" i="4"/>
  <c r="AX151" i="4" s="1"/>
  <c r="AW151" i="4"/>
  <c r="AV152" i="4"/>
  <c r="AW152" i="4"/>
  <c r="AV153" i="4"/>
  <c r="AX153" i="4" s="1"/>
  <c r="AW153" i="4"/>
  <c r="AV154" i="4"/>
  <c r="AW154" i="4"/>
  <c r="AV155" i="4"/>
  <c r="AX155" i="4" s="1"/>
  <c r="AW155" i="4"/>
  <c r="AV156" i="4"/>
  <c r="AW156" i="4"/>
  <c r="AV157" i="4"/>
  <c r="AX157" i="4" s="1"/>
  <c r="AW157" i="4"/>
  <c r="AV158" i="4"/>
  <c r="AW158" i="4"/>
  <c r="AV159" i="4"/>
  <c r="AX159" i="4" s="1"/>
  <c r="AW159" i="4"/>
  <c r="AV160" i="4"/>
  <c r="AW160" i="4"/>
  <c r="AV161" i="4"/>
  <c r="AX161" i="4" s="1"/>
  <c r="AW161" i="4"/>
  <c r="AV162" i="4"/>
  <c r="AW162" i="4"/>
  <c r="AV163" i="4"/>
  <c r="AX163" i="4" s="1"/>
  <c r="AW163" i="4"/>
  <c r="AV164" i="4"/>
  <c r="AW164" i="4"/>
  <c r="AV165" i="4"/>
  <c r="AX165" i="4" s="1"/>
  <c r="AW165" i="4"/>
  <c r="AV166" i="4"/>
  <c r="AW166" i="4"/>
  <c r="AV167" i="4"/>
  <c r="AX167" i="4" s="1"/>
  <c r="AW167" i="4"/>
  <c r="AV168" i="4"/>
  <c r="AW168" i="4"/>
  <c r="AV169" i="4"/>
  <c r="AX169" i="4" s="1"/>
  <c r="AW169" i="4"/>
  <c r="AV170" i="4"/>
  <c r="AW170" i="4"/>
  <c r="AV171" i="4"/>
  <c r="AX171" i="4" s="1"/>
  <c r="AW171" i="4"/>
  <c r="AV172" i="4"/>
  <c r="AW172" i="4"/>
  <c r="AV173" i="4"/>
  <c r="AX173" i="4" s="1"/>
  <c r="AW173" i="4"/>
  <c r="AV174" i="4"/>
  <c r="AW174" i="4"/>
  <c r="AV175" i="4"/>
  <c r="AX175" i="4" s="1"/>
  <c r="AW175" i="4"/>
  <c r="AV176" i="4"/>
  <c r="AW176" i="4"/>
  <c r="AV177" i="4"/>
  <c r="AX177" i="4" s="1"/>
  <c r="AW177" i="4"/>
  <c r="AV178" i="4"/>
  <c r="AW178" i="4"/>
  <c r="AV179" i="4"/>
  <c r="AX179" i="4" s="1"/>
  <c r="AW179" i="4"/>
  <c r="AV180" i="4"/>
  <c r="AW180" i="4"/>
  <c r="AV181" i="4"/>
  <c r="AX181" i="4" s="1"/>
  <c r="AW181" i="4"/>
  <c r="AV182" i="4"/>
  <c r="AW182" i="4"/>
  <c r="AV183" i="4"/>
  <c r="AX183" i="4" s="1"/>
  <c r="AW183" i="4"/>
  <c r="AV184" i="4"/>
  <c r="AW184" i="4"/>
  <c r="AV185" i="4"/>
  <c r="AX185" i="4" s="1"/>
  <c r="AW185" i="4"/>
  <c r="AV186" i="4"/>
  <c r="AW186" i="4"/>
  <c r="AV187" i="4"/>
  <c r="AX187" i="4" s="1"/>
  <c r="AW187" i="4"/>
  <c r="AV188" i="4"/>
  <c r="AW188" i="4"/>
  <c r="AV189" i="4"/>
  <c r="AX189" i="4" s="1"/>
  <c r="AW189" i="4"/>
  <c r="AV190" i="4"/>
  <c r="AW190" i="4"/>
  <c r="AV191" i="4"/>
  <c r="AX191" i="4" s="1"/>
  <c r="AW191" i="4"/>
  <c r="AV192" i="4"/>
  <c r="AX192" i="4" s="1"/>
  <c r="AW192" i="4"/>
  <c r="AV193" i="4"/>
  <c r="AX193" i="4" s="1"/>
  <c r="AW193" i="4"/>
  <c r="AV194" i="4"/>
  <c r="AW194" i="4"/>
  <c r="AV195" i="4"/>
  <c r="AX195" i="4" s="1"/>
  <c r="AW195" i="4"/>
  <c r="AV196" i="4"/>
  <c r="AX196" i="4" s="1"/>
  <c r="AW196" i="4"/>
  <c r="AV197" i="4"/>
  <c r="AX197" i="4" s="1"/>
  <c r="AW197" i="4"/>
  <c r="AV198" i="4"/>
  <c r="AW198" i="4"/>
  <c r="AV199" i="4"/>
  <c r="AX199" i="4" s="1"/>
  <c r="AW199" i="4"/>
  <c r="AV200" i="4"/>
  <c r="AX200" i="4" s="1"/>
  <c r="AW200" i="4"/>
  <c r="AV201" i="4"/>
  <c r="AX201" i="4" s="1"/>
  <c r="AW201" i="4"/>
  <c r="AV202" i="4"/>
  <c r="AW202" i="4"/>
  <c r="AV203" i="4"/>
  <c r="AX203" i="4" s="1"/>
  <c r="AW203" i="4"/>
  <c r="AV204" i="4"/>
  <c r="AX204" i="4" s="1"/>
  <c r="AW204" i="4"/>
  <c r="AV205" i="4"/>
  <c r="AX205" i="4" s="1"/>
  <c r="AW205" i="4"/>
  <c r="AV206" i="4"/>
  <c r="AW206" i="4"/>
  <c r="AV207" i="4"/>
  <c r="AX207" i="4" s="1"/>
  <c r="AW207" i="4"/>
  <c r="AV208" i="4"/>
  <c r="AX208" i="4" s="1"/>
  <c r="AW208" i="4"/>
  <c r="AV209" i="4"/>
  <c r="AX209" i="4" s="1"/>
  <c r="AW209" i="4"/>
  <c r="AV210" i="4"/>
  <c r="AW210" i="4"/>
  <c r="AV211" i="4"/>
  <c r="AX211" i="4" s="1"/>
  <c r="AW211" i="4"/>
  <c r="AV212" i="4"/>
  <c r="AX212" i="4" s="1"/>
  <c r="AW212" i="4"/>
  <c r="AV213" i="4"/>
  <c r="AX213" i="4" s="1"/>
  <c r="AW213" i="4"/>
  <c r="AV214" i="4"/>
  <c r="AW214" i="4"/>
  <c r="AV215" i="4"/>
  <c r="AX215" i="4" s="1"/>
  <c r="AW215" i="4"/>
  <c r="AV216" i="4"/>
  <c r="AX216" i="4" s="1"/>
  <c r="AW216" i="4"/>
  <c r="AV217" i="4"/>
  <c r="AX217" i="4" s="1"/>
  <c r="AW217" i="4"/>
  <c r="AV218" i="4"/>
  <c r="AW218" i="4"/>
  <c r="AV219" i="4"/>
  <c r="AX219" i="4" s="1"/>
  <c r="AW219" i="4"/>
  <c r="AV220" i="4"/>
  <c r="AX220" i="4" s="1"/>
  <c r="AW220" i="4"/>
  <c r="AV221" i="4"/>
  <c r="AX221" i="4" s="1"/>
  <c r="AW221" i="4"/>
  <c r="AV222" i="4"/>
  <c r="AW222" i="4"/>
  <c r="AV223" i="4"/>
  <c r="AX223" i="4" s="1"/>
  <c r="AW223" i="4"/>
  <c r="AV224" i="4"/>
  <c r="AX224" i="4" s="1"/>
  <c r="AW224" i="4"/>
  <c r="AV225" i="4"/>
  <c r="AX225" i="4" s="1"/>
  <c r="AW225" i="4"/>
  <c r="AV226" i="4"/>
  <c r="AW226" i="4"/>
  <c r="AV227" i="4"/>
  <c r="AX227" i="4" s="1"/>
  <c r="AW227" i="4"/>
  <c r="AV228" i="4"/>
  <c r="AX228" i="4" s="1"/>
  <c r="AW228" i="4"/>
  <c r="AV229" i="4"/>
  <c r="AX229" i="4" s="1"/>
  <c r="AW229" i="4"/>
  <c r="AV230" i="4"/>
  <c r="AW230" i="4"/>
  <c r="AV231" i="4"/>
  <c r="AX231" i="4" s="1"/>
  <c r="AW231" i="4"/>
  <c r="AV232" i="4"/>
  <c r="AX232" i="4" s="1"/>
  <c r="AW232" i="4"/>
  <c r="AV233" i="4"/>
  <c r="AX233" i="4" s="1"/>
  <c r="AW233" i="4"/>
  <c r="AV234" i="4"/>
  <c r="AW234" i="4"/>
  <c r="AV235" i="4"/>
  <c r="AX235" i="4" s="1"/>
  <c r="AW235" i="4"/>
  <c r="AV236" i="4"/>
  <c r="AX236" i="4" s="1"/>
  <c r="AW236" i="4"/>
  <c r="AV237" i="4"/>
  <c r="AX237" i="4" s="1"/>
  <c r="AW237" i="4"/>
  <c r="AV238" i="4"/>
  <c r="AW238" i="4"/>
  <c r="AV239" i="4"/>
  <c r="AX239" i="4" s="1"/>
  <c r="AW239" i="4"/>
  <c r="AV240" i="4"/>
  <c r="AX240" i="4" s="1"/>
  <c r="AW240" i="4"/>
  <c r="AV241" i="4"/>
  <c r="AX241" i="4" s="1"/>
  <c r="AW241" i="4"/>
  <c r="AV242" i="4"/>
  <c r="AW242" i="4"/>
  <c r="AV243" i="4"/>
  <c r="AX243" i="4" s="1"/>
  <c r="AW243" i="4"/>
  <c r="AV244" i="4"/>
  <c r="AX244" i="4" s="1"/>
  <c r="AW244" i="4"/>
  <c r="AV245" i="4"/>
  <c r="AX245" i="4" s="1"/>
  <c r="AW245" i="4"/>
  <c r="AV246" i="4"/>
  <c r="AW246" i="4"/>
  <c r="AV247" i="4"/>
  <c r="AX247" i="4" s="1"/>
  <c r="AW247" i="4"/>
  <c r="AV248" i="4"/>
  <c r="AX248" i="4" s="1"/>
  <c r="AW248" i="4"/>
  <c r="AV249" i="4"/>
  <c r="AX249" i="4" s="1"/>
  <c r="AW249" i="4"/>
  <c r="AV250" i="4"/>
  <c r="AW250" i="4"/>
  <c r="AV251" i="4"/>
  <c r="AX251" i="4" s="1"/>
  <c r="AW251" i="4"/>
  <c r="AV252" i="4"/>
  <c r="AX252" i="4" s="1"/>
  <c r="AW252" i="4"/>
  <c r="AV253" i="4"/>
  <c r="AX253" i="4" s="1"/>
  <c r="AW253" i="4"/>
  <c r="AV254" i="4"/>
  <c r="AW254" i="4"/>
  <c r="AV255" i="4"/>
  <c r="AX255" i="4" s="1"/>
  <c r="AW255" i="4"/>
  <c r="AV256" i="4"/>
  <c r="AX256" i="4" s="1"/>
  <c r="AW256" i="4"/>
  <c r="AV257" i="4"/>
  <c r="AX257" i="4" s="1"/>
  <c r="AW257" i="4"/>
  <c r="AV258" i="4"/>
  <c r="AW258" i="4"/>
  <c r="AV259" i="4"/>
  <c r="AX259" i="4" s="1"/>
  <c r="AW259" i="4"/>
  <c r="AV260" i="4"/>
  <c r="AX260" i="4" s="1"/>
  <c r="AW260" i="4"/>
  <c r="AV261" i="4"/>
  <c r="AX261" i="4" s="1"/>
  <c r="AW261" i="4"/>
  <c r="AV262" i="4"/>
  <c r="AW262" i="4"/>
  <c r="AV263" i="4"/>
  <c r="AX263" i="4" s="1"/>
  <c r="AW263" i="4"/>
  <c r="AV264" i="4"/>
  <c r="AX264" i="4" s="1"/>
  <c r="AW264" i="4"/>
  <c r="AV265" i="4"/>
  <c r="AX265" i="4" s="1"/>
  <c r="AW265" i="4"/>
  <c r="AV266" i="4"/>
  <c r="AW266" i="4"/>
  <c r="AV267" i="4"/>
  <c r="AX267" i="4" s="1"/>
  <c r="AW267" i="4"/>
  <c r="AV268" i="4"/>
  <c r="AX268" i="4" s="1"/>
  <c r="AW268" i="4"/>
  <c r="AV269" i="4"/>
  <c r="AX269" i="4" s="1"/>
  <c r="AW269" i="4"/>
  <c r="AV270" i="4"/>
  <c r="AW270" i="4"/>
  <c r="AV271" i="4"/>
  <c r="AX271" i="4" s="1"/>
  <c r="AW271" i="4"/>
  <c r="AV272" i="4"/>
  <c r="AX272" i="4" s="1"/>
  <c r="AW272" i="4"/>
  <c r="AV273" i="4"/>
  <c r="AX273" i="4" s="1"/>
  <c r="AW273" i="4"/>
  <c r="AV274" i="4"/>
  <c r="AW274" i="4"/>
  <c r="AV275" i="4"/>
  <c r="AX275" i="4" s="1"/>
  <c r="AW275" i="4"/>
  <c r="AV276" i="4"/>
  <c r="AX276" i="4" s="1"/>
  <c r="AW276" i="4"/>
  <c r="AV277" i="4"/>
  <c r="AX277" i="4" s="1"/>
  <c r="AW277" i="4"/>
  <c r="AV278" i="4"/>
  <c r="AW278" i="4"/>
  <c r="AV279" i="4"/>
  <c r="AX279" i="4" s="1"/>
  <c r="AW279" i="4"/>
  <c r="AV280" i="4"/>
  <c r="AX280" i="4" s="1"/>
  <c r="AW280" i="4"/>
  <c r="AV281" i="4"/>
  <c r="AX281" i="4" s="1"/>
  <c r="AW281" i="4"/>
  <c r="AV282" i="4"/>
  <c r="AW282" i="4"/>
  <c r="AV283" i="4"/>
  <c r="AX283" i="4" s="1"/>
  <c r="AW283" i="4"/>
  <c r="AV284" i="4"/>
  <c r="AX284" i="4" s="1"/>
  <c r="AW284" i="4"/>
  <c r="AV285" i="4"/>
  <c r="AX285" i="4" s="1"/>
  <c r="AW285" i="4"/>
  <c r="AV286" i="4"/>
  <c r="AW286" i="4"/>
  <c r="AV287" i="4"/>
  <c r="AX287" i="4" s="1"/>
  <c r="AW287" i="4"/>
  <c r="AV288" i="4"/>
  <c r="AX288" i="4" s="1"/>
  <c r="AW288" i="4"/>
  <c r="AV289" i="4"/>
  <c r="AX289" i="4" s="1"/>
  <c r="AW289" i="4"/>
  <c r="AV290" i="4"/>
  <c r="AW290" i="4"/>
  <c r="AV291" i="4"/>
  <c r="AX291" i="4" s="1"/>
  <c r="AW291" i="4"/>
  <c r="AV292" i="4"/>
  <c r="AX292" i="4" s="1"/>
  <c r="AW292" i="4"/>
  <c r="AV293" i="4"/>
  <c r="AX293" i="4" s="1"/>
  <c r="AW293" i="4"/>
  <c r="AV294" i="4"/>
  <c r="AW294" i="4"/>
  <c r="AV295" i="4"/>
  <c r="AX295" i="4" s="1"/>
  <c r="AW295" i="4"/>
  <c r="AV296" i="4"/>
  <c r="AX296" i="4" s="1"/>
  <c r="AW296" i="4"/>
  <c r="AV297" i="4"/>
  <c r="AX297" i="4" s="1"/>
  <c r="AW297" i="4"/>
  <c r="AV298" i="4"/>
  <c r="AW298" i="4"/>
  <c r="AV299" i="4"/>
  <c r="AX299" i="4" s="1"/>
  <c r="AW299" i="4"/>
  <c r="AV300" i="4"/>
  <c r="AX300" i="4" s="1"/>
  <c r="AW300" i="4"/>
  <c r="AV301" i="4"/>
  <c r="AX301" i="4" s="1"/>
  <c r="AW301" i="4"/>
  <c r="AV302" i="4"/>
  <c r="AW302" i="4"/>
  <c r="AV303" i="4"/>
  <c r="AX303" i="4" s="1"/>
  <c r="AW303" i="4"/>
  <c r="AV304" i="4"/>
  <c r="AX304" i="4" s="1"/>
  <c r="AW304" i="4"/>
  <c r="AV305" i="4"/>
  <c r="AX305" i="4" s="1"/>
  <c r="AW305" i="4"/>
  <c r="AV306" i="4"/>
  <c r="AW306" i="4"/>
  <c r="AV307" i="4"/>
  <c r="AX307" i="4" s="1"/>
  <c r="AW307" i="4"/>
  <c r="AV308" i="4"/>
  <c r="AX308" i="4" s="1"/>
  <c r="AW308" i="4"/>
  <c r="AV309" i="4"/>
  <c r="AX309" i="4" s="1"/>
  <c r="AW309" i="4"/>
  <c r="AV310" i="4"/>
  <c r="AW310" i="4"/>
  <c r="AV311" i="4"/>
  <c r="AX311" i="4" s="1"/>
  <c r="AW311" i="4"/>
  <c r="AV312" i="4"/>
  <c r="AX312" i="4" s="1"/>
  <c r="AW312" i="4"/>
  <c r="AV313" i="4"/>
  <c r="AX313" i="4" s="1"/>
  <c r="AW313" i="4"/>
  <c r="AV314" i="4"/>
  <c r="AW314" i="4"/>
  <c r="AV315" i="4"/>
  <c r="AX315" i="4" s="1"/>
  <c r="AW315" i="4"/>
  <c r="AV316" i="4"/>
  <c r="AX316" i="4" s="1"/>
  <c r="AW316" i="4"/>
  <c r="AV317" i="4"/>
  <c r="AX317" i="4" s="1"/>
  <c r="AW317" i="4"/>
  <c r="AV318" i="4"/>
  <c r="AW318" i="4"/>
  <c r="AV319" i="4"/>
  <c r="AX319" i="4" s="1"/>
  <c r="AW319" i="4"/>
  <c r="AV320" i="4"/>
  <c r="AX320" i="4" s="1"/>
  <c r="AW320" i="4"/>
  <c r="AV321" i="4"/>
  <c r="AX321" i="4" s="1"/>
  <c r="AW321" i="4"/>
  <c r="AV322" i="4"/>
  <c r="AW322" i="4"/>
  <c r="AV323" i="4"/>
  <c r="AX323" i="4" s="1"/>
  <c r="AW323" i="4"/>
  <c r="AV324" i="4"/>
  <c r="AX324" i="4" s="1"/>
  <c r="AW324" i="4"/>
  <c r="AV325" i="4"/>
  <c r="AX325" i="4" s="1"/>
  <c r="AW325" i="4"/>
  <c r="AV326" i="4"/>
  <c r="AW326" i="4"/>
  <c r="AV327" i="4"/>
  <c r="AX327" i="4" s="1"/>
  <c r="AW327" i="4"/>
  <c r="AV328" i="4"/>
  <c r="AX328" i="4" s="1"/>
  <c r="AW328" i="4"/>
  <c r="AV329" i="4"/>
  <c r="AX329" i="4" s="1"/>
  <c r="AW329" i="4"/>
  <c r="AV330" i="4"/>
  <c r="AW330" i="4"/>
  <c r="AV331" i="4"/>
  <c r="AX331" i="4" s="1"/>
  <c r="AW331" i="4"/>
  <c r="AV332" i="4"/>
  <c r="AX332" i="4" s="1"/>
  <c r="AW332" i="4"/>
  <c r="AV333" i="4"/>
  <c r="AX333" i="4" s="1"/>
  <c r="AW333" i="4"/>
  <c r="AV334" i="4"/>
  <c r="AW334" i="4"/>
  <c r="AV335" i="4"/>
  <c r="AX335" i="4" s="1"/>
  <c r="AW335" i="4"/>
  <c r="AV336" i="4"/>
  <c r="AX336" i="4" s="1"/>
  <c r="AW336" i="4"/>
  <c r="AV337" i="4"/>
  <c r="AX337" i="4" s="1"/>
  <c r="AW337" i="4"/>
  <c r="AV338" i="4"/>
  <c r="AW338" i="4"/>
  <c r="AV339" i="4"/>
  <c r="AX339" i="4" s="1"/>
  <c r="AW339" i="4"/>
  <c r="AV340" i="4"/>
  <c r="AX340" i="4" s="1"/>
  <c r="AW340" i="4"/>
  <c r="AV341" i="4"/>
  <c r="AX341" i="4" s="1"/>
  <c r="AW341" i="4"/>
  <c r="AV342" i="4"/>
  <c r="AW342" i="4"/>
  <c r="AV343" i="4"/>
  <c r="AX343" i="4" s="1"/>
  <c r="AW343" i="4"/>
  <c r="AV344" i="4"/>
  <c r="AX344" i="4" s="1"/>
  <c r="AW344" i="4"/>
  <c r="AV345" i="4"/>
  <c r="AX345" i="4" s="1"/>
  <c r="AW345" i="4"/>
  <c r="AV346" i="4"/>
  <c r="AW346" i="4"/>
  <c r="AV347" i="4"/>
  <c r="AX347" i="4" s="1"/>
  <c r="AW347" i="4"/>
  <c r="AV348" i="4"/>
  <c r="AX348" i="4" s="1"/>
  <c r="AW348" i="4"/>
  <c r="AV349" i="4"/>
  <c r="AX349" i="4" s="1"/>
  <c r="AW349" i="4"/>
  <c r="AV350" i="4"/>
  <c r="AW350" i="4"/>
  <c r="AV351" i="4"/>
  <c r="AX351" i="4" s="1"/>
  <c r="AW351" i="4"/>
  <c r="AV352" i="4"/>
  <c r="AX352" i="4" s="1"/>
  <c r="AW352" i="4"/>
  <c r="AV353" i="4"/>
  <c r="AX353" i="4" s="1"/>
  <c r="AW353" i="4"/>
  <c r="AV354" i="4"/>
  <c r="AW354" i="4"/>
  <c r="AV355" i="4"/>
  <c r="AX355" i="4" s="1"/>
  <c r="AW355" i="4"/>
  <c r="AV356" i="4"/>
  <c r="AX356" i="4" s="1"/>
  <c r="AW356" i="4"/>
  <c r="AV357" i="4"/>
  <c r="AX357" i="4" s="1"/>
  <c r="AW357" i="4"/>
  <c r="AV358" i="4"/>
  <c r="AW358" i="4"/>
  <c r="AV359" i="4"/>
  <c r="AX359" i="4" s="1"/>
  <c r="AW359" i="4"/>
  <c r="AV360" i="4"/>
  <c r="AX360" i="4" s="1"/>
  <c r="AW360" i="4"/>
  <c r="AV361" i="4"/>
  <c r="AX361" i="4" s="1"/>
  <c r="AW361" i="4"/>
  <c r="AV362" i="4"/>
  <c r="AW362" i="4"/>
  <c r="AV363" i="4"/>
  <c r="AX363" i="4" s="1"/>
  <c r="AW363" i="4"/>
  <c r="AV364" i="4"/>
  <c r="AX364" i="4" s="1"/>
  <c r="AW364" i="4"/>
  <c r="AV365" i="4"/>
  <c r="AX365" i="4" s="1"/>
  <c r="AW365" i="4"/>
  <c r="AV366" i="4"/>
  <c r="AW366" i="4"/>
  <c r="AV367" i="4"/>
  <c r="AX367" i="4" s="1"/>
  <c r="AW367" i="4"/>
  <c r="AV368" i="4"/>
  <c r="AX368" i="4" s="1"/>
  <c r="AW368" i="4"/>
  <c r="AV369" i="4"/>
  <c r="AX369" i="4" s="1"/>
  <c r="AW369" i="4"/>
  <c r="AV370" i="4"/>
  <c r="AW370" i="4"/>
  <c r="AV371" i="4"/>
  <c r="AX371" i="4" s="1"/>
  <c r="AW371" i="4"/>
  <c r="AV372" i="4"/>
  <c r="AX372" i="4" s="1"/>
  <c r="AW372" i="4"/>
  <c r="AV373" i="4"/>
  <c r="AX373" i="4" s="1"/>
  <c r="AW373" i="4"/>
  <c r="AV374" i="4"/>
  <c r="AW374" i="4"/>
  <c r="AV375" i="4"/>
  <c r="AX375" i="4" s="1"/>
  <c r="AW375" i="4"/>
  <c r="AV376" i="4"/>
  <c r="AX376" i="4" s="1"/>
  <c r="AW376" i="4"/>
  <c r="AV377" i="4"/>
  <c r="AX377" i="4" s="1"/>
  <c r="AW377" i="4"/>
  <c r="AV378" i="4"/>
  <c r="AW378" i="4"/>
  <c r="AV379" i="4"/>
  <c r="AX379" i="4" s="1"/>
  <c r="AW379" i="4"/>
  <c r="AV380" i="4"/>
  <c r="AX380" i="4" s="1"/>
  <c r="AW380" i="4"/>
  <c r="AV381" i="4"/>
  <c r="AX381" i="4" s="1"/>
  <c r="AW381" i="4"/>
  <c r="AV382" i="4"/>
  <c r="AW382" i="4"/>
  <c r="AV383" i="4"/>
  <c r="AX383" i="4" s="1"/>
  <c r="AW383" i="4"/>
  <c r="AV384" i="4"/>
  <c r="AX384" i="4" s="1"/>
  <c r="AW384" i="4"/>
  <c r="AV385" i="4"/>
  <c r="AX385" i="4" s="1"/>
  <c r="AW385" i="4"/>
  <c r="AV386" i="4"/>
  <c r="AW386" i="4"/>
  <c r="AV387" i="4"/>
  <c r="AX387" i="4" s="1"/>
  <c r="AW387" i="4"/>
  <c r="AV388" i="4"/>
  <c r="AX388" i="4" s="1"/>
  <c r="AW388" i="4"/>
  <c r="AV389" i="4"/>
  <c r="AX389" i="4" s="1"/>
  <c r="AW389" i="4"/>
  <c r="AV390" i="4"/>
  <c r="AW390" i="4"/>
  <c r="AV391" i="4"/>
  <c r="AX391" i="4" s="1"/>
  <c r="AW391" i="4"/>
  <c r="AV392" i="4"/>
  <c r="AX392" i="4" s="1"/>
  <c r="AW392" i="4"/>
  <c r="AV393" i="4"/>
  <c r="AX393" i="4" s="1"/>
  <c r="AW393" i="4"/>
  <c r="AV394" i="4"/>
  <c r="AW394" i="4"/>
  <c r="AV395" i="4"/>
  <c r="AX395" i="4" s="1"/>
  <c r="AW395" i="4"/>
  <c r="AV396" i="4"/>
  <c r="AX396" i="4" s="1"/>
  <c r="AW396" i="4"/>
  <c r="AV397" i="4"/>
  <c r="AX397" i="4" s="1"/>
  <c r="AW397" i="4"/>
  <c r="AV398" i="4"/>
  <c r="AW398" i="4"/>
  <c r="AV399" i="4"/>
  <c r="AX399" i="4" s="1"/>
  <c r="AW399" i="4"/>
  <c r="AV400" i="4"/>
  <c r="AX400" i="4" s="1"/>
  <c r="AW400" i="4"/>
  <c r="AV401" i="4"/>
  <c r="AX401" i="4" s="1"/>
  <c r="AW401" i="4"/>
  <c r="AV402" i="4"/>
  <c r="AW402" i="4"/>
  <c r="AV403" i="4"/>
  <c r="AX403" i="4" s="1"/>
  <c r="AW403" i="4"/>
  <c r="AV404" i="4"/>
  <c r="AX404" i="4" s="1"/>
  <c r="AW404" i="4"/>
  <c r="AX81" i="4" l="1"/>
  <c r="AX77" i="4"/>
  <c r="AX73" i="4"/>
  <c r="AX69" i="4"/>
  <c r="AX65" i="4"/>
  <c r="AX61" i="4"/>
  <c r="AX57" i="4"/>
  <c r="AX22" i="4"/>
  <c r="AX53" i="4"/>
  <c r="AX49" i="4"/>
  <c r="AX45" i="4"/>
  <c r="AX41" i="4"/>
  <c r="AX37" i="4"/>
  <c r="AX31" i="4"/>
  <c r="AX188" i="4"/>
  <c r="AX184" i="4"/>
  <c r="AX180" i="4"/>
  <c r="AX176" i="4"/>
  <c r="AX172" i="4"/>
  <c r="AX168" i="4"/>
  <c r="AX164" i="4"/>
  <c r="AX160" i="4"/>
  <c r="AX156" i="4"/>
  <c r="AX152" i="4"/>
  <c r="AX148" i="4"/>
  <c r="AX144" i="4"/>
  <c r="AX140" i="4"/>
  <c r="AX136" i="4"/>
  <c r="AX132" i="4"/>
  <c r="AX128" i="4"/>
  <c r="AX124" i="4"/>
  <c r="AX120" i="4"/>
  <c r="AX116" i="4"/>
  <c r="AX103" i="4"/>
  <c r="AX111" i="4"/>
  <c r="AX107" i="4"/>
  <c r="AX99" i="4"/>
  <c r="AX95" i="4"/>
  <c r="AX91" i="4"/>
  <c r="AX85" i="4"/>
  <c r="AX84" i="4"/>
  <c r="AX36" i="4"/>
  <c r="AX32" i="4"/>
  <c r="AX382" i="4"/>
  <c r="AX366" i="4"/>
  <c r="AX346" i="4"/>
  <c r="AX326" i="4"/>
  <c r="AX298" i="4"/>
  <c r="AX274" i="4"/>
  <c r="AX250" i="4"/>
  <c r="AX234" i="4"/>
  <c r="AX218" i="4"/>
  <c r="AX198" i="4"/>
  <c r="AX178" i="4"/>
  <c r="AX162" i="4"/>
  <c r="AX146" i="4"/>
  <c r="AX134" i="4"/>
  <c r="AX118" i="4"/>
  <c r="AX102" i="4"/>
  <c r="AX94" i="4"/>
  <c r="AX90" i="4"/>
  <c r="AX86" i="4"/>
  <c r="AX82" i="4"/>
  <c r="AX78" i="4"/>
  <c r="AX74" i="4"/>
  <c r="AX70" i="4"/>
  <c r="AX50" i="4"/>
  <c r="AX46" i="4"/>
  <c r="AX42" i="4"/>
  <c r="AX38" i="4"/>
  <c r="AX34" i="4"/>
  <c r="AX30" i="4"/>
  <c r="AX26" i="4"/>
  <c r="AX398" i="4"/>
  <c r="AX358" i="4"/>
  <c r="AX334" i="4"/>
  <c r="AX318" i="4"/>
  <c r="AX294" i="4"/>
  <c r="AX270" i="4"/>
  <c r="AX242" i="4"/>
  <c r="AX214" i="4"/>
  <c r="AX186" i="4"/>
  <c r="AX166" i="4"/>
  <c r="AX150" i="4"/>
  <c r="AX126" i="4"/>
  <c r="AX106" i="4"/>
  <c r="AX66" i="4"/>
  <c r="AX33" i="4"/>
  <c r="AX29" i="4"/>
  <c r="AX25" i="4"/>
  <c r="AX402" i="4"/>
  <c r="AX378" i="4"/>
  <c r="AX350" i="4"/>
  <c r="AX310" i="4"/>
  <c r="AX286" i="4"/>
  <c r="AX258" i="4"/>
  <c r="AX226" i="4"/>
  <c r="AX194" i="4"/>
  <c r="AX142" i="4"/>
  <c r="AX62" i="4"/>
  <c r="AX386" i="4"/>
  <c r="AX374" i="4"/>
  <c r="AX354" i="4"/>
  <c r="AX330" i="4"/>
  <c r="AX306" i="4"/>
  <c r="AX282" i="4"/>
  <c r="AX262" i="4"/>
  <c r="AX246" i="4"/>
  <c r="AX222" i="4"/>
  <c r="AX202" i="4"/>
  <c r="AX182" i="4"/>
  <c r="AX174" i="4"/>
  <c r="AX158" i="4"/>
  <c r="AX138" i="4"/>
  <c r="AX122" i="4"/>
  <c r="AX98" i="4"/>
  <c r="AX54" i="4"/>
  <c r="AX390" i="4"/>
  <c r="AX362" i="4"/>
  <c r="AX342" i="4"/>
  <c r="AX322" i="4"/>
  <c r="AX302" i="4"/>
  <c r="AX278" i="4"/>
  <c r="AX254" i="4"/>
  <c r="AX230" i="4"/>
  <c r="AX210" i="4"/>
  <c r="AX190" i="4"/>
  <c r="AX170" i="4"/>
  <c r="AX154" i="4"/>
  <c r="AX130" i="4"/>
  <c r="AX110" i="4"/>
  <c r="AX58" i="4"/>
  <c r="AX394" i="4"/>
  <c r="AX370" i="4"/>
  <c r="AX338" i="4"/>
  <c r="AX314" i="4"/>
  <c r="AX290" i="4"/>
  <c r="AX266" i="4"/>
  <c r="AX238" i="4"/>
  <c r="AX206" i="4"/>
  <c r="AX114" i="4"/>
  <c r="G6" i="4"/>
  <c r="AN20" i="10"/>
  <c r="AT20" i="10"/>
  <c r="BO20" i="10" s="1"/>
  <c r="AM20" i="10"/>
  <c r="BP20" i="10" l="1"/>
  <c r="BS20" i="10"/>
  <c r="BT20" i="10"/>
  <c r="BA20" i="10"/>
  <c r="AR20" i="10"/>
  <c r="AQ20" i="10"/>
  <c r="AS20" i="10" l="1"/>
  <c r="W141" i="10" l="1"/>
  <c r="P141" i="10"/>
  <c r="O141" i="10"/>
  <c r="Q141" i="10"/>
  <c r="N141" i="10"/>
  <c r="W172" i="10"/>
  <c r="P172" i="10"/>
  <c r="Q172" i="10"/>
  <c r="O172" i="10"/>
  <c r="N172" i="10"/>
  <c r="W54" i="10"/>
  <c r="Q54" i="10"/>
  <c r="P54" i="10"/>
  <c r="O54" i="10"/>
  <c r="N54" i="10"/>
  <c r="W286" i="10"/>
  <c r="Q286" i="10"/>
  <c r="P286" i="10"/>
  <c r="O286" i="10"/>
  <c r="N286" i="10"/>
  <c r="W288" i="10"/>
  <c r="Q288" i="10"/>
  <c r="P288" i="10"/>
  <c r="O288" i="10"/>
  <c r="N288" i="10"/>
  <c r="W279" i="10"/>
  <c r="P279" i="10"/>
  <c r="N279" i="10"/>
  <c r="O279" i="10"/>
  <c r="Q279" i="10"/>
  <c r="W284" i="10"/>
  <c r="P284" i="10"/>
  <c r="Q284" i="10"/>
  <c r="N284" i="10"/>
  <c r="O284" i="10"/>
  <c r="W49" i="10"/>
  <c r="Q49" i="10"/>
  <c r="N49" i="10"/>
  <c r="O49" i="10"/>
  <c r="P49" i="10"/>
  <c r="W82" i="10"/>
  <c r="P82" i="10"/>
  <c r="Q82" i="10"/>
  <c r="N82" i="10"/>
  <c r="O82" i="10"/>
  <c r="W35" i="10"/>
  <c r="Q35" i="10"/>
  <c r="O35" i="10"/>
  <c r="P35" i="10"/>
  <c r="N35" i="10"/>
  <c r="W296" i="10"/>
  <c r="Q296" i="10"/>
  <c r="P296" i="10"/>
  <c r="O296" i="10"/>
  <c r="N296" i="10"/>
  <c r="W67" i="10"/>
  <c r="Q67" i="10"/>
  <c r="O67" i="10"/>
  <c r="N67" i="10"/>
  <c r="P67" i="10"/>
  <c r="W206" i="10"/>
  <c r="Q206" i="10"/>
  <c r="P206" i="10"/>
  <c r="O206" i="10"/>
  <c r="N206" i="10"/>
  <c r="W121" i="10"/>
  <c r="P121" i="10"/>
  <c r="N121" i="10"/>
  <c r="Q121" i="10"/>
  <c r="O121" i="10"/>
  <c r="W318" i="10"/>
  <c r="Q318" i="10"/>
  <c r="P318" i="10"/>
  <c r="N318" i="10"/>
  <c r="O318" i="10"/>
  <c r="W104" i="10"/>
  <c r="Q104" i="10"/>
  <c r="P104" i="10"/>
  <c r="O104" i="10"/>
  <c r="N104" i="10"/>
  <c r="W385" i="10"/>
  <c r="N385" i="10"/>
  <c r="P385" i="10"/>
  <c r="O385" i="10"/>
  <c r="Q385" i="10"/>
  <c r="W177" i="10"/>
  <c r="Q177" i="10"/>
  <c r="N177" i="10"/>
  <c r="O177" i="10"/>
  <c r="P177" i="10"/>
  <c r="W387" i="10"/>
  <c r="Q387" i="10"/>
  <c r="O387" i="10"/>
  <c r="N387" i="10"/>
  <c r="P387" i="10"/>
  <c r="W237" i="10"/>
  <c r="O237" i="10"/>
  <c r="P237" i="10"/>
  <c r="N237" i="10"/>
  <c r="Q237" i="10"/>
  <c r="W122" i="10"/>
  <c r="P122" i="10"/>
  <c r="Q122" i="10"/>
  <c r="O122" i="10"/>
  <c r="N122" i="10"/>
  <c r="W47" i="10"/>
  <c r="P47" i="10"/>
  <c r="Q47" i="10"/>
  <c r="N47" i="10"/>
  <c r="O47" i="10"/>
  <c r="W117" i="10"/>
  <c r="P117" i="10"/>
  <c r="Q117" i="10"/>
  <c r="O117" i="10"/>
  <c r="N117" i="10"/>
  <c r="W137" i="10"/>
  <c r="P137" i="10"/>
  <c r="Q137" i="10"/>
  <c r="N137" i="10"/>
  <c r="O137" i="10"/>
  <c r="W340" i="10"/>
  <c r="P340" i="10"/>
  <c r="Q340" i="10"/>
  <c r="N340" i="10"/>
  <c r="O340" i="10"/>
  <c r="W205" i="10"/>
  <c r="P205" i="10"/>
  <c r="O205" i="10"/>
  <c r="Q205" i="10"/>
  <c r="N205" i="10"/>
  <c r="W289" i="10"/>
  <c r="P289" i="10"/>
  <c r="N289" i="10"/>
  <c r="Q289" i="10"/>
  <c r="O289" i="10"/>
  <c r="W173" i="10"/>
  <c r="O173" i="10"/>
  <c r="P173" i="10"/>
  <c r="N173" i="10"/>
  <c r="Q173" i="10"/>
  <c r="W243" i="10"/>
  <c r="Q243" i="10"/>
  <c r="P243" i="10"/>
  <c r="O243" i="10"/>
  <c r="N243" i="10"/>
  <c r="W366" i="10"/>
  <c r="Q366" i="10"/>
  <c r="P366" i="10"/>
  <c r="N366" i="10"/>
  <c r="O366" i="10"/>
  <c r="W312" i="10"/>
  <c r="Q312" i="10"/>
  <c r="P312" i="10"/>
  <c r="O312" i="10"/>
  <c r="N312" i="10"/>
  <c r="W138" i="10"/>
  <c r="P138" i="10"/>
  <c r="Q138" i="10"/>
  <c r="N138" i="10"/>
  <c r="O138" i="10"/>
  <c r="W105" i="10"/>
  <c r="N105" i="10"/>
  <c r="P105" i="10"/>
  <c r="Q105" i="10"/>
  <c r="O105" i="10"/>
  <c r="W59" i="10"/>
  <c r="Q59" i="10"/>
  <c r="O59" i="10"/>
  <c r="P59" i="10"/>
  <c r="N59" i="10"/>
  <c r="W214" i="10"/>
  <c r="Q214" i="10"/>
  <c r="P214" i="10"/>
  <c r="O214" i="10"/>
  <c r="N214" i="10"/>
  <c r="W156" i="10"/>
  <c r="P156" i="10"/>
  <c r="Q156" i="10"/>
  <c r="O156" i="10"/>
  <c r="N156" i="10"/>
  <c r="W189" i="10"/>
  <c r="O189" i="10"/>
  <c r="P189" i="10"/>
  <c r="Q189" i="10"/>
  <c r="N189" i="10"/>
  <c r="W326" i="10"/>
  <c r="Q326" i="10"/>
  <c r="P326" i="10"/>
  <c r="O326" i="10"/>
  <c r="N326" i="10"/>
  <c r="W200" i="10"/>
  <c r="Q200" i="10"/>
  <c r="P200" i="10"/>
  <c r="O200" i="10"/>
  <c r="N200" i="10"/>
  <c r="W118" i="10"/>
  <c r="Q118" i="10"/>
  <c r="P118" i="10"/>
  <c r="O118" i="10"/>
  <c r="N118" i="10"/>
  <c r="W321" i="10"/>
  <c r="N321" i="10"/>
  <c r="P321" i="10"/>
  <c r="O321" i="10"/>
  <c r="Q321" i="10"/>
  <c r="W92" i="10"/>
  <c r="P92" i="10"/>
  <c r="Q92" i="10"/>
  <c r="O92" i="10"/>
  <c r="N92" i="10"/>
  <c r="W204" i="10"/>
  <c r="P204" i="10"/>
  <c r="Q204" i="10"/>
  <c r="O204" i="10"/>
  <c r="N204" i="10"/>
  <c r="W401" i="10"/>
  <c r="N401" i="10"/>
  <c r="P401" i="10"/>
  <c r="Q401" i="10"/>
  <c r="O401" i="10"/>
  <c r="W310" i="10"/>
  <c r="Q310" i="10"/>
  <c r="P310" i="10"/>
  <c r="N310" i="10"/>
  <c r="O310" i="10"/>
  <c r="W152" i="10"/>
  <c r="Q152" i="10"/>
  <c r="P152" i="10"/>
  <c r="O152" i="10"/>
  <c r="N152" i="10"/>
  <c r="W133" i="10"/>
  <c r="Q133" i="10"/>
  <c r="O133" i="10"/>
  <c r="N133" i="10"/>
  <c r="P133" i="10"/>
  <c r="W373" i="10"/>
  <c r="P373" i="10"/>
  <c r="Q373" i="10"/>
  <c r="O373" i="10"/>
  <c r="N373" i="10"/>
  <c r="W349" i="10"/>
  <c r="P349" i="10"/>
  <c r="Q349" i="10"/>
  <c r="O349" i="10"/>
  <c r="N349" i="10"/>
  <c r="W252" i="10"/>
  <c r="P252" i="10"/>
  <c r="Q252" i="10"/>
  <c r="O252" i="10"/>
  <c r="N252" i="10"/>
  <c r="W161" i="10"/>
  <c r="P161" i="10"/>
  <c r="N161" i="10"/>
  <c r="Q161" i="10"/>
  <c r="O161" i="10"/>
  <c r="W163" i="10"/>
  <c r="Q163" i="10"/>
  <c r="O163" i="10"/>
  <c r="P163" i="10"/>
  <c r="N163" i="10"/>
  <c r="W129" i="10"/>
  <c r="N129" i="10"/>
  <c r="P129" i="10"/>
  <c r="O129" i="10"/>
  <c r="Q129" i="10"/>
  <c r="W36" i="10"/>
  <c r="P36" i="10"/>
  <c r="Q36" i="10"/>
  <c r="O36" i="10"/>
  <c r="N36" i="10"/>
  <c r="W143" i="10"/>
  <c r="P143" i="10"/>
  <c r="N143" i="10"/>
  <c r="Q143" i="10"/>
  <c r="O143" i="10"/>
  <c r="W227" i="10"/>
  <c r="Q227" i="10"/>
  <c r="O227" i="10"/>
  <c r="P227" i="10"/>
  <c r="N227" i="10"/>
  <c r="W335" i="10"/>
  <c r="P335" i="10"/>
  <c r="N335" i="10"/>
  <c r="Q335" i="10"/>
  <c r="O335" i="10"/>
  <c r="W277" i="10"/>
  <c r="O277" i="10"/>
  <c r="P277" i="10"/>
  <c r="Q277" i="10"/>
  <c r="N277" i="10"/>
  <c r="W159" i="10"/>
  <c r="P159" i="10"/>
  <c r="N159" i="10"/>
  <c r="Q159" i="10"/>
  <c r="O159" i="10"/>
  <c r="W267" i="10"/>
  <c r="Q267" i="10"/>
  <c r="O267" i="10"/>
  <c r="P267" i="10"/>
  <c r="N267" i="10"/>
  <c r="W39" i="10"/>
  <c r="P39" i="10"/>
  <c r="N39" i="10"/>
  <c r="O39" i="10"/>
  <c r="Q39" i="10"/>
  <c r="W119" i="10"/>
  <c r="P119" i="10"/>
  <c r="N119" i="10"/>
  <c r="Q119" i="10"/>
  <c r="O119" i="10"/>
  <c r="W113" i="10"/>
  <c r="Q113" i="10"/>
  <c r="N113" i="10"/>
  <c r="O113" i="10"/>
  <c r="P113" i="10"/>
  <c r="W399" i="10"/>
  <c r="P399" i="10"/>
  <c r="N399" i="10"/>
  <c r="Q399" i="10"/>
  <c r="O399" i="10"/>
  <c r="W166" i="10"/>
  <c r="Q166" i="10"/>
  <c r="P166" i="10"/>
  <c r="O166" i="10"/>
  <c r="N166" i="10"/>
  <c r="W100" i="10"/>
  <c r="P100" i="10"/>
  <c r="Q100" i="10"/>
  <c r="O100" i="10"/>
  <c r="N100" i="10"/>
  <c r="W169" i="10"/>
  <c r="N169" i="10"/>
  <c r="P169" i="10"/>
  <c r="Q169" i="10"/>
  <c r="O169" i="10"/>
  <c r="W222" i="10"/>
  <c r="Q222" i="10"/>
  <c r="P222" i="10"/>
  <c r="O222" i="10"/>
  <c r="N222" i="10"/>
  <c r="W155" i="10"/>
  <c r="Q155" i="10"/>
  <c r="O155" i="10"/>
  <c r="N155" i="10"/>
  <c r="P155" i="10"/>
  <c r="W397" i="10"/>
  <c r="P397" i="10"/>
  <c r="O397" i="10"/>
  <c r="Q397" i="10"/>
  <c r="N397" i="10"/>
  <c r="W154" i="10"/>
  <c r="P154" i="10"/>
  <c r="Q154" i="10"/>
  <c r="O154" i="10"/>
  <c r="N154" i="10"/>
  <c r="W182" i="10"/>
  <c r="Q182" i="10"/>
  <c r="P182" i="10"/>
  <c r="O182" i="10"/>
  <c r="N182" i="10"/>
  <c r="W68" i="10"/>
  <c r="P68" i="10"/>
  <c r="Q68" i="10"/>
  <c r="O68" i="10"/>
  <c r="N68" i="10"/>
  <c r="W179" i="10"/>
  <c r="Q179" i="10"/>
  <c r="P179" i="10"/>
  <c r="O179" i="10"/>
  <c r="N179" i="10"/>
  <c r="W358" i="10"/>
  <c r="Q358" i="10"/>
  <c r="P358" i="10"/>
  <c r="N358" i="10"/>
  <c r="O358" i="10"/>
  <c r="W255" i="10"/>
  <c r="P255" i="10"/>
  <c r="N255" i="10"/>
  <c r="O255" i="10"/>
  <c r="Q255" i="10"/>
  <c r="W135" i="10"/>
  <c r="P135" i="10"/>
  <c r="N135" i="10"/>
  <c r="Q135" i="10"/>
  <c r="O135" i="10"/>
  <c r="W91" i="10"/>
  <c r="Q91" i="10"/>
  <c r="O91" i="10"/>
  <c r="N91" i="10"/>
  <c r="P91" i="10"/>
  <c r="W50" i="10"/>
  <c r="P50" i="10"/>
  <c r="Q50" i="10"/>
  <c r="O50" i="10"/>
  <c r="N50" i="10"/>
  <c r="W285" i="10"/>
  <c r="P285" i="10"/>
  <c r="Q285" i="10"/>
  <c r="O285" i="10"/>
  <c r="N285" i="10"/>
  <c r="W402" i="10"/>
  <c r="P402" i="10"/>
  <c r="Q402" i="10"/>
  <c r="N402" i="10"/>
  <c r="O402" i="10"/>
  <c r="W167" i="10"/>
  <c r="P167" i="10"/>
  <c r="N167" i="10"/>
  <c r="O167" i="10"/>
  <c r="Q167" i="10"/>
  <c r="W322" i="10"/>
  <c r="P322" i="10"/>
  <c r="Q322" i="10"/>
  <c r="N322" i="10"/>
  <c r="O322" i="10"/>
  <c r="W195" i="10"/>
  <c r="Q195" i="10"/>
  <c r="O195" i="10"/>
  <c r="N195" i="10"/>
  <c r="P195" i="10"/>
  <c r="W86" i="10"/>
  <c r="Q86" i="10"/>
  <c r="P86" i="10"/>
  <c r="O86" i="10"/>
  <c r="N86" i="10"/>
  <c r="W281" i="10"/>
  <c r="Q281" i="10"/>
  <c r="N281" i="10"/>
  <c r="P281" i="10"/>
  <c r="O281" i="10"/>
  <c r="W33" i="10"/>
  <c r="P33" i="10"/>
  <c r="N33" i="10"/>
  <c r="Q33" i="10"/>
  <c r="O33" i="10"/>
  <c r="W130" i="10"/>
  <c r="P130" i="10"/>
  <c r="Q130" i="10"/>
  <c r="O130" i="10"/>
  <c r="N130" i="10"/>
  <c r="W375" i="10"/>
  <c r="P375" i="10"/>
  <c r="N375" i="10"/>
  <c r="Q375" i="10"/>
  <c r="O375" i="10"/>
  <c r="W268" i="10"/>
  <c r="P268" i="10"/>
  <c r="Q268" i="10"/>
  <c r="O268" i="10"/>
  <c r="N268" i="10"/>
  <c r="W107" i="10"/>
  <c r="Q107" i="10"/>
  <c r="O107" i="10"/>
  <c r="N107" i="10"/>
  <c r="P107" i="10"/>
  <c r="W257" i="10"/>
  <c r="N257" i="10"/>
  <c r="P257" i="10"/>
  <c r="O257" i="10"/>
  <c r="Q257" i="10"/>
  <c r="W53" i="10"/>
  <c r="P53" i="10"/>
  <c r="Q53" i="10"/>
  <c r="O53" i="10"/>
  <c r="N53" i="10"/>
  <c r="W108" i="10"/>
  <c r="P108" i="10"/>
  <c r="Q108" i="10"/>
  <c r="O108" i="10"/>
  <c r="N108" i="10"/>
  <c r="W334" i="10"/>
  <c r="Q334" i="10"/>
  <c r="P334" i="10"/>
  <c r="N334" i="10"/>
  <c r="O334" i="10"/>
  <c r="W88" i="10"/>
  <c r="Q88" i="10"/>
  <c r="P88" i="10"/>
  <c r="O88" i="10"/>
  <c r="N88" i="10"/>
  <c r="W196" i="10"/>
  <c r="P196" i="10"/>
  <c r="Q196" i="10"/>
  <c r="O196" i="10"/>
  <c r="N196" i="10"/>
  <c r="W245" i="10"/>
  <c r="P245" i="10"/>
  <c r="Q245" i="10"/>
  <c r="O245" i="10"/>
  <c r="N245" i="10"/>
  <c r="W315" i="10"/>
  <c r="Q315" i="10"/>
  <c r="O315" i="10"/>
  <c r="P315" i="10"/>
  <c r="N315" i="10"/>
  <c r="W241" i="10"/>
  <c r="Q241" i="10"/>
  <c r="N241" i="10"/>
  <c r="O241" i="10"/>
  <c r="P241" i="10"/>
  <c r="W57" i="10"/>
  <c r="P57" i="10"/>
  <c r="N57" i="10"/>
  <c r="Q57" i="10"/>
  <c r="O57" i="10"/>
  <c r="W145" i="10"/>
  <c r="N145" i="10"/>
  <c r="P145" i="10"/>
  <c r="Q145" i="10"/>
  <c r="O145" i="10"/>
  <c r="W147" i="10"/>
  <c r="Q147" i="10"/>
  <c r="O147" i="10"/>
  <c r="P147" i="10"/>
  <c r="N147" i="10"/>
  <c r="W238" i="10"/>
  <c r="Q238" i="10"/>
  <c r="P238" i="10"/>
  <c r="O238" i="10"/>
  <c r="N238" i="10"/>
  <c r="W184" i="10"/>
  <c r="Q184" i="10"/>
  <c r="P184" i="10"/>
  <c r="O184" i="10"/>
  <c r="N184" i="10"/>
  <c r="W168" i="10"/>
  <c r="Q168" i="10"/>
  <c r="P168" i="10"/>
  <c r="O168" i="10"/>
  <c r="N168" i="10"/>
  <c r="W382" i="10"/>
  <c r="Q382" i="10"/>
  <c r="P382" i="10"/>
  <c r="N382" i="10"/>
  <c r="O382" i="10"/>
  <c r="W342" i="10"/>
  <c r="Q342" i="10"/>
  <c r="P342" i="10"/>
  <c r="N342" i="10"/>
  <c r="O342" i="10"/>
  <c r="W183" i="10"/>
  <c r="P183" i="10"/>
  <c r="N183" i="10"/>
  <c r="Q183" i="10"/>
  <c r="O183" i="10"/>
  <c r="W56" i="10"/>
  <c r="Q56" i="10"/>
  <c r="P56" i="10"/>
  <c r="O56" i="10"/>
  <c r="N56" i="10"/>
  <c r="W331" i="10"/>
  <c r="Q331" i="10"/>
  <c r="O331" i="10"/>
  <c r="P331" i="10"/>
  <c r="N331" i="10"/>
  <c r="W300" i="10"/>
  <c r="P300" i="10"/>
  <c r="Q300" i="10"/>
  <c r="N300" i="10"/>
  <c r="O300" i="10"/>
  <c r="W61" i="10"/>
  <c r="O61" i="10"/>
  <c r="P61" i="10"/>
  <c r="Q61" i="10"/>
  <c r="N61" i="10"/>
  <c r="W330" i="10"/>
  <c r="P330" i="10"/>
  <c r="Q330" i="10"/>
  <c r="N330" i="10"/>
  <c r="O330" i="10"/>
  <c r="W131" i="10"/>
  <c r="Q131" i="10"/>
  <c r="O131" i="10"/>
  <c r="N131" i="10"/>
  <c r="P131" i="10"/>
  <c r="W160" i="10"/>
  <c r="Q160" i="10"/>
  <c r="P160" i="10"/>
  <c r="O160" i="10"/>
  <c r="N160" i="10"/>
  <c r="W43" i="10"/>
  <c r="Q43" i="10"/>
  <c r="O43" i="10"/>
  <c r="N43" i="10"/>
  <c r="P43" i="10"/>
  <c r="W136" i="10"/>
  <c r="Q136" i="10"/>
  <c r="P136" i="10"/>
  <c r="O136" i="10"/>
  <c r="N136" i="10"/>
  <c r="W328" i="10"/>
  <c r="Q328" i="10"/>
  <c r="P328" i="10"/>
  <c r="O328" i="10"/>
  <c r="N328" i="10"/>
  <c r="W218" i="10"/>
  <c r="P218" i="10"/>
  <c r="Q218" i="10"/>
  <c r="O218" i="10"/>
  <c r="N218" i="10"/>
  <c r="W151" i="10"/>
  <c r="P151" i="10"/>
  <c r="N151" i="10"/>
  <c r="O151" i="10"/>
  <c r="Q151" i="10"/>
  <c r="W84" i="10"/>
  <c r="P84" i="10"/>
  <c r="Q84" i="10"/>
  <c r="O84" i="10"/>
  <c r="N84" i="10"/>
  <c r="W45" i="10"/>
  <c r="O45" i="10"/>
  <c r="P45" i="10"/>
  <c r="N45" i="10"/>
  <c r="Q45" i="10"/>
  <c r="W346" i="10"/>
  <c r="P346" i="10"/>
  <c r="Q346" i="10"/>
  <c r="N346" i="10"/>
  <c r="O346" i="10"/>
  <c r="W139" i="10"/>
  <c r="Q139" i="10"/>
  <c r="O139" i="10"/>
  <c r="P139" i="10"/>
  <c r="N139" i="10"/>
  <c r="W355" i="10"/>
  <c r="Q355" i="10"/>
  <c r="O355" i="10"/>
  <c r="P355" i="10"/>
  <c r="N355" i="10"/>
  <c r="W325" i="10"/>
  <c r="Q325" i="10"/>
  <c r="O325" i="10"/>
  <c r="N325" i="10"/>
  <c r="P325" i="10"/>
  <c r="W132" i="10"/>
  <c r="P132" i="10"/>
  <c r="Q132" i="10"/>
  <c r="O132" i="10"/>
  <c r="N132" i="10"/>
  <c r="W55" i="10"/>
  <c r="P55" i="10"/>
  <c r="N55" i="10"/>
  <c r="Q55" i="10"/>
  <c r="O55" i="10"/>
  <c r="W308" i="10"/>
  <c r="P308" i="10"/>
  <c r="Q308" i="10"/>
  <c r="N308" i="10"/>
  <c r="O308" i="10"/>
  <c r="W162" i="10"/>
  <c r="P162" i="10"/>
  <c r="Q162" i="10"/>
  <c r="N162" i="10"/>
  <c r="O162" i="10"/>
  <c r="W256" i="10"/>
  <c r="Q256" i="10"/>
  <c r="P256" i="10"/>
  <c r="O256" i="10"/>
  <c r="N256" i="10"/>
  <c r="W350" i="10"/>
  <c r="Q350" i="10"/>
  <c r="P350" i="10"/>
  <c r="O350" i="10"/>
  <c r="N350" i="10"/>
  <c r="W229" i="10"/>
  <c r="O229" i="10"/>
  <c r="P229" i="10"/>
  <c r="Q229" i="10"/>
  <c r="N229" i="10"/>
  <c r="W96" i="10"/>
  <c r="Q96" i="10"/>
  <c r="P96" i="10"/>
  <c r="O96" i="10"/>
  <c r="N96" i="10"/>
  <c r="W338" i="10"/>
  <c r="P338" i="10"/>
  <c r="Q338" i="10"/>
  <c r="N338" i="10"/>
  <c r="O338" i="10"/>
  <c r="W140" i="10"/>
  <c r="P140" i="10"/>
  <c r="Q140" i="10"/>
  <c r="O140" i="10"/>
  <c r="N140" i="10"/>
  <c r="W80" i="10"/>
  <c r="Q80" i="10"/>
  <c r="P80" i="10"/>
  <c r="O80" i="10"/>
  <c r="N80" i="10"/>
  <c r="W299" i="10"/>
  <c r="Q299" i="10"/>
  <c r="O299" i="10"/>
  <c r="N299" i="10"/>
  <c r="P299" i="10"/>
  <c r="W370" i="10"/>
  <c r="P370" i="10"/>
  <c r="Q370" i="10"/>
  <c r="O370" i="10"/>
  <c r="N370" i="10"/>
  <c r="W197" i="10"/>
  <c r="Q197" i="10"/>
  <c r="O197" i="10"/>
  <c r="N197" i="10"/>
  <c r="P197" i="10"/>
  <c r="W170" i="10"/>
  <c r="P170" i="10"/>
  <c r="Q170" i="10"/>
  <c r="N170" i="10"/>
  <c r="O170" i="10"/>
  <c r="AA13" i="10"/>
  <c r="W209" i="10" l="1"/>
  <c r="N209" i="10"/>
  <c r="P209" i="10"/>
  <c r="Q209" i="10"/>
  <c r="O209" i="10"/>
  <c r="W71" i="10"/>
  <c r="P71" i="10"/>
  <c r="N71" i="10"/>
  <c r="Q71" i="10"/>
  <c r="O71" i="10"/>
  <c r="W332" i="10"/>
  <c r="P332" i="10"/>
  <c r="Q332" i="10"/>
  <c r="N332" i="10"/>
  <c r="O332" i="10"/>
  <c r="W356" i="10"/>
  <c r="P356" i="10"/>
  <c r="Q356" i="10"/>
  <c r="N356" i="10"/>
  <c r="O356" i="10"/>
  <c r="W343" i="10"/>
  <c r="P343" i="10"/>
  <c r="N343" i="10"/>
  <c r="O343" i="10"/>
  <c r="Q343" i="10"/>
  <c r="W283" i="10"/>
  <c r="Q283" i="10"/>
  <c r="O283" i="10"/>
  <c r="N283" i="10"/>
  <c r="P283" i="10"/>
  <c r="W393" i="10"/>
  <c r="P393" i="10"/>
  <c r="Q393" i="10"/>
  <c r="N393" i="10"/>
  <c r="O393" i="10"/>
  <c r="W78" i="10"/>
  <c r="Q78" i="10"/>
  <c r="P78" i="10"/>
  <c r="O78" i="10"/>
  <c r="N78" i="10"/>
  <c r="W126" i="10"/>
  <c r="Q126" i="10"/>
  <c r="P126" i="10"/>
  <c r="O126" i="10"/>
  <c r="N126" i="10"/>
  <c r="W394" i="10"/>
  <c r="P394" i="10"/>
  <c r="Q394" i="10"/>
  <c r="N394" i="10"/>
  <c r="O394" i="10"/>
  <c r="W223" i="10"/>
  <c r="P223" i="10"/>
  <c r="N223" i="10"/>
  <c r="Q223" i="10"/>
  <c r="O223" i="10"/>
  <c r="W210" i="10"/>
  <c r="P210" i="10"/>
  <c r="Q210" i="10"/>
  <c r="N210" i="10"/>
  <c r="O210" i="10"/>
  <c r="W77" i="10"/>
  <c r="P77" i="10"/>
  <c r="O77" i="10"/>
  <c r="Q77" i="10"/>
  <c r="N77" i="10"/>
  <c r="W273" i="10"/>
  <c r="N273" i="10"/>
  <c r="P273" i="10"/>
  <c r="Q273" i="10"/>
  <c r="O273" i="10"/>
  <c r="W231" i="10"/>
  <c r="P231" i="10"/>
  <c r="N231" i="10"/>
  <c r="O231" i="10"/>
  <c r="Q231" i="10"/>
  <c r="W276" i="10"/>
  <c r="P276" i="10"/>
  <c r="Q276" i="10"/>
  <c r="N276" i="10"/>
  <c r="O276" i="10"/>
  <c r="W369" i="10"/>
  <c r="Q369" i="10"/>
  <c r="N369" i="10"/>
  <c r="O369" i="10"/>
  <c r="P369" i="10"/>
  <c r="W333" i="10"/>
  <c r="P333" i="10"/>
  <c r="O333" i="10"/>
  <c r="Q333" i="10"/>
  <c r="N333" i="10"/>
  <c r="W83" i="10"/>
  <c r="Q83" i="10"/>
  <c r="O83" i="10"/>
  <c r="P83" i="10"/>
  <c r="N83" i="10"/>
  <c r="W211" i="10"/>
  <c r="Q211" i="10"/>
  <c r="O211" i="10"/>
  <c r="P211" i="10"/>
  <c r="N211" i="10"/>
  <c r="W111" i="10"/>
  <c r="P111" i="10"/>
  <c r="Q111" i="10"/>
  <c r="N111" i="10"/>
  <c r="O111" i="10"/>
  <c r="W95" i="10"/>
  <c r="P95" i="10"/>
  <c r="N95" i="10"/>
  <c r="Q95" i="10"/>
  <c r="O95" i="10"/>
  <c r="W215" i="10"/>
  <c r="P215" i="10"/>
  <c r="N215" i="10"/>
  <c r="O215" i="10"/>
  <c r="Q215" i="10"/>
  <c r="W383" i="10"/>
  <c r="P383" i="10"/>
  <c r="N383" i="10"/>
  <c r="O383" i="10"/>
  <c r="Q383" i="10"/>
  <c r="W149" i="10"/>
  <c r="O149" i="10"/>
  <c r="P149" i="10"/>
  <c r="Q149" i="10"/>
  <c r="N149" i="10"/>
  <c r="W259" i="10"/>
  <c r="Q259" i="10"/>
  <c r="O259" i="10"/>
  <c r="N259" i="10"/>
  <c r="P259" i="10"/>
  <c r="W274" i="10"/>
  <c r="P274" i="10"/>
  <c r="Q274" i="10"/>
  <c r="N274" i="10"/>
  <c r="O274" i="10"/>
  <c r="W203" i="10"/>
  <c r="Q203" i="10"/>
  <c r="O203" i="10"/>
  <c r="P203" i="10"/>
  <c r="N203" i="10"/>
  <c r="W250" i="10"/>
  <c r="P250" i="10"/>
  <c r="Q250" i="10"/>
  <c r="O250" i="10"/>
  <c r="N250" i="10"/>
  <c r="W301" i="10"/>
  <c r="O301" i="10"/>
  <c r="P301" i="10"/>
  <c r="N301" i="10"/>
  <c r="Q301" i="10"/>
  <c r="W37" i="10"/>
  <c r="O37" i="10"/>
  <c r="P37" i="10"/>
  <c r="Q37" i="10"/>
  <c r="N37" i="10"/>
  <c r="W360" i="10"/>
  <c r="Q360" i="10"/>
  <c r="P360" i="10"/>
  <c r="O360" i="10"/>
  <c r="N360" i="10"/>
  <c r="W233" i="10"/>
  <c r="N233" i="10"/>
  <c r="P233" i="10"/>
  <c r="Q233" i="10"/>
  <c r="O233" i="10"/>
  <c r="W224" i="10"/>
  <c r="Q224" i="10"/>
  <c r="P224" i="10"/>
  <c r="O224" i="10"/>
  <c r="N224" i="10"/>
  <c r="W153" i="10"/>
  <c r="Q153" i="10"/>
  <c r="N153" i="10"/>
  <c r="P153" i="10"/>
  <c r="O153" i="10"/>
  <c r="W188" i="10"/>
  <c r="P188" i="10"/>
  <c r="Q188" i="10"/>
  <c r="O188" i="10"/>
  <c r="N188" i="10"/>
  <c r="W389" i="10"/>
  <c r="Q389" i="10"/>
  <c r="O389" i="10"/>
  <c r="N389" i="10"/>
  <c r="P389" i="10"/>
  <c r="W403" i="10"/>
  <c r="Q403" i="10"/>
  <c r="O403" i="10"/>
  <c r="P403" i="10"/>
  <c r="N403" i="10"/>
  <c r="W98" i="10"/>
  <c r="P98" i="10"/>
  <c r="Q98" i="10"/>
  <c r="N98" i="10"/>
  <c r="O98" i="10"/>
  <c r="W186" i="10"/>
  <c r="P186" i="10"/>
  <c r="Q186" i="10"/>
  <c r="O186" i="10"/>
  <c r="N186" i="10"/>
  <c r="W254" i="10"/>
  <c r="Q254" i="10"/>
  <c r="P254" i="10"/>
  <c r="O254" i="10"/>
  <c r="N254" i="10"/>
  <c r="W40" i="10"/>
  <c r="Q40" i="10"/>
  <c r="P40" i="10"/>
  <c r="O40" i="10"/>
  <c r="N40" i="10"/>
  <c r="W103" i="10"/>
  <c r="P103" i="10"/>
  <c r="N103" i="10"/>
  <c r="O103" i="10"/>
  <c r="Q103" i="10"/>
  <c r="W307" i="10"/>
  <c r="Q307" i="10"/>
  <c r="P307" i="10"/>
  <c r="O307" i="10"/>
  <c r="N307" i="10"/>
  <c r="W260" i="10"/>
  <c r="P260" i="10"/>
  <c r="Q260" i="10"/>
  <c r="O260" i="10"/>
  <c r="N260" i="10"/>
  <c r="W74" i="10"/>
  <c r="P74" i="10"/>
  <c r="Q74" i="10"/>
  <c r="N74" i="10"/>
  <c r="O74" i="10"/>
  <c r="W176" i="10"/>
  <c r="Q176" i="10"/>
  <c r="P176" i="10"/>
  <c r="O176" i="10"/>
  <c r="N176" i="10"/>
  <c r="W292" i="10"/>
  <c r="P292" i="10"/>
  <c r="Q292" i="10"/>
  <c r="N292" i="10"/>
  <c r="O292" i="10"/>
  <c r="W46" i="10"/>
  <c r="Q46" i="10"/>
  <c r="P46" i="10"/>
  <c r="O46" i="10"/>
  <c r="N46" i="10"/>
  <c r="W65" i="10"/>
  <c r="N65" i="10"/>
  <c r="P65" i="10"/>
  <c r="O65" i="10"/>
  <c r="Q65" i="10"/>
  <c r="W364" i="10"/>
  <c r="P364" i="10"/>
  <c r="Q364" i="10"/>
  <c r="N364" i="10"/>
  <c r="O364" i="10"/>
  <c r="W114" i="10"/>
  <c r="P114" i="10"/>
  <c r="Q114" i="10"/>
  <c r="O114" i="10"/>
  <c r="N114" i="10"/>
  <c r="W73" i="10"/>
  <c r="P73" i="10"/>
  <c r="Q73" i="10"/>
  <c r="N73" i="10"/>
  <c r="O73" i="10"/>
  <c r="W64" i="10"/>
  <c r="Q64" i="10"/>
  <c r="P64" i="10"/>
  <c r="O64" i="10"/>
  <c r="N64" i="10"/>
  <c r="W261" i="10"/>
  <c r="Q261" i="10"/>
  <c r="O261" i="10"/>
  <c r="N261" i="10"/>
  <c r="P261" i="10"/>
  <c r="W251" i="10"/>
  <c r="Q251" i="10"/>
  <c r="O251" i="10"/>
  <c r="P251" i="10"/>
  <c r="N251" i="10"/>
  <c r="W87" i="10"/>
  <c r="P87" i="10"/>
  <c r="N87" i="10"/>
  <c r="O87" i="10"/>
  <c r="Q87" i="10"/>
  <c r="W128" i="10"/>
  <c r="Q128" i="10"/>
  <c r="P128" i="10"/>
  <c r="O128" i="10"/>
  <c r="N128" i="10"/>
  <c r="W187" i="10"/>
  <c r="Q187" i="10"/>
  <c r="O187" i="10"/>
  <c r="P187" i="10"/>
  <c r="N187" i="10"/>
  <c r="W175" i="10"/>
  <c r="P175" i="10"/>
  <c r="Q175" i="10"/>
  <c r="N175" i="10"/>
  <c r="O175" i="10"/>
  <c r="W115" i="10"/>
  <c r="Q115" i="10"/>
  <c r="P115" i="10"/>
  <c r="O115" i="10"/>
  <c r="N115" i="10"/>
  <c r="W89" i="10"/>
  <c r="Q89" i="10"/>
  <c r="N89" i="10"/>
  <c r="P89" i="10"/>
  <c r="O89" i="10"/>
  <c r="W371" i="10"/>
  <c r="Q371" i="10"/>
  <c r="P371" i="10"/>
  <c r="O371" i="10"/>
  <c r="N371" i="10"/>
  <c r="W201" i="10"/>
  <c r="P201" i="10"/>
  <c r="Q201" i="10"/>
  <c r="N201" i="10"/>
  <c r="O201" i="10"/>
  <c r="W297" i="10"/>
  <c r="N297" i="10"/>
  <c r="P297" i="10"/>
  <c r="Q297" i="10"/>
  <c r="O297" i="10"/>
  <c r="W392" i="10"/>
  <c r="Q392" i="10"/>
  <c r="P392" i="10"/>
  <c r="O392" i="10"/>
  <c r="N392" i="10"/>
  <c r="W44" i="10"/>
  <c r="P44" i="10"/>
  <c r="Q44" i="10"/>
  <c r="O44" i="10"/>
  <c r="N44" i="10"/>
  <c r="W235" i="10"/>
  <c r="Q235" i="10"/>
  <c r="O235" i="10"/>
  <c r="N235" i="10"/>
  <c r="P235" i="10"/>
  <c r="W290" i="10"/>
  <c r="P290" i="10"/>
  <c r="Q290" i="10"/>
  <c r="N290" i="10"/>
  <c r="O290" i="10"/>
  <c r="W110" i="10"/>
  <c r="Q110" i="10"/>
  <c r="P110" i="10"/>
  <c r="O110" i="10"/>
  <c r="N110" i="10"/>
  <c r="W217" i="10"/>
  <c r="Q217" i="10"/>
  <c r="N217" i="10"/>
  <c r="P217" i="10"/>
  <c r="O217" i="10"/>
  <c r="W226" i="10"/>
  <c r="P226" i="10"/>
  <c r="Q226" i="10"/>
  <c r="N226" i="10"/>
  <c r="O226" i="10"/>
  <c r="W305" i="10"/>
  <c r="Q305" i="10"/>
  <c r="N305" i="10"/>
  <c r="O305" i="10"/>
  <c r="P305" i="10"/>
  <c r="W106" i="10"/>
  <c r="P106" i="10"/>
  <c r="Q106" i="10"/>
  <c r="N106" i="10"/>
  <c r="O106" i="10"/>
  <c r="W384" i="10"/>
  <c r="Q384" i="10"/>
  <c r="P384" i="10"/>
  <c r="O384" i="10"/>
  <c r="N384" i="10"/>
  <c r="W287" i="10"/>
  <c r="P287" i="10"/>
  <c r="N287" i="10"/>
  <c r="Q287" i="10"/>
  <c r="O287" i="10"/>
  <c r="W240" i="10"/>
  <c r="Q240" i="10"/>
  <c r="P240" i="10"/>
  <c r="O240" i="10"/>
  <c r="N240" i="10"/>
  <c r="W258" i="10"/>
  <c r="P258" i="10"/>
  <c r="Q258" i="10"/>
  <c r="O258" i="10"/>
  <c r="N258" i="10"/>
  <c r="W158" i="10"/>
  <c r="Q158" i="10"/>
  <c r="P158" i="10"/>
  <c r="O158" i="10"/>
  <c r="N158" i="10"/>
  <c r="W311" i="10"/>
  <c r="P311" i="10"/>
  <c r="N311" i="10"/>
  <c r="Q311" i="10"/>
  <c r="O311" i="10"/>
  <c r="W282" i="10"/>
  <c r="P282" i="10"/>
  <c r="Q282" i="10"/>
  <c r="N282" i="10"/>
  <c r="O282" i="10"/>
  <c r="W148" i="10"/>
  <c r="P148" i="10"/>
  <c r="Q148" i="10"/>
  <c r="O148" i="10"/>
  <c r="N148" i="10"/>
  <c r="W109" i="10"/>
  <c r="O109" i="10"/>
  <c r="P109" i="10"/>
  <c r="N109" i="10"/>
  <c r="Q109" i="10"/>
  <c r="W249" i="10"/>
  <c r="P249" i="10"/>
  <c r="N249" i="10"/>
  <c r="Q249" i="10"/>
  <c r="O249" i="10"/>
  <c r="W264" i="10"/>
  <c r="Q264" i="10"/>
  <c r="P264" i="10"/>
  <c r="O264" i="10"/>
  <c r="N264" i="10"/>
  <c r="W228" i="10"/>
  <c r="P228" i="10"/>
  <c r="Q228" i="10"/>
  <c r="O228" i="10"/>
  <c r="N228" i="10"/>
  <c r="W81" i="10"/>
  <c r="N81" i="10"/>
  <c r="P81" i="10"/>
  <c r="Q81" i="10"/>
  <c r="O81" i="10"/>
  <c r="W362" i="10"/>
  <c r="P362" i="10"/>
  <c r="Q362" i="10"/>
  <c r="N362" i="10"/>
  <c r="O362" i="10"/>
  <c r="W42" i="10"/>
  <c r="P42" i="10"/>
  <c r="Q42" i="10"/>
  <c r="N42" i="10"/>
  <c r="O42" i="10"/>
  <c r="W353" i="10"/>
  <c r="P353" i="10"/>
  <c r="N353" i="10"/>
  <c r="Q353" i="10"/>
  <c r="O353" i="10"/>
  <c r="W386" i="10"/>
  <c r="P386" i="10"/>
  <c r="Q386" i="10"/>
  <c r="N386" i="10"/>
  <c r="O386" i="10"/>
  <c r="W52" i="10"/>
  <c r="P52" i="10"/>
  <c r="Q52" i="10"/>
  <c r="O52" i="10"/>
  <c r="N52" i="10"/>
  <c r="W363" i="10"/>
  <c r="Q363" i="10"/>
  <c r="O363" i="10"/>
  <c r="N363" i="10"/>
  <c r="P363" i="10"/>
  <c r="W72" i="10"/>
  <c r="Q72" i="10"/>
  <c r="P72" i="10"/>
  <c r="O72" i="10"/>
  <c r="N72" i="10"/>
  <c r="W400" i="10"/>
  <c r="Q400" i="10"/>
  <c r="P400" i="10"/>
  <c r="O400" i="10"/>
  <c r="N400" i="10"/>
  <c r="W178" i="10"/>
  <c r="P178" i="10"/>
  <c r="Q178" i="10"/>
  <c r="O178" i="10"/>
  <c r="N178" i="10"/>
  <c r="W181" i="10"/>
  <c r="P181" i="10"/>
  <c r="Q181" i="10"/>
  <c r="O181" i="10"/>
  <c r="N181" i="10"/>
  <c r="W146" i="10"/>
  <c r="P146" i="10"/>
  <c r="Q146" i="10"/>
  <c r="N146" i="10"/>
  <c r="O146" i="10"/>
  <c r="W316" i="10"/>
  <c r="P316" i="10"/>
  <c r="Q316" i="10"/>
  <c r="N316" i="10"/>
  <c r="O316" i="10"/>
  <c r="W263" i="10"/>
  <c r="P263" i="10"/>
  <c r="N263" i="10"/>
  <c r="Q263" i="10"/>
  <c r="O263" i="10"/>
  <c r="W248" i="10"/>
  <c r="Q248" i="10"/>
  <c r="P248" i="10"/>
  <c r="O248" i="10"/>
  <c r="N248" i="10"/>
  <c r="W63" i="10"/>
  <c r="P63" i="10"/>
  <c r="N63" i="10"/>
  <c r="O63" i="10"/>
  <c r="Q63" i="10"/>
  <c r="W70" i="10"/>
  <c r="Q70" i="10"/>
  <c r="P70" i="10"/>
  <c r="O70" i="10"/>
  <c r="N70" i="10"/>
  <c r="W157" i="10"/>
  <c r="P157" i="10"/>
  <c r="Q157" i="10"/>
  <c r="O157" i="10"/>
  <c r="N157" i="10"/>
  <c r="W194" i="10"/>
  <c r="P194" i="10"/>
  <c r="Q194" i="10"/>
  <c r="O194" i="10"/>
  <c r="N194" i="10"/>
  <c r="W309" i="10"/>
  <c r="P309" i="10"/>
  <c r="Q309" i="10"/>
  <c r="O309" i="10"/>
  <c r="N309" i="10"/>
  <c r="W380" i="10"/>
  <c r="P380" i="10"/>
  <c r="Q380" i="10"/>
  <c r="N380" i="10"/>
  <c r="O380" i="10"/>
  <c r="W271" i="10"/>
  <c r="P271" i="10"/>
  <c r="N271" i="10"/>
  <c r="Q271" i="10"/>
  <c r="O271" i="10"/>
  <c r="W365" i="10"/>
  <c r="O365" i="10"/>
  <c r="P365" i="10"/>
  <c r="N365" i="10"/>
  <c r="Q365" i="10"/>
  <c r="W150" i="10"/>
  <c r="Q150" i="10"/>
  <c r="P150" i="10"/>
  <c r="O150" i="10"/>
  <c r="N150" i="10"/>
  <c r="W352" i="10"/>
  <c r="Q352" i="10"/>
  <c r="P352" i="10"/>
  <c r="O352" i="10"/>
  <c r="N352" i="10"/>
  <c r="W295" i="10"/>
  <c r="P295" i="10"/>
  <c r="N295" i="10"/>
  <c r="O295" i="10"/>
  <c r="Q295" i="10"/>
  <c r="W99" i="10"/>
  <c r="Q99" i="10"/>
  <c r="O99" i="10"/>
  <c r="P99" i="10"/>
  <c r="N99" i="10"/>
  <c r="W324" i="10"/>
  <c r="P324" i="10"/>
  <c r="Q324" i="10"/>
  <c r="N324" i="10"/>
  <c r="O324" i="10"/>
  <c r="W79" i="10"/>
  <c r="P79" i="10"/>
  <c r="N79" i="10"/>
  <c r="Q79" i="10"/>
  <c r="O79" i="10"/>
  <c r="W304" i="10"/>
  <c r="Q304" i="10"/>
  <c r="P304" i="10"/>
  <c r="O304" i="10"/>
  <c r="N304" i="10"/>
  <c r="W269" i="10"/>
  <c r="P269" i="10"/>
  <c r="O269" i="10"/>
  <c r="Q269" i="10"/>
  <c r="N269" i="10"/>
  <c r="W253" i="10"/>
  <c r="O253" i="10"/>
  <c r="P253" i="10"/>
  <c r="Q253" i="10"/>
  <c r="N253" i="10"/>
  <c r="W398" i="10"/>
  <c r="Q398" i="10"/>
  <c r="P398" i="10"/>
  <c r="N398" i="10"/>
  <c r="O398" i="10"/>
  <c r="W58" i="10"/>
  <c r="P58" i="10"/>
  <c r="Q58" i="10"/>
  <c r="O58" i="10"/>
  <c r="N58" i="10"/>
  <c r="W93" i="10"/>
  <c r="P93" i="10"/>
  <c r="Q93" i="10"/>
  <c r="O93" i="10"/>
  <c r="N93" i="10"/>
  <c r="W303" i="10"/>
  <c r="P303" i="10"/>
  <c r="Q303" i="10"/>
  <c r="N303" i="10"/>
  <c r="O303" i="10"/>
  <c r="W317" i="10"/>
  <c r="O317" i="10"/>
  <c r="P317" i="10"/>
  <c r="Q317" i="10"/>
  <c r="N317" i="10"/>
  <c r="W142" i="10"/>
  <c r="Q142" i="10"/>
  <c r="P142" i="10"/>
  <c r="O142" i="10"/>
  <c r="N142" i="10"/>
  <c r="W351" i="10"/>
  <c r="P351" i="10"/>
  <c r="N351" i="10"/>
  <c r="Q351" i="10"/>
  <c r="O351" i="10"/>
  <c r="W242" i="10"/>
  <c r="P242" i="10"/>
  <c r="Q242" i="10"/>
  <c r="O242" i="10"/>
  <c r="N242" i="10"/>
  <c r="W337" i="10"/>
  <c r="N337" i="10"/>
  <c r="P337" i="10"/>
  <c r="Q337" i="10"/>
  <c r="O337" i="10"/>
  <c r="W219" i="10"/>
  <c r="Q219" i="10"/>
  <c r="O219" i="10"/>
  <c r="N219" i="10"/>
  <c r="P219" i="10"/>
  <c r="W207" i="10"/>
  <c r="P207" i="10"/>
  <c r="N207" i="10"/>
  <c r="Q207" i="10"/>
  <c r="O207" i="10"/>
  <c r="W302" i="10"/>
  <c r="Q302" i="10"/>
  <c r="P302" i="10"/>
  <c r="N302" i="10"/>
  <c r="O302" i="10"/>
  <c r="W390" i="10"/>
  <c r="Q390" i="10"/>
  <c r="P390" i="10"/>
  <c r="O390" i="10"/>
  <c r="N390" i="10"/>
  <c r="W234" i="10"/>
  <c r="P234" i="10"/>
  <c r="Q234" i="10"/>
  <c r="N234" i="10"/>
  <c r="O234" i="10"/>
  <c r="W198" i="10"/>
  <c r="Q198" i="10"/>
  <c r="P198" i="10"/>
  <c r="O198" i="10"/>
  <c r="N198" i="10"/>
  <c r="W354" i="10"/>
  <c r="P354" i="10"/>
  <c r="Q354" i="10"/>
  <c r="N354" i="10"/>
  <c r="O354" i="10"/>
  <c r="W377" i="10"/>
  <c r="P377" i="10"/>
  <c r="N377" i="10"/>
  <c r="Q377" i="10"/>
  <c r="O377" i="10"/>
  <c r="W127" i="10"/>
  <c r="P127" i="10"/>
  <c r="N127" i="10"/>
  <c r="O127" i="10"/>
  <c r="Q127" i="10"/>
  <c r="W97" i="10"/>
  <c r="P97" i="10"/>
  <c r="N97" i="10"/>
  <c r="Q97" i="10"/>
  <c r="O97" i="10"/>
  <c r="W329" i="10"/>
  <c r="P329" i="10"/>
  <c r="Q329" i="10"/>
  <c r="N329" i="10"/>
  <c r="O329" i="10"/>
  <c r="W298" i="10"/>
  <c r="P298" i="10"/>
  <c r="Q298" i="10"/>
  <c r="N298" i="10"/>
  <c r="O298" i="10"/>
  <c r="W320" i="10"/>
  <c r="Q320" i="10"/>
  <c r="P320" i="10"/>
  <c r="O320" i="10"/>
  <c r="N320" i="10"/>
  <c r="W102" i="10"/>
  <c r="Q102" i="10"/>
  <c r="P102" i="10"/>
  <c r="O102" i="10"/>
  <c r="N102" i="10"/>
  <c r="W69" i="10"/>
  <c r="Q69" i="10"/>
  <c r="O69" i="10"/>
  <c r="N69" i="10"/>
  <c r="P69" i="10"/>
  <c r="W41" i="10"/>
  <c r="N41" i="10"/>
  <c r="P41" i="10"/>
  <c r="Q41" i="10"/>
  <c r="O41" i="10"/>
  <c r="W232" i="10"/>
  <c r="Q232" i="10"/>
  <c r="P232" i="10"/>
  <c r="O232" i="10"/>
  <c r="N232" i="10"/>
  <c r="W372" i="10"/>
  <c r="P372" i="10"/>
  <c r="Q372" i="10"/>
  <c r="N372" i="10"/>
  <c r="O372" i="10"/>
  <c r="W75" i="10"/>
  <c r="Q75" i="10"/>
  <c r="O75" i="10"/>
  <c r="P75" i="10"/>
  <c r="N75" i="10"/>
  <c r="W34" i="10"/>
  <c r="P34" i="10"/>
  <c r="Q34" i="10"/>
  <c r="N34" i="10"/>
  <c r="O34" i="10"/>
  <c r="W278" i="10"/>
  <c r="Q278" i="10"/>
  <c r="P278" i="10"/>
  <c r="N278" i="10"/>
  <c r="O278" i="10"/>
  <c r="W348" i="10"/>
  <c r="P348" i="10"/>
  <c r="Q348" i="10"/>
  <c r="N348" i="10"/>
  <c r="O348" i="10"/>
  <c r="W236" i="10"/>
  <c r="P236" i="10"/>
  <c r="Q236" i="10"/>
  <c r="O236" i="10"/>
  <c r="N236" i="10"/>
  <c r="W116" i="10"/>
  <c r="P116" i="10"/>
  <c r="Q116" i="10"/>
  <c r="O116" i="10"/>
  <c r="N116" i="10"/>
  <c r="W357" i="10"/>
  <c r="O357" i="10"/>
  <c r="P357" i="10"/>
  <c r="Q357" i="10"/>
  <c r="N357" i="10"/>
  <c r="W374" i="10"/>
  <c r="Q374" i="10"/>
  <c r="P374" i="10"/>
  <c r="N374" i="10"/>
  <c r="O374" i="10"/>
  <c r="W368" i="10"/>
  <c r="Q368" i="10"/>
  <c r="P368" i="10"/>
  <c r="O368" i="10"/>
  <c r="N368" i="10"/>
  <c r="W66" i="10"/>
  <c r="P66" i="10"/>
  <c r="Q66" i="10"/>
  <c r="O66" i="10"/>
  <c r="N66" i="10"/>
  <c r="W180" i="10"/>
  <c r="P180" i="10"/>
  <c r="Q180" i="10"/>
  <c r="O180" i="10"/>
  <c r="N180" i="10"/>
  <c r="W220" i="10"/>
  <c r="P220" i="10"/>
  <c r="Q220" i="10"/>
  <c r="O220" i="10"/>
  <c r="N220" i="10"/>
  <c r="W270" i="10"/>
  <c r="Q270" i="10"/>
  <c r="P270" i="10"/>
  <c r="O270" i="10"/>
  <c r="N270" i="10"/>
  <c r="W165" i="10"/>
  <c r="O165" i="10"/>
  <c r="P165" i="10"/>
  <c r="Q165" i="10"/>
  <c r="N165" i="10"/>
  <c r="W381" i="10"/>
  <c r="O381" i="10"/>
  <c r="P381" i="10"/>
  <c r="Q381" i="10"/>
  <c r="N381" i="10"/>
  <c r="W185" i="10"/>
  <c r="P185" i="10"/>
  <c r="N185" i="10"/>
  <c r="Q185" i="10"/>
  <c r="O185" i="10"/>
  <c r="W323" i="10"/>
  <c r="Q323" i="10"/>
  <c r="O323" i="10"/>
  <c r="N323" i="10"/>
  <c r="P323" i="10"/>
  <c r="W101" i="10"/>
  <c r="O101" i="10"/>
  <c r="P101" i="10"/>
  <c r="Q101" i="10"/>
  <c r="N101" i="10"/>
  <c r="W359" i="10"/>
  <c r="P359" i="10"/>
  <c r="N359" i="10"/>
  <c r="O359" i="10"/>
  <c r="Q359" i="10"/>
  <c r="W395" i="10"/>
  <c r="Q395" i="10"/>
  <c r="O395" i="10"/>
  <c r="P395" i="10"/>
  <c r="N395" i="10"/>
  <c r="W247" i="10"/>
  <c r="P247" i="10"/>
  <c r="N247" i="10"/>
  <c r="Q247" i="10"/>
  <c r="O247" i="10"/>
  <c r="W174" i="10"/>
  <c r="Q174" i="10"/>
  <c r="P174" i="10"/>
  <c r="O174" i="10"/>
  <c r="N174" i="10"/>
  <c r="W293" i="10"/>
  <c r="O293" i="10"/>
  <c r="P293" i="10"/>
  <c r="Q293" i="10"/>
  <c r="N293" i="10"/>
  <c r="W280" i="10"/>
  <c r="Q280" i="10"/>
  <c r="P280" i="10"/>
  <c r="O280" i="10"/>
  <c r="N280" i="10"/>
  <c r="W230" i="10"/>
  <c r="Q230" i="10"/>
  <c r="P230" i="10"/>
  <c r="O230" i="10"/>
  <c r="N230" i="10"/>
  <c r="W319" i="10"/>
  <c r="P319" i="10"/>
  <c r="N319" i="10"/>
  <c r="O319" i="10"/>
  <c r="Q319" i="10"/>
  <c r="W38" i="10"/>
  <c r="Q38" i="10"/>
  <c r="P38" i="10"/>
  <c r="O38" i="10"/>
  <c r="N38" i="10"/>
  <c r="W144" i="10"/>
  <c r="Q144" i="10"/>
  <c r="P144" i="10"/>
  <c r="O144" i="10"/>
  <c r="N144" i="10"/>
  <c r="W51" i="10"/>
  <c r="Q51" i="10"/>
  <c r="P51" i="10"/>
  <c r="O51" i="10"/>
  <c r="N51" i="10"/>
  <c r="W306" i="10"/>
  <c r="P306" i="10"/>
  <c r="Q306" i="10"/>
  <c r="O306" i="10"/>
  <c r="N306" i="10"/>
  <c r="W199" i="10"/>
  <c r="P199" i="10"/>
  <c r="N199" i="10"/>
  <c r="Q199" i="10"/>
  <c r="O199" i="10"/>
  <c r="W191" i="10"/>
  <c r="P191" i="10"/>
  <c r="N191" i="10"/>
  <c r="O191" i="10"/>
  <c r="Q191" i="10"/>
  <c r="W378" i="10"/>
  <c r="P378" i="10"/>
  <c r="Q378" i="10"/>
  <c r="N378" i="10"/>
  <c r="O378" i="10"/>
  <c r="W62" i="10"/>
  <c r="Q62" i="10"/>
  <c r="P62" i="10"/>
  <c r="O62" i="10"/>
  <c r="N62" i="10"/>
  <c r="W339" i="10"/>
  <c r="Q339" i="10"/>
  <c r="O339" i="10"/>
  <c r="P339" i="10"/>
  <c r="N339" i="10"/>
  <c r="W208" i="10"/>
  <c r="Q208" i="10"/>
  <c r="P208" i="10"/>
  <c r="O208" i="10"/>
  <c r="N208" i="10"/>
  <c r="W202" i="10"/>
  <c r="P202" i="10"/>
  <c r="Q202" i="10"/>
  <c r="N202" i="10"/>
  <c r="O202" i="10"/>
  <c r="W367" i="10"/>
  <c r="P367" i="10"/>
  <c r="Q367" i="10"/>
  <c r="N367" i="10"/>
  <c r="O367" i="10"/>
  <c r="W193" i="10"/>
  <c r="N193" i="10"/>
  <c r="P193" i="10"/>
  <c r="O193" i="10"/>
  <c r="Q193" i="10"/>
  <c r="W344" i="10"/>
  <c r="Q344" i="10"/>
  <c r="P344" i="10"/>
  <c r="O344" i="10"/>
  <c r="N344" i="10"/>
  <c r="W190" i="10"/>
  <c r="Q190" i="10"/>
  <c r="P190" i="10"/>
  <c r="O190" i="10"/>
  <c r="N190" i="10"/>
  <c r="W171" i="10"/>
  <c r="Q171" i="10"/>
  <c r="O171" i="10"/>
  <c r="N171" i="10"/>
  <c r="P171" i="10"/>
  <c r="W336" i="10"/>
  <c r="Q336" i="10"/>
  <c r="P336" i="10"/>
  <c r="O336" i="10"/>
  <c r="N336" i="10"/>
  <c r="W221" i="10"/>
  <c r="P221" i="10"/>
  <c r="Q221" i="10"/>
  <c r="O221" i="10"/>
  <c r="N221" i="10"/>
  <c r="W164" i="10"/>
  <c r="P164" i="10"/>
  <c r="Q164" i="10"/>
  <c r="O164" i="10"/>
  <c r="N164" i="10"/>
  <c r="W120" i="10"/>
  <c r="Q120" i="10"/>
  <c r="P120" i="10"/>
  <c r="O120" i="10"/>
  <c r="N120" i="10"/>
  <c r="W361" i="10"/>
  <c r="N361" i="10"/>
  <c r="P361" i="10"/>
  <c r="Q361" i="10"/>
  <c r="O361" i="10"/>
  <c r="W94" i="10"/>
  <c r="Q94" i="10"/>
  <c r="P94" i="10"/>
  <c r="O94" i="10"/>
  <c r="N94" i="10"/>
  <c r="W376" i="10"/>
  <c r="Q376" i="10"/>
  <c r="P376" i="10"/>
  <c r="O376" i="10"/>
  <c r="N376" i="10"/>
  <c r="W60" i="10"/>
  <c r="P60" i="10"/>
  <c r="Q60" i="10"/>
  <c r="O60" i="10"/>
  <c r="N60" i="10"/>
  <c r="W85" i="10"/>
  <c r="O85" i="10"/>
  <c r="P85" i="10"/>
  <c r="Q85" i="10"/>
  <c r="N85" i="10"/>
  <c r="W213" i="10"/>
  <c r="O213" i="10"/>
  <c r="P213" i="10"/>
  <c r="Q213" i="10"/>
  <c r="N213" i="10"/>
  <c r="W125" i="10"/>
  <c r="O125" i="10"/>
  <c r="P125" i="10"/>
  <c r="Q125" i="10"/>
  <c r="N125" i="10"/>
  <c r="W314" i="10"/>
  <c r="P314" i="10"/>
  <c r="Q314" i="10"/>
  <c r="N314" i="10"/>
  <c r="O314" i="10"/>
  <c r="W225" i="10"/>
  <c r="P225" i="10"/>
  <c r="N225" i="10"/>
  <c r="Q225" i="10"/>
  <c r="O225" i="10"/>
  <c r="W396" i="10"/>
  <c r="P396" i="10"/>
  <c r="Q396" i="10"/>
  <c r="N396" i="10"/>
  <c r="O396" i="10"/>
  <c r="W294" i="10"/>
  <c r="Q294" i="10"/>
  <c r="P294" i="10"/>
  <c r="N294" i="10"/>
  <c r="O294" i="10"/>
  <c r="W76" i="10"/>
  <c r="P76" i="10"/>
  <c r="Q76" i="10"/>
  <c r="O76" i="10"/>
  <c r="N76" i="10"/>
  <c r="W265" i="10"/>
  <c r="P265" i="10"/>
  <c r="Q265" i="10"/>
  <c r="N265" i="10"/>
  <c r="O265" i="10"/>
  <c r="W327" i="10"/>
  <c r="P327" i="10"/>
  <c r="N327" i="10"/>
  <c r="Q327" i="10"/>
  <c r="O327" i="10"/>
  <c r="W134" i="10"/>
  <c r="Q134" i="10"/>
  <c r="P134" i="10"/>
  <c r="O134" i="10"/>
  <c r="N134" i="10"/>
  <c r="W379" i="10"/>
  <c r="Q379" i="10"/>
  <c r="O379" i="10"/>
  <c r="P379" i="10"/>
  <c r="N379" i="10"/>
  <c r="W345" i="10"/>
  <c r="Q345" i="10"/>
  <c r="N345" i="10"/>
  <c r="P345" i="10"/>
  <c r="O345" i="10"/>
  <c r="W212" i="10"/>
  <c r="P212" i="10"/>
  <c r="Q212" i="10"/>
  <c r="O212" i="10"/>
  <c r="N212" i="10"/>
  <c r="W266" i="10"/>
  <c r="P266" i="10"/>
  <c r="Q266" i="10"/>
  <c r="N266" i="10"/>
  <c r="O266" i="10"/>
  <c r="W48" i="10"/>
  <c r="Q48" i="10"/>
  <c r="P48" i="10"/>
  <c r="O48" i="10"/>
  <c r="N48" i="10"/>
  <c r="W388" i="10"/>
  <c r="P388" i="10"/>
  <c r="Q388" i="10"/>
  <c r="N388" i="10"/>
  <c r="O388" i="10"/>
  <c r="W124" i="10"/>
  <c r="P124" i="10"/>
  <c r="Q124" i="10"/>
  <c r="O124" i="10"/>
  <c r="N124" i="10"/>
  <c r="W239" i="10"/>
  <c r="P239" i="10"/>
  <c r="Q239" i="10"/>
  <c r="N239" i="10"/>
  <c r="O239" i="10"/>
  <c r="W272" i="10"/>
  <c r="Q272" i="10"/>
  <c r="P272" i="10"/>
  <c r="O272" i="10"/>
  <c r="N272" i="10"/>
  <c r="W246" i="10"/>
  <c r="Q246" i="10"/>
  <c r="P246" i="10"/>
  <c r="O246" i="10"/>
  <c r="N246" i="10"/>
  <c r="W192" i="10"/>
  <c r="Q192" i="10"/>
  <c r="P192" i="10"/>
  <c r="O192" i="10"/>
  <c r="N192" i="10"/>
  <c r="W123" i="10"/>
  <c r="Q123" i="10"/>
  <c r="O123" i="10"/>
  <c r="P123" i="10"/>
  <c r="N123" i="10"/>
  <c r="W291" i="10"/>
  <c r="Q291" i="10"/>
  <c r="O291" i="10"/>
  <c r="P291" i="10"/>
  <c r="N291" i="10"/>
  <c r="W262" i="10"/>
  <c r="Q262" i="10"/>
  <c r="P262" i="10"/>
  <c r="O262" i="10"/>
  <c r="N262" i="10"/>
  <c r="W341" i="10"/>
  <c r="O341" i="10"/>
  <c r="P341" i="10"/>
  <c r="Q341" i="10"/>
  <c r="N341" i="10"/>
  <c r="W275" i="10"/>
  <c r="Q275" i="10"/>
  <c r="O275" i="10"/>
  <c r="P275" i="10"/>
  <c r="N275" i="10"/>
  <c r="W216" i="10"/>
  <c r="Q216" i="10"/>
  <c r="P216" i="10"/>
  <c r="O216" i="10"/>
  <c r="N216" i="10"/>
  <c r="W391" i="10"/>
  <c r="P391" i="10"/>
  <c r="N391" i="10"/>
  <c r="Q391" i="10"/>
  <c r="O391" i="10"/>
  <c r="W112" i="10"/>
  <c r="Q112" i="10"/>
  <c r="P112" i="10"/>
  <c r="O112" i="10"/>
  <c r="N112" i="10"/>
  <c r="W244" i="10"/>
  <c r="P244" i="10"/>
  <c r="Q244" i="10"/>
  <c r="O244" i="10"/>
  <c r="N244" i="10"/>
  <c r="W90" i="10"/>
  <c r="P90" i="10"/>
  <c r="Q90" i="10"/>
  <c r="O90" i="10"/>
  <c r="N90" i="10"/>
  <c r="W313" i="10"/>
  <c r="P313" i="10"/>
  <c r="N313" i="10"/>
  <c r="Q313" i="10"/>
  <c r="O313" i="10"/>
  <c r="W347" i="10"/>
  <c r="Q347" i="10"/>
  <c r="O347" i="10"/>
  <c r="N347" i="10"/>
  <c r="P347" i="10"/>
  <c r="BN20" i="10"/>
  <c r="BQ20" i="10" s="1"/>
  <c r="BR20" i="10" s="1"/>
  <c r="G6" i="10" l="1"/>
  <c r="G7" i="10"/>
  <c r="BV20" i="10"/>
  <c r="BI16" i="10" s="1"/>
  <c r="BW20" i="10" l="1"/>
  <c r="AX20" i="10" l="1"/>
  <c r="AW20" i="10"/>
  <c r="AV20" i="10"/>
  <c r="AU20" i="10"/>
  <c r="AB13" i="10"/>
  <c r="E13" i="10" s="1"/>
  <c r="BD20" i="10" l="1"/>
  <c r="BE20" i="10"/>
  <c r="S20" i="10" s="1"/>
  <c r="N22" i="10"/>
  <c r="O22" i="10"/>
  <c r="N21" i="10"/>
  <c r="BC20" i="10"/>
  <c r="N20" i="10"/>
  <c r="AZ20" i="10"/>
  <c r="AY20" i="10"/>
  <c r="BH20" i="10" l="1"/>
  <c r="T20" i="10" s="1"/>
  <c r="BI20" i="10"/>
  <c r="BK20" i="10"/>
  <c r="P22" i="10"/>
  <c r="Q22" i="10"/>
  <c r="V22" i="10"/>
  <c r="T22" i="10"/>
  <c r="S22" i="10"/>
  <c r="R22" i="10"/>
  <c r="BG20" i="10"/>
  <c r="BF20" i="10"/>
  <c r="BJ20" i="10"/>
  <c r="V20" i="10" s="1"/>
  <c r="W22" i="10" l="1"/>
  <c r="U22" i="10"/>
  <c r="U20" i="10"/>
  <c r="R20" i="10"/>
  <c r="W20" i="10"/>
  <c r="Z21" i="4"/>
  <c r="M28" i="11" l="1"/>
  <c r="M29" i="11"/>
  <c r="M30" i="11"/>
  <c r="M31" i="11"/>
  <c r="L28" i="11"/>
  <c r="K29" i="11"/>
  <c r="L29" i="11"/>
  <c r="K30" i="11"/>
  <c r="L30" i="11"/>
  <c r="K31" i="11"/>
  <c r="L31" i="11"/>
  <c r="J29" i="11"/>
  <c r="J30" i="11"/>
  <c r="J31" i="11"/>
  <c r="J28" i="11"/>
  <c r="S21" i="10" l="1"/>
  <c r="Q21" i="10"/>
  <c r="P21" i="10"/>
  <c r="O21" i="10"/>
  <c r="P20" i="10"/>
  <c r="G12" i="10"/>
  <c r="R21" i="10" l="1"/>
  <c r="O20" i="10"/>
  <c r="Q20" i="10"/>
  <c r="AC21" i="4" l="1"/>
  <c r="AD21" i="4" s="1"/>
  <c r="M20" i="10" l="1"/>
  <c r="Y22" i="4"/>
  <c r="Y23" i="4"/>
  <c r="Y24" i="4"/>
  <c r="B24" i="4" s="1"/>
  <c r="Y25" i="4"/>
  <c r="B25" i="4" s="1"/>
  <c r="Y26" i="4"/>
  <c r="B26" i="4" s="1"/>
  <c r="Y27" i="4"/>
  <c r="Y28" i="4"/>
  <c r="B28" i="4" s="1"/>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B189" i="4" s="1"/>
  <c r="Y190" i="4"/>
  <c r="B190" i="4" s="1"/>
  <c r="Y191" i="4"/>
  <c r="B191" i="4" s="1"/>
  <c r="Y192" i="4"/>
  <c r="B192" i="4" s="1"/>
  <c r="Y193" i="4"/>
  <c r="B193" i="4" s="1"/>
  <c r="Y194" i="4"/>
  <c r="B194" i="4" s="1"/>
  <c r="Y195" i="4"/>
  <c r="B195" i="4" s="1"/>
  <c r="Y196" i="4"/>
  <c r="B196" i="4" s="1"/>
  <c r="Y197" i="4"/>
  <c r="B197" i="4" s="1"/>
  <c r="Y198" i="4"/>
  <c r="B198" i="4" s="1"/>
  <c r="Y199" i="4"/>
  <c r="B199" i="4" s="1"/>
  <c r="Y200" i="4"/>
  <c r="B200" i="4" s="1"/>
  <c r="Y201" i="4"/>
  <c r="B201" i="4" s="1"/>
  <c r="Y202" i="4"/>
  <c r="B202" i="4" s="1"/>
  <c r="Y203" i="4"/>
  <c r="B203" i="4" s="1"/>
  <c r="Y204" i="4"/>
  <c r="B204" i="4" s="1"/>
  <c r="Y205" i="4"/>
  <c r="B205" i="4" s="1"/>
  <c r="Y206" i="4"/>
  <c r="B206" i="4" s="1"/>
  <c r="Y207" i="4"/>
  <c r="B207" i="4" s="1"/>
  <c r="Y208" i="4"/>
  <c r="B208" i="4" s="1"/>
  <c r="Y209" i="4"/>
  <c r="B209" i="4" s="1"/>
  <c r="Y210" i="4"/>
  <c r="B210" i="4" s="1"/>
  <c r="Y211" i="4"/>
  <c r="B211" i="4" s="1"/>
  <c r="Y212" i="4"/>
  <c r="B212" i="4" s="1"/>
  <c r="Y213" i="4"/>
  <c r="B213" i="4" s="1"/>
  <c r="Y214" i="4"/>
  <c r="B214" i="4" s="1"/>
  <c r="Y215" i="4"/>
  <c r="B215" i="4" s="1"/>
  <c r="Y216" i="4"/>
  <c r="B216" i="4" s="1"/>
  <c r="Y217" i="4"/>
  <c r="B217" i="4" s="1"/>
  <c r="Y218" i="4"/>
  <c r="B218" i="4" s="1"/>
  <c r="Y219" i="4"/>
  <c r="B219" i="4" s="1"/>
  <c r="Y220" i="4"/>
  <c r="B220" i="4" s="1"/>
  <c r="Y221" i="4"/>
  <c r="B221" i="4" s="1"/>
  <c r="Y222" i="4"/>
  <c r="B222" i="4" s="1"/>
  <c r="Y223" i="4"/>
  <c r="B223" i="4" s="1"/>
  <c r="Y224" i="4"/>
  <c r="B224" i="4" s="1"/>
  <c r="Y225" i="4"/>
  <c r="B225" i="4" s="1"/>
  <c r="Y226" i="4"/>
  <c r="B226" i="4" s="1"/>
  <c r="Y227" i="4"/>
  <c r="B227" i="4" s="1"/>
  <c r="Y228" i="4"/>
  <c r="B228" i="4" s="1"/>
  <c r="Y229" i="4"/>
  <c r="B229" i="4" s="1"/>
  <c r="Y230" i="4"/>
  <c r="B230" i="4" s="1"/>
  <c r="Y231" i="4"/>
  <c r="B231" i="4" s="1"/>
  <c r="Y232" i="4"/>
  <c r="B232" i="4" s="1"/>
  <c r="Y233" i="4"/>
  <c r="B233" i="4" s="1"/>
  <c r="Y234" i="4"/>
  <c r="B234" i="4" s="1"/>
  <c r="Y235" i="4"/>
  <c r="B235" i="4" s="1"/>
  <c r="Y236" i="4"/>
  <c r="B236" i="4" s="1"/>
  <c r="Y237" i="4"/>
  <c r="B237" i="4" s="1"/>
  <c r="Y238" i="4"/>
  <c r="B238" i="4" s="1"/>
  <c r="Y239" i="4"/>
  <c r="B239" i="4" s="1"/>
  <c r="Y240" i="4"/>
  <c r="B240" i="4" s="1"/>
  <c r="Y241" i="4"/>
  <c r="B241" i="4" s="1"/>
  <c r="Y242" i="4"/>
  <c r="B242" i="4" s="1"/>
  <c r="Y243" i="4"/>
  <c r="B243" i="4" s="1"/>
  <c r="Y244" i="4"/>
  <c r="B244" i="4" s="1"/>
  <c r="Y245" i="4"/>
  <c r="B245" i="4" s="1"/>
  <c r="Y246" i="4"/>
  <c r="B246" i="4" s="1"/>
  <c r="Y247" i="4"/>
  <c r="B247" i="4" s="1"/>
  <c r="Y248" i="4"/>
  <c r="B248" i="4" s="1"/>
  <c r="Y249" i="4"/>
  <c r="B249" i="4" s="1"/>
  <c r="Y250" i="4"/>
  <c r="B250" i="4" s="1"/>
  <c r="Y251" i="4"/>
  <c r="B251" i="4" s="1"/>
  <c r="Y252" i="4"/>
  <c r="B252" i="4" s="1"/>
  <c r="Y253" i="4"/>
  <c r="B253" i="4" s="1"/>
  <c r="Y254" i="4"/>
  <c r="B254" i="4" s="1"/>
  <c r="Y255" i="4"/>
  <c r="B255" i="4" s="1"/>
  <c r="Y256" i="4"/>
  <c r="B256" i="4" s="1"/>
  <c r="Y257" i="4"/>
  <c r="B257" i="4" s="1"/>
  <c r="Y258" i="4"/>
  <c r="B258" i="4" s="1"/>
  <c r="Y259" i="4"/>
  <c r="B259" i="4" s="1"/>
  <c r="Y260" i="4"/>
  <c r="B260" i="4" s="1"/>
  <c r="Y261" i="4"/>
  <c r="B261" i="4" s="1"/>
  <c r="Y262" i="4"/>
  <c r="B262" i="4" s="1"/>
  <c r="Y263" i="4"/>
  <c r="B263" i="4" s="1"/>
  <c r="Y264" i="4"/>
  <c r="B264" i="4" s="1"/>
  <c r="Y265" i="4"/>
  <c r="B265" i="4" s="1"/>
  <c r="Y266" i="4"/>
  <c r="B266" i="4" s="1"/>
  <c r="Y267" i="4"/>
  <c r="B267" i="4" s="1"/>
  <c r="Y268" i="4"/>
  <c r="B268" i="4" s="1"/>
  <c r="Y269" i="4"/>
  <c r="B269" i="4" s="1"/>
  <c r="Y270" i="4"/>
  <c r="B270" i="4" s="1"/>
  <c r="Y271" i="4"/>
  <c r="B271" i="4" s="1"/>
  <c r="Y272" i="4"/>
  <c r="B272" i="4" s="1"/>
  <c r="Y273" i="4"/>
  <c r="B273" i="4" s="1"/>
  <c r="Y274" i="4"/>
  <c r="B274" i="4" s="1"/>
  <c r="Y275" i="4"/>
  <c r="B275" i="4" s="1"/>
  <c r="Y276" i="4"/>
  <c r="B276" i="4" s="1"/>
  <c r="Y277" i="4"/>
  <c r="B277" i="4" s="1"/>
  <c r="Y278" i="4"/>
  <c r="B278" i="4" s="1"/>
  <c r="Y279" i="4"/>
  <c r="B279" i="4" s="1"/>
  <c r="Y280" i="4"/>
  <c r="B280" i="4" s="1"/>
  <c r="Y281" i="4"/>
  <c r="B281" i="4" s="1"/>
  <c r="Y282" i="4"/>
  <c r="B282" i="4" s="1"/>
  <c r="Y283" i="4"/>
  <c r="B283" i="4" s="1"/>
  <c r="Y284" i="4"/>
  <c r="B284" i="4" s="1"/>
  <c r="Y285" i="4"/>
  <c r="B285" i="4" s="1"/>
  <c r="Y286" i="4"/>
  <c r="B286" i="4" s="1"/>
  <c r="Y287" i="4"/>
  <c r="B287" i="4" s="1"/>
  <c r="Y288" i="4"/>
  <c r="B288" i="4" s="1"/>
  <c r="Y289" i="4"/>
  <c r="B289" i="4" s="1"/>
  <c r="Y290" i="4"/>
  <c r="B290" i="4" s="1"/>
  <c r="Y291" i="4"/>
  <c r="B291" i="4" s="1"/>
  <c r="Y292" i="4"/>
  <c r="B292" i="4" s="1"/>
  <c r="Y293" i="4"/>
  <c r="B293" i="4" s="1"/>
  <c r="Y294" i="4"/>
  <c r="B294" i="4" s="1"/>
  <c r="Y295" i="4"/>
  <c r="B295" i="4" s="1"/>
  <c r="Y296" i="4"/>
  <c r="B296" i="4" s="1"/>
  <c r="Y297" i="4"/>
  <c r="B297" i="4" s="1"/>
  <c r="Y298" i="4"/>
  <c r="B298" i="4" s="1"/>
  <c r="Y299" i="4"/>
  <c r="B299" i="4" s="1"/>
  <c r="Y300" i="4"/>
  <c r="B300" i="4" s="1"/>
  <c r="Y301" i="4"/>
  <c r="B301" i="4" s="1"/>
  <c r="Y302" i="4"/>
  <c r="B302" i="4" s="1"/>
  <c r="Y303" i="4"/>
  <c r="B303" i="4" s="1"/>
  <c r="Y304" i="4"/>
  <c r="B304" i="4" s="1"/>
  <c r="Y305" i="4"/>
  <c r="B305" i="4" s="1"/>
  <c r="Y306" i="4"/>
  <c r="B306" i="4" s="1"/>
  <c r="Y307" i="4"/>
  <c r="B307" i="4" s="1"/>
  <c r="Y308" i="4"/>
  <c r="B308" i="4" s="1"/>
  <c r="Y309" i="4"/>
  <c r="B309" i="4" s="1"/>
  <c r="Y310" i="4"/>
  <c r="B310" i="4" s="1"/>
  <c r="Y311" i="4"/>
  <c r="B311" i="4" s="1"/>
  <c r="Y312" i="4"/>
  <c r="B312" i="4" s="1"/>
  <c r="Y313" i="4"/>
  <c r="B313" i="4" s="1"/>
  <c r="Y314" i="4"/>
  <c r="B314" i="4" s="1"/>
  <c r="Y315" i="4"/>
  <c r="B315" i="4" s="1"/>
  <c r="Y316" i="4"/>
  <c r="B316" i="4" s="1"/>
  <c r="Y317" i="4"/>
  <c r="B317" i="4" s="1"/>
  <c r="Y318" i="4"/>
  <c r="B318" i="4" s="1"/>
  <c r="Y319" i="4"/>
  <c r="B319" i="4" s="1"/>
  <c r="Y320" i="4"/>
  <c r="B320" i="4" s="1"/>
  <c r="Y321" i="4"/>
  <c r="B321" i="4" s="1"/>
  <c r="Y322" i="4"/>
  <c r="B322" i="4" s="1"/>
  <c r="Y323" i="4"/>
  <c r="B323" i="4" s="1"/>
  <c r="Y324" i="4"/>
  <c r="B324" i="4" s="1"/>
  <c r="Y325" i="4"/>
  <c r="B325" i="4" s="1"/>
  <c r="Y326" i="4"/>
  <c r="B326" i="4" s="1"/>
  <c r="Y327" i="4"/>
  <c r="B327" i="4" s="1"/>
  <c r="Y328" i="4"/>
  <c r="B328" i="4" s="1"/>
  <c r="Y329" i="4"/>
  <c r="B329" i="4" s="1"/>
  <c r="Y330" i="4"/>
  <c r="B330" i="4" s="1"/>
  <c r="Y331" i="4"/>
  <c r="B331" i="4" s="1"/>
  <c r="Y332" i="4"/>
  <c r="B332" i="4" s="1"/>
  <c r="Y333" i="4"/>
  <c r="B333" i="4" s="1"/>
  <c r="Y334" i="4"/>
  <c r="B334" i="4" s="1"/>
  <c r="Y335" i="4"/>
  <c r="B335" i="4" s="1"/>
  <c r="Y336" i="4"/>
  <c r="B336" i="4" s="1"/>
  <c r="Y337" i="4"/>
  <c r="B337" i="4" s="1"/>
  <c r="Y338" i="4"/>
  <c r="B338" i="4" s="1"/>
  <c r="Y339" i="4"/>
  <c r="B339" i="4" s="1"/>
  <c r="Y340" i="4"/>
  <c r="B340" i="4" s="1"/>
  <c r="Y341" i="4"/>
  <c r="B341" i="4" s="1"/>
  <c r="Y342" i="4"/>
  <c r="B342" i="4" s="1"/>
  <c r="Y343" i="4"/>
  <c r="B343" i="4" s="1"/>
  <c r="Y344" i="4"/>
  <c r="B344" i="4" s="1"/>
  <c r="Y345" i="4"/>
  <c r="B345" i="4" s="1"/>
  <c r="Y346" i="4"/>
  <c r="B346" i="4" s="1"/>
  <c r="Y347" i="4"/>
  <c r="B347" i="4" s="1"/>
  <c r="Y348" i="4"/>
  <c r="B348" i="4" s="1"/>
  <c r="Y349" i="4"/>
  <c r="B349" i="4" s="1"/>
  <c r="Y350" i="4"/>
  <c r="B350" i="4" s="1"/>
  <c r="Y351" i="4"/>
  <c r="B351" i="4" s="1"/>
  <c r="Y352" i="4"/>
  <c r="B352" i="4" s="1"/>
  <c r="Y353" i="4"/>
  <c r="B353" i="4" s="1"/>
  <c r="Y354" i="4"/>
  <c r="B354" i="4" s="1"/>
  <c r="Y355" i="4"/>
  <c r="B355" i="4" s="1"/>
  <c r="Y356" i="4"/>
  <c r="B356" i="4" s="1"/>
  <c r="Y357" i="4"/>
  <c r="B357" i="4" s="1"/>
  <c r="Y358" i="4"/>
  <c r="B358" i="4" s="1"/>
  <c r="Y359" i="4"/>
  <c r="B359" i="4" s="1"/>
  <c r="Y360" i="4"/>
  <c r="B360" i="4" s="1"/>
  <c r="Y361" i="4"/>
  <c r="B361" i="4" s="1"/>
  <c r="Y362" i="4"/>
  <c r="B362" i="4" s="1"/>
  <c r="Y363" i="4"/>
  <c r="B363" i="4" s="1"/>
  <c r="Y364" i="4"/>
  <c r="B364" i="4" s="1"/>
  <c r="Y365" i="4"/>
  <c r="B365" i="4" s="1"/>
  <c r="Y366" i="4"/>
  <c r="B366" i="4" s="1"/>
  <c r="Y367" i="4"/>
  <c r="B367" i="4" s="1"/>
  <c r="Y368" i="4"/>
  <c r="B368" i="4" s="1"/>
  <c r="Y369" i="4"/>
  <c r="B369" i="4" s="1"/>
  <c r="Y370" i="4"/>
  <c r="B370" i="4" s="1"/>
  <c r="Y371" i="4"/>
  <c r="B371" i="4" s="1"/>
  <c r="Y372" i="4"/>
  <c r="B372" i="4" s="1"/>
  <c r="Y373" i="4"/>
  <c r="B373" i="4" s="1"/>
  <c r="Y374" i="4"/>
  <c r="B374" i="4" s="1"/>
  <c r="Y375" i="4"/>
  <c r="B375" i="4" s="1"/>
  <c r="Y376" i="4"/>
  <c r="B376" i="4" s="1"/>
  <c r="Y377" i="4"/>
  <c r="B377" i="4" s="1"/>
  <c r="Y378" i="4"/>
  <c r="B378" i="4" s="1"/>
  <c r="Y379" i="4"/>
  <c r="B379" i="4" s="1"/>
  <c r="Y380" i="4"/>
  <c r="B380" i="4" s="1"/>
  <c r="Y381" i="4"/>
  <c r="B381" i="4" s="1"/>
  <c r="Y382" i="4"/>
  <c r="B382" i="4" s="1"/>
  <c r="Y383" i="4"/>
  <c r="B383" i="4" s="1"/>
  <c r="Y384" i="4"/>
  <c r="B384" i="4" s="1"/>
  <c r="Y385" i="4"/>
  <c r="B385" i="4" s="1"/>
  <c r="Y386" i="4"/>
  <c r="B386" i="4" s="1"/>
  <c r="Y387" i="4"/>
  <c r="B387" i="4" s="1"/>
  <c r="Y388" i="4"/>
  <c r="B388" i="4" s="1"/>
  <c r="Y389" i="4"/>
  <c r="B389" i="4" s="1"/>
  <c r="Y390" i="4"/>
  <c r="B390" i="4" s="1"/>
  <c r="Y391" i="4"/>
  <c r="B391" i="4" s="1"/>
  <c r="Y392" i="4"/>
  <c r="B392" i="4" s="1"/>
  <c r="Y393" i="4"/>
  <c r="B393" i="4" s="1"/>
  <c r="Y394" i="4"/>
  <c r="B394" i="4" s="1"/>
  <c r="Y395" i="4"/>
  <c r="B395" i="4" s="1"/>
  <c r="Y396" i="4"/>
  <c r="B396" i="4" s="1"/>
  <c r="Y397" i="4"/>
  <c r="B397" i="4" s="1"/>
  <c r="Y398" i="4"/>
  <c r="B398" i="4" s="1"/>
  <c r="Y399" i="4"/>
  <c r="B399" i="4" s="1"/>
  <c r="Y400" i="4"/>
  <c r="B400" i="4" s="1"/>
  <c r="Y401" i="4"/>
  <c r="B401" i="4" s="1"/>
  <c r="Y402" i="4"/>
  <c r="B402" i="4" s="1"/>
  <c r="Y403" i="4"/>
  <c r="B403" i="4" s="1"/>
  <c r="Y404" i="4"/>
  <c r="B404" i="4" s="1"/>
  <c r="AW21" i="4"/>
  <c r="AK22" i="4"/>
  <c r="G7" i="4" l="1"/>
  <c r="AX21" i="4"/>
  <c r="Z22" i="4"/>
  <c r="B22" i="4" s="1"/>
  <c r="B21" i="4"/>
  <c r="Y14" i="4"/>
  <c r="D28" i="3" l="1"/>
  <c r="D21" i="3"/>
  <c r="AE21" i="4" l="1"/>
  <c r="AA22" i="4" l="1"/>
  <c r="AB22" i="4"/>
  <c r="AA23" i="4"/>
  <c r="AB23" i="4"/>
  <c r="AA24" i="4"/>
  <c r="AB24" i="4"/>
  <c r="AA25" i="4"/>
  <c r="AB25" i="4"/>
  <c r="AA26" i="4"/>
  <c r="AB26" i="4"/>
  <c r="AA27" i="4"/>
  <c r="AB27" i="4"/>
  <c r="AA28" i="4"/>
  <c r="AB28" i="4"/>
  <c r="AA29" i="4"/>
  <c r="AB29" i="4"/>
  <c r="AA30" i="4"/>
  <c r="AB30" i="4"/>
  <c r="AA31" i="4"/>
  <c r="AB31" i="4"/>
  <c r="AA32" i="4"/>
  <c r="AB32" i="4"/>
  <c r="AA33" i="4"/>
  <c r="AB33" i="4"/>
  <c r="AA34" i="4"/>
  <c r="AB34" i="4"/>
  <c r="AA35" i="4"/>
  <c r="AB35" i="4"/>
  <c r="AA36" i="4"/>
  <c r="AB36" i="4"/>
  <c r="AA37" i="4"/>
  <c r="AB37" i="4"/>
  <c r="AA38" i="4"/>
  <c r="AB38" i="4"/>
  <c r="AA39" i="4"/>
  <c r="AB39" i="4"/>
  <c r="AA40" i="4"/>
  <c r="AB40" i="4"/>
  <c r="AA41" i="4"/>
  <c r="AB41" i="4"/>
  <c r="AA42" i="4"/>
  <c r="AB42" i="4"/>
  <c r="AA43" i="4"/>
  <c r="AB43" i="4"/>
  <c r="AA44" i="4"/>
  <c r="AB44" i="4"/>
  <c r="AA45" i="4"/>
  <c r="AB45" i="4"/>
  <c r="AA46" i="4"/>
  <c r="AB46" i="4"/>
  <c r="AA47" i="4"/>
  <c r="AB47" i="4"/>
  <c r="AA48" i="4"/>
  <c r="AB48" i="4"/>
  <c r="AA49" i="4"/>
  <c r="AB49" i="4"/>
  <c r="AA50" i="4"/>
  <c r="AB50" i="4"/>
  <c r="AA51" i="4"/>
  <c r="AB51" i="4"/>
  <c r="AA52" i="4"/>
  <c r="AB52" i="4"/>
  <c r="AA53" i="4"/>
  <c r="AB53" i="4"/>
  <c r="AA54" i="4"/>
  <c r="AB54" i="4"/>
  <c r="AA55" i="4"/>
  <c r="AB55" i="4"/>
  <c r="AA56" i="4"/>
  <c r="AB56" i="4"/>
  <c r="AA57" i="4"/>
  <c r="AB57" i="4"/>
  <c r="AA58" i="4"/>
  <c r="AB58" i="4"/>
  <c r="AA59" i="4"/>
  <c r="AB59" i="4"/>
  <c r="AA60" i="4"/>
  <c r="AB60" i="4"/>
  <c r="AA61" i="4"/>
  <c r="AB61" i="4"/>
  <c r="AA62" i="4"/>
  <c r="AB62" i="4"/>
  <c r="AA63" i="4"/>
  <c r="AB63" i="4"/>
  <c r="AA64" i="4"/>
  <c r="AB64" i="4"/>
  <c r="AA65" i="4"/>
  <c r="AB65" i="4"/>
  <c r="AA66" i="4"/>
  <c r="AB66" i="4"/>
  <c r="AA67" i="4"/>
  <c r="AB67" i="4"/>
  <c r="AA68" i="4"/>
  <c r="AB68" i="4"/>
  <c r="AA69" i="4"/>
  <c r="AB69" i="4"/>
  <c r="AA70" i="4"/>
  <c r="AB70" i="4"/>
  <c r="AA71" i="4"/>
  <c r="AB71" i="4"/>
  <c r="AA72" i="4"/>
  <c r="AB72" i="4"/>
  <c r="AA73" i="4"/>
  <c r="AB73" i="4"/>
  <c r="AA74" i="4"/>
  <c r="AB74" i="4"/>
  <c r="AA75" i="4"/>
  <c r="AB75" i="4"/>
  <c r="AA76" i="4"/>
  <c r="AB76" i="4"/>
  <c r="AA77" i="4"/>
  <c r="AB77" i="4"/>
  <c r="AA78" i="4"/>
  <c r="AB78" i="4"/>
  <c r="AA79" i="4"/>
  <c r="AB79" i="4"/>
  <c r="AA80" i="4"/>
  <c r="AB80" i="4"/>
  <c r="AA81" i="4"/>
  <c r="AB81" i="4"/>
  <c r="AA82" i="4"/>
  <c r="AB82" i="4"/>
  <c r="AA83" i="4"/>
  <c r="AB83" i="4"/>
  <c r="AA84" i="4"/>
  <c r="AB84" i="4"/>
  <c r="AA85" i="4"/>
  <c r="AB85" i="4"/>
  <c r="AA86" i="4"/>
  <c r="AB86" i="4"/>
  <c r="AA87" i="4"/>
  <c r="AB87" i="4"/>
  <c r="AA88" i="4"/>
  <c r="AB88" i="4"/>
  <c r="AA89" i="4"/>
  <c r="AB89" i="4"/>
  <c r="AA90" i="4"/>
  <c r="AB90" i="4"/>
  <c r="AA91" i="4"/>
  <c r="AB91" i="4"/>
  <c r="AA92" i="4"/>
  <c r="AB92" i="4"/>
  <c r="AA93" i="4"/>
  <c r="AB93" i="4"/>
  <c r="AA94" i="4"/>
  <c r="AB94" i="4"/>
  <c r="AA95" i="4"/>
  <c r="AB95" i="4"/>
  <c r="AA96" i="4"/>
  <c r="AB96" i="4"/>
  <c r="AA97" i="4"/>
  <c r="AB97" i="4"/>
  <c r="AA98" i="4"/>
  <c r="AB98" i="4"/>
  <c r="AA99" i="4"/>
  <c r="AB99" i="4"/>
  <c r="AA100" i="4"/>
  <c r="AB100" i="4"/>
  <c r="AA101" i="4"/>
  <c r="AB101" i="4"/>
  <c r="AA102" i="4"/>
  <c r="AB102" i="4"/>
  <c r="AA103" i="4"/>
  <c r="AB103" i="4"/>
  <c r="AA104" i="4"/>
  <c r="AB104" i="4"/>
  <c r="AA105" i="4"/>
  <c r="AB105" i="4"/>
  <c r="AA106" i="4"/>
  <c r="AB106" i="4"/>
  <c r="AA107" i="4"/>
  <c r="AB107" i="4"/>
  <c r="AA108" i="4"/>
  <c r="AB108" i="4"/>
  <c r="AA109" i="4"/>
  <c r="AB109" i="4"/>
  <c r="AA110" i="4"/>
  <c r="AB110" i="4"/>
  <c r="AA111" i="4"/>
  <c r="AB111" i="4"/>
  <c r="AA112" i="4"/>
  <c r="AB112" i="4"/>
  <c r="AA113" i="4"/>
  <c r="AB113" i="4"/>
  <c r="AA114" i="4"/>
  <c r="AB114" i="4"/>
  <c r="AA115" i="4"/>
  <c r="AB115" i="4"/>
  <c r="AA116" i="4"/>
  <c r="AB116" i="4"/>
  <c r="AA117" i="4"/>
  <c r="AB117" i="4"/>
  <c r="AA118" i="4"/>
  <c r="AB118" i="4"/>
  <c r="AA119" i="4"/>
  <c r="AB119" i="4"/>
  <c r="AA120" i="4"/>
  <c r="AB120" i="4"/>
  <c r="AA121" i="4"/>
  <c r="AB121" i="4"/>
  <c r="AA122" i="4"/>
  <c r="AB122" i="4"/>
  <c r="AA123" i="4"/>
  <c r="AB123" i="4"/>
  <c r="AA124" i="4"/>
  <c r="AB124" i="4"/>
  <c r="AA125" i="4"/>
  <c r="AB125" i="4"/>
  <c r="AA126" i="4"/>
  <c r="AB126" i="4"/>
  <c r="AA127" i="4"/>
  <c r="AB127" i="4"/>
  <c r="AA128" i="4"/>
  <c r="AB128" i="4"/>
  <c r="AA129" i="4"/>
  <c r="AB129" i="4"/>
  <c r="AA130" i="4"/>
  <c r="AB130" i="4"/>
  <c r="AA131" i="4"/>
  <c r="AB131" i="4"/>
  <c r="AA132" i="4"/>
  <c r="AB132" i="4"/>
  <c r="AA133" i="4"/>
  <c r="AB133" i="4"/>
  <c r="AA134" i="4"/>
  <c r="AB134" i="4"/>
  <c r="AA135" i="4"/>
  <c r="AB135" i="4"/>
  <c r="AA136" i="4"/>
  <c r="AB136" i="4"/>
  <c r="AA137" i="4"/>
  <c r="AB137" i="4"/>
  <c r="AA138" i="4"/>
  <c r="AB138" i="4"/>
  <c r="AA139" i="4"/>
  <c r="AB139" i="4"/>
  <c r="AA140" i="4"/>
  <c r="AB140" i="4"/>
  <c r="AA141" i="4"/>
  <c r="AB141" i="4"/>
  <c r="AA142" i="4"/>
  <c r="AB142" i="4"/>
  <c r="AA143" i="4"/>
  <c r="AB143" i="4"/>
  <c r="AA144" i="4"/>
  <c r="AB144" i="4"/>
  <c r="AA145" i="4"/>
  <c r="AB145" i="4"/>
  <c r="AA146" i="4"/>
  <c r="AB146" i="4"/>
  <c r="AA147" i="4"/>
  <c r="AB147" i="4"/>
  <c r="AA148" i="4"/>
  <c r="AB148" i="4"/>
  <c r="AA149" i="4"/>
  <c r="AB149" i="4"/>
  <c r="AA150" i="4"/>
  <c r="AB150" i="4"/>
  <c r="AA151" i="4"/>
  <c r="AB151" i="4"/>
  <c r="AA152" i="4"/>
  <c r="AB152" i="4"/>
  <c r="AA153" i="4"/>
  <c r="AB153" i="4"/>
  <c r="AA154" i="4"/>
  <c r="AB154" i="4"/>
  <c r="AA155" i="4"/>
  <c r="AB155" i="4"/>
  <c r="AA156" i="4"/>
  <c r="AB156" i="4"/>
  <c r="AA157" i="4"/>
  <c r="AB157" i="4"/>
  <c r="AA158" i="4"/>
  <c r="AB158" i="4"/>
  <c r="AA159" i="4"/>
  <c r="AB159" i="4"/>
  <c r="AA160" i="4"/>
  <c r="AB160" i="4"/>
  <c r="AA161" i="4"/>
  <c r="AB161" i="4"/>
  <c r="AA162" i="4"/>
  <c r="AB162" i="4"/>
  <c r="AA163" i="4"/>
  <c r="AB163" i="4"/>
  <c r="AA164" i="4"/>
  <c r="AB164" i="4"/>
  <c r="AA165" i="4"/>
  <c r="AB165" i="4"/>
  <c r="AA166" i="4"/>
  <c r="AB166" i="4"/>
  <c r="AA167" i="4"/>
  <c r="AB167" i="4"/>
  <c r="AA168" i="4"/>
  <c r="AB168" i="4"/>
  <c r="AA169" i="4"/>
  <c r="AB169" i="4"/>
  <c r="AA170" i="4"/>
  <c r="AB170" i="4"/>
  <c r="AA171" i="4"/>
  <c r="AB171" i="4"/>
  <c r="AA172" i="4"/>
  <c r="AB172" i="4"/>
  <c r="AA173" i="4"/>
  <c r="AB173" i="4"/>
  <c r="AA174" i="4"/>
  <c r="AB174" i="4"/>
  <c r="AA175" i="4"/>
  <c r="AB175" i="4"/>
  <c r="AA176" i="4"/>
  <c r="AB176" i="4"/>
  <c r="AA177" i="4"/>
  <c r="AB177" i="4"/>
  <c r="AA178" i="4"/>
  <c r="AB178" i="4"/>
  <c r="AA179" i="4"/>
  <c r="AB179" i="4"/>
  <c r="AA180" i="4"/>
  <c r="AB180" i="4"/>
  <c r="AA181" i="4"/>
  <c r="AB181" i="4"/>
  <c r="AA182" i="4"/>
  <c r="AB182" i="4"/>
  <c r="AA183" i="4"/>
  <c r="AB183" i="4"/>
  <c r="AA184" i="4"/>
  <c r="AB184" i="4"/>
  <c r="AA185" i="4"/>
  <c r="AB185" i="4"/>
  <c r="AA186" i="4"/>
  <c r="AB186" i="4"/>
  <c r="AA187" i="4"/>
  <c r="AB187" i="4"/>
  <c r="AA188" i="4"/>
  <c r="AB188" i="4"/>
  <c r="AA189" i="4"/>
  <c r="AB189" i="4"/>
  <c r="AA190" i="4"/>
  <c r="AB190" i="4"/>
  <c r="AA191" i="4"/>
  <c r="AB191" i="4"/>
  <c r="AA192" i="4"/>
  <c r="AB192" i="4"/>
  <c r="AA193" i="4"/>
  <c r="AB193" i="4"/>
  <c r="AA194" i="4"/>
  <c r="AB194" i="4"/>
  <c r="AA195" i="4"/>
  <c r="AB195" i="4"/>
  <c r="AA196" i="4"/>
  <c r="AB196" i="4"/>
  <c r="AA197" i="4"/>
  <c r="AB197" i="4"/>
  <c r="AA198" i="4"/>
  <c r="AB198" i="4"/>
  <c r="AA199" i="4"/>
  <c r="AB199" i="4"/>
  <c r="AA200" i="4"/>
  <c r="AB200" i="4"/>
  <c r="AA201" i="4"/>
  <c r="AB201" i="4"/>
  <c r="AA202" i="4"/>
  <c r="AB202" i="4"/>
  <c r="AA203" i="4"/>
  <c r="AB203" i="4"/>
  <c r="AA204" i="4"/>
  <c r="AB204" i="4"/>
  <c r="AA205" i="4"/>
  <c r="AB205" i="4"/>
  <c r="AA206" i="4"/>
  <c r="AB206" i="4"/>
  <c r="AA207" i="4"/>
  <c r="AB207" i="4"/>
  <c r="AA208" i="4"/>
  <c r="AB208" i="4"/>
  <c r="AA209" i="4"/>
  <c r="AB209" i="4"/>
  <c r="AA210" i="4"/>
  <c r="AB210" i="4"/>
  <c r="AA211" i="4"/>
  <c r="AB211" i="4"/>
  <c r="AA212" i="4"/>
  <c r="AB212" i="4"/>
  <c r="AA213" i="4"/>
  <c r="AB213" i="4"/>
  <c r="AA214" i="4"/>
  <c r="AB214" i="4"/>
  <c r="AA215" i="4"/>
  <c r="AB215" i="4"/>
  <c r="AA216" i="4"/>
  <c r="AB216" i="4"/>
  <c r="AA217" i="4"/>
  <c r="AB217" i="4"/>
  <c r="AA218" i="4"/>
  <c r="AB218" i="4"/>
  <c r="AA219" i="4"/>
  <c r="AB219" i="4"/>
  <c r="AA220" i="4"/>
  <c r="AB220" i="4"/>
  <c r="AA221" i="4"/>
  <c r="AB221" i="4"/>
  <c r="AA222" i="4"/>
  <c r="AB222" i="4"/>
  <c r="AA223" i="4"/>
  <c r="AB223" i="4"/>
  <c r="AA224" i="4"/>
  <c r="AB224" i="4"/>
  <c r="AA225" i="4"/>
  <c r="AB225" i="4"/>
  <c r="AA226" i="4"/>
  <c r="AB226" i="4"/>
  <c r="AA227" i="4"/>
  <c r="AB227" i="4"/>
  <c r="AA228" i="4"/>
  <c r="AB228" i="4"/>
  <c r="AA229" i="4"/>
  <c r="AB229" i="4"/>
  <c r="AA230" i="4"/>
  <c r="AB230" i="4"/>
  <c r="AA231" i="4"/>
  <c r="AB231" i="4"/>
  <c r="AA232" i="4"/>
  <c r="AB232" i="4"/>
  <c r="AA233" i="4"/>
  <c r="AB233" i="4"/>
  <c r="AA234" i="4"/>
  <c r="AB234" i="4"/>
  <c r="AA235" i="4"/>
  <c r="AB235" i="4"/>
  <c r="AA236" i="4"/>
  <c r="AB236" i="4"/>
  <c r="AA237" i="4"/>
  <c r="AB237" i="4"/>
  <c r="AA238" i="4"/>
  <c r="AB238" i="4"/>
  <c r="AA239" i="4"/>
  <c r="AB239" i="4"/>
  <c r="AA240" i="4"/>
  <c r="AB240" i="4"/>
  <c r="AA241" i="4"/>
  <c r="AB241" i="4"/>
  <c r="AA242" i="4"/>
  <c r="AB242" i="4"/>
  <c r="AA243" i="4"/>
  <c r="AB243" i="4"/>
  <c r="AA244" i="4"/>
  <c r="AB244" i="4"/>
  <c r="AA245" i="4"/>
  <c r="AB245" i="4"/>
  <c r="AA246" i="4"/>
  <c r="AB246" i="4"/>
  <c r="AA247" i="4"/>
  <c r="AB247" i="4"/>
  <c r="AA248" i="4"/>
  <c r="AB248" i="4"/>
  <c r="AA249" i="4"/>
  <c r="AB249" i="4"/>
  <c r="AA250" i="4"/>
  <c r="AB250" i="4"/>
  <c r="AA251" i="4"/>
  <c r="AB251" i="4"/>
  <c r="AA252" i="4"/>
  <c r="AB252" i="4"/>
  <c r="AA253" i="4"/>
  <c r="AB253" i="4"/>
  <c r="AA254" i="4"/>
  <c r="AB254" i="4"/>
  <c r="AA255" i="4"/>
  <c r="AB255" i="4"/>
  <c r="AA256" i="4"/>
  <c r="AB256" i="4"/>
  <c r="AA257" i="4"/>
  <c r="AB257" i="4"/>
  <c r="AA258" i="4"/>
  <c r="AB258" i="4"/>
  <c r="AA259" i="4"/>
  <c r="AB259" i="4"/>
  <c r="AA260" i="4"/>
  <c r="AB260" i="4"/>
  <c r="AA261" i="4"/>
  <c r="AB261" i="4"/>
  <c r="AA262" i="4"/>
  <c r="AB262" i="4"/>
  <c r="AA263" i="4"/>
  <c r="AB263" i="4"/>
  <c r="AA264" i="4"/>
  <c r="AB264" i="4"/>
  <c r="AA265" i="4"/>
  <c r="AB265" i="4"/>
  <c r="AA266" i="4"/>
  <c r="AB266" i="4"/>
  <c r="AA267" i="4"/>
  <c r="AB267" i="4"/>
  <c r="AA268" i="4"/>
  <c r="AB268" i="4"/>
  <c r="AA269" i="4"/>
  <c r="AB269" i="4"/>
  <c r="AA270" i="4"/>
  <c r="AB270" i="4"/>
  <c r="AA271" i="4"/>
  <c r="AB271" i="4"/>
  <c r="AA272" i="4"/>
  <c r="AB272" i="4"/>
  <c r="AA273" i="4"/>
  <c r="AB273" i="4"/>
  <c r="AA274" i="4"/>
  <c r="AB274" i="4"/>
  <c r="AA275" i="4"/>
  <c r="AB275" i="4"/>
  <c r="AA276" i="4"/>
  <c r="AB276" i="4"/>
  <c r="AA277" i="4"/>
  <c r="AB277" i="4"/>
  <c r="AA278" i="4"/>
  <c r="AB278" i="4"/>
  <c r="AA279" i="4"/>
  <c r="AB279" i="4"/>
  <c r="AA280" i="4"/>
  <c r="AB280" i="4"/>
  <c r="AA281" i="4"/>
  <c r="AB281" i="4"/>
  <c r="AA282" i="4"/>
  <c r="AB282" i="4"/>
  <c r="AA283" i="4"/>
  <c r="AB283" i="4"/>
  <c r="AA284" i="4"/>
  <c r="AB284" i="4"/>
  <c r="AA285" i="4"/>
  <c r="AB285" i="4"/>
  <c r="AA286" i="4"/>
  <c r="AB286" i="4"/>
  <c r="AA287" i="4"/>
  <c r="AB287" i="4"/>
  <c r="AA288" i="4"/>
  <c r="AB288" i="4"/>
  <c r="AA289" i="4"/>
  <c r="AB289" i="4"/>
  <c r="AA290" i="4"/>
  <c r="AB290" i="4"/>
  <c r="AA291" i="4"/>
  <c r="AB291" i="4"/>
  <c r="AA292" i="4"/>
  <c r="AB292" i="4"/>
  <c r="AA293" i="4"/>
  <c r="AB293" i="4"/>
  <c r="AA294" i="4"/>
  <c r="AB294" i="4"/>
  <c r="AA295" i="4"/>
  <c r="AB295" i="4"/>
  <c r="AA296" i="4"/>
  <c r="AB296" i="4"/>
  <c r="AA297" i="4"/>
  <c r="AB297" i="4"/>
  <c r="AA298" i="4"/>
  <c r="AB298" i="4"/>
  <c r="AA299" i="4"/>
  <c r="AB299" i="4"/>
  <c r="AA300" i="4"/>
  <c r="AB300" i="4"/>
  <c r="AA301" i="4"/>
  <c r="AB301" i="4"/>
  <c r="AA302" i="4"/>
  <c r="AB302" i="4"/>
  <c r="AA303" i="4"/>
  <c r="AB303" i="4"/>
  <c r="AA304" i="4"/>
  <c r="AB304" i="4"/>
  <c r="AA305" i="4"/>
  <c r="AB305" i="4"/>
  <c r="AA306" i="4"/>
  <c r="AB306" i="4"/>
  <c r="AA307" i="4"/>
  <c r="AB307" i="4"/>
  <c r="AA308" i="4"/>
  <c r="AB308" i="4"/>
  <c r="AA309" i="4"/>
  <c r="AB309" i="4"/>
  <c r="AA310" i="4"/>
  <c r="AB310" i="4"/>
  <c r="AA311" i="4"/>
  <c r="AB311" i="4"/>
  <c r="AA312" i="4"/>
  <c r="AB312" i="4"/>
  <c r="AA313" i="4"/>
  <c r="AB313" i="4"/>
  <c r="AA314" i="4"/>
  <c r="AB314" i="4"/>
  <c r="AA315" i="4"/>
  <c r="AB315" i="4"/>
  <c r="AA316" i="4"/>
  <c r="AB316" i="4"/>
  <c r="AA317" i="4"/>
  <c r="AB317" i="4"/>
  <c r="AA318" i="4"/>
  <c r="AB318" i="4"/>
  <c r="AA319" i="4"/>
  <c r="AB319" i="4"/>
  <c r="AA320" i="4"/>
  <c r="AB320" i="4"/>
  <c r="AA321" i="4"/>
  <c r="AB321" i="4"/>
  <c r="AA322" i="4"/>
  <c r="AB322" i="4"/>
  <c r="AA323" i="4"/>
  <c r="AB323" i="4"/>
  <c r="AA324" i="4"/>
  <c r="AB324" i="4"/>
  <c r="AA325" i="4"/>
  <c r="AB325" i="4"/>
  <c r="AA326" i="4"/>
  <c r="AB326" i="4"/>
  <c r="AA327" i="4"/>
  <c r="AB327" i="4"/>
  <c r="AA328" i="4"/>
  <c r="AB328" i="4"/>
  <c r="AA329" i="4"/>
  <c r="AB329" i="4"/>
  <c r="AA330" i="4"/>
  <c r="AB330" i="4"/>
  <c r="AA331" i="4"/>
  <c r="AB331" i="4"/>
  <c r="AA332" i="4"/>
  <c r="AB332" i="4"/>
  <c r="AA333" i="4"/>
  <c r="AB333" i="4"/>
  <c r="AA334" i="4"/>
  <c r="AB334" i="4"/>
  <c r="AA335" i="4"/>
  <c r="AB335" i="4"/>
  <c r="AA336" i="4"/>
  <c r="AB336" i="4"/>
  <c r="AA337" i="4"/>
  <c r="AB337" i="4"/>
  <c r="AA338" i="4"/>
  <c r="AB338" i="4"/>
  <c r="AA339" i="4"/>
  <c r="AB339" i="4"/>
  <c r="AA340" i="4"/>
  <c r="AB340" i="4"/>
  <c r="AA341" i="4"/>
  <c r="AB341" i="4"/>
  <c r="AA342" i="4"/>
  <c r="AB342" i="4"/>
  <c r="AA343" i="4"/>
  <c r="AB343" i="4"/>
  <c r="AA344" i="4"/>
  <c r="AB344" i="4"/>
  <c r="AA345" i="4"/>
  <c r="AB345" i="4"/>
  <c r="AA346" i="4"/>
  <c r="AB346" i="4"/>
  <c r="AA347" i="4"/>
  <c r="AB347" i="4"/>
  <c r="AA348" i="4"/>
  <c r="AB348" i="4"/>
  <c r="AA349" i="4"/>
  <c r="AB349" i="4"/>
  <c r="AA350" i="4"/>
  <c r="AB350" i="4"/>
  <c r="AA351" i="4"/>
  <c r="AB351" i="4"/>
  <c r="AA352" i="4"/>
  <c r="AB352" i="4"/>
  <c r="AA353" i="4"/>
  <c r="AB353" i="4"/>
  <c r="AA354" i="4"/>
  <c r="AB354" i="4"/>
  <c r="AA355" i="4"/>
  <c r="AB355" i="4"/>
  <c r="AA356" i="4"/>
  <c r="AB356" i="4"/>
  <c r="AA357" i="4"/>
  <c r="AB357" i="4"/>
  <c r="AA358" i="4"/>
  <c r="AB358" i="4"/>
  <c r="AA359" i="4"/>
  <c r="AB359" i="4"/>
  <c r="AA360" i="4"/>
  <c r="AB360" i="4"/>
  <c r="AA361" i="4"/>
  <c r="AB361" i="4"/>
  <c r="AA362" i="4"/>
  <c r="AB362" i="4"/>
  <c r="AA363" i="4"/>
  <c r="AB363" i="4"/>
  <c r="AA364" i="4"/>
  <c r="AB364" i="4"/>
  <c r="AA365" i="4"/>
  <c r="AB365" i="4"/>
  <c r="AA366" i="4"/>
  <c r="AB366" i="4"/>
  <c r="AA367" i="4"/>
  <c r="AB367" i="4"/>
  <c r="AA368" i="4"/>
  <c r="AB368" i="4"/>
  <c r="AA369" i="4"/>
  <c r="AB369" i="4"/>
  <c r="AA370" i="4"/>
  <c r="AB370" i="4"/>
  <c r="AA371" i="4"/>
  <c r="AB371" i="4"/>
  <c r="AA372" i="4"/>
  <c r="AB372" i="4"/>
  <c r="AA373" i="4"/>
  <c r="AB373" i="4"/>
  <c r="AA374" i="4"/>
  <c r="AB374" i="4"/>
  <c r="AA375" i="4"/>
  <c r="AB375" i="4"/>
  <c r="AA376" i="4"/>
  <c r="AB376" i="4"/>
  <c r="AA377" i="4"/>
  <c r="AB377" i="4"/>
  <c r="AA378" i="4"/>
  <c r="AB378" i="4"/>
  <c r="AA379" i="4"/>
  <c r="AB379" i="4"/>
  <c r="AA380" i="4"/>
  <c r="AB380" i="4"/>
  <c r="AA381" i="4"/>
  <c r="AB381" i="4"/>
  <c r="AA382" i="4"/>
  <c r="AB382" i="4"/>
  <c r="AA383" i="4"/>
  <c r="AB383" i="4"/>
  <c r="AA384" i="4"/>
  <c r="AB384" i="4"/>
  <c r="AA385" i="4"/>
  <c r="AB385" i="4"/>
  <c r="AA386" i="4"/>
  <c r="AB386" i="4"/>
  <c r="AA387" i="4"/>
  <c r="AB387" i="4"/>
  <c r="AA388" i="4"/>
  <c r="AB388" i="4"/>
  <c r="AA389" i="4"/>
  <c r="AB389" i="4"/>
  <c r="AA390" i="4"/>
  <c r="AB390" i="4"/>
  <c r="AA391" i="4"/>
  <c r="AB391" i="4"/>
  <c r="AA392" i="4"/>
  <c r="AB392" i="4"/>
  <c r="AA393" i="4"/>
  <c r="AB393" i="4"/>
  <c r="AA394" i="4"/>
  <c r="AB394" i="4"/>
  <c r="AA395" i="4"/>
  <c r="AB395" i="4"/>
  <c r="AA396" i="4"/>
  <c r="AB396" i="4"/>
  <c r="AA397" i="4"/>
  <c r="AB397" i="4"/>
  <c r="AA398" i="4"/>
  <c r="AB398" i="4"/>
  <c r="AA399" i="4"/>
  <c r="AB399" i="4"/>
  <c r="AA400" i="4"/>
  <c r="AB400" i="4"/>
  <c r="AA401" i="4"/>
  <c r="AB401" i="4"/>
  <c r="AA402" i="4"/>
  <c r="AB402" i="4"/>
  <c r="AA403" i="4"/>
  <c r="AB403" i="4"/>
  <c r="AA404" i="4"/>
  <c r="AB404" i="4"/>
  <c r="AB21" i="4"/>
  <c r="AA21" i="4"/>
  <c r="AC22" i="4"/>
  <c r="AC23" i="4"/>
  <c r="AC24" i="4"/>
  <c r="AC25" i="4"/>
  <c r="Q25" i="4" s="1"/>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C397" i="4"/>
  <c r="AC398" i="4"/>
  <c r="AC399" i="4"/>
  <c r="AC400" i="4"/>
  <c r="AC401" i="4"/>
  <c r="AC402" i="4"/>
  <c r="AC403" i="4"/>
  <c r="AC404" i="4"/>
  <c r="AE337" i="4"/>
  <c r="AF337" i="4"/>
  <c r="AH337" i="4"/>
  <c r="AI337" i="4" s="1"/>
  <c r="AS337" i="4" s="1"/>
  <c r="AK337" i="4"/>
  <c r="Z337" i="4" s="1"/>
  <c r="AE338" i="4"/>
  <c r="AF338" i="4"/>
  <c r="AH338" i="4"/>
  <c r="AI338" i="4" s="1"/>
  <c r="AK338" i="4"/>
  <c r="AE339" i="4"/>
  <c r="AF339" i="4"/>
  <c r="AH339" i="4"/>
  <c r="AI339" i="4" s="1"/>
  <c r="AK339" i="4"/>
  <c r="AE340" i="4"/>
  <c r="AF340" i="4"/>
  <c r="AH340" i="4"/>
  <c r="AI340" i="4" s="1"/>
  <c r="AS340" i="4" s="1"/>
  <c r="AK340" i="4"/>
  <c r="Z340" i="4" s="1"/>
  <c r="AE341" i="4"/>
  <c r="AF341" i="4"/>
  <c r="AH341" i="4"/>
  <c r="AI341" i="4" s="1"/>
  <c r="AS341" i="4" s="1"/>
  <c r="AK341" i="4"/>
  <c r="Z341" i="4" s="1"/>
  <c r="AE342" i="4"/>
  <c r="AF342" i="4"/>
  <c r="AH342" i="4"/>
  <c r="AI342" i="4" s="1"/>
  <c r="AJ342" i="4" s="1"/>
  <c r="AK342" i="4"/>
  <c r="Z342" i="4" s="1"/>
  <c r="AE343" i="4"/>
  <c r="AF343" i="4"/>
  <c r="AH343" i="4"/>
  <c r="AI343" i="4" s="1"/>
  <c r="AS343" i="4" s="1"/>
  <c r="AK343" i="4"/>
  <c r="Z343" i="4" s="1"/>
  <c r="AE344" i="4"/>
  <c r="AF344" i="4"/>
  <c r="AH344" i="4"/>
  <c r="AI344" i="4" s="1"/>
  <c r="AS344" i="4" s="1"/>
  <c r="AK344" i="4"/>
  <c r="Z344" i="4" s="1"/>
  <c r="AE345" i="4"/>
  <c r="AF345" i="4"/>
  <c r="AH345" i="4"/>
  <c r="AI345" i="4" s="1"/>
  <c r="AK345" i="4"/>
  <c r="AE346" i="4"/>
  <c r="AF346" i="4"/>
  <c r="AH346" i="4"/>
  <c r="AI346" i="4" s="1"/>
  <c r="AK346" i="4"/>
  <c r="Z346" i="4" s="1"/>
  <c r="AE347" i="4"/>
  <c r="AF347" i="4"/>
  <c r="AH347" i="4"/>
  <c r="AI347" i="4" s="1"/>
  <c r="AK347" i="4"/>
  <c r="Z347" i="4" s="1"/>
  <c r="AE348" i="4"/>
  <c r="AF348" i="4"/>
  <c r="AH348" i="4"/>
  <c r="AI348" i="4" s="1"/>
  <c r="AS348" i="4" s="1"/>
  <c r="AK348" i="4"/>
  <c r="Z348" i="4" s="1"/>
  <c r="AE349" i="4"/>
  <c r="AF349" i="4"/>
  <c r="AH349" i="4"/>
  <c r="AI349" i="4" s="1"/>
  <c r="AK349" i="4"/>
  <c r="Z349" i="4" s="1"/>
  <c r="AE350" i="4"/>
  <c r="AF350" i="4"/>
  <c r="AH350" i="4"/>
  <c r="AI350" i="4" s="1"/>
  <c r="AJ350" i="4" s="1"/>
  <c r="AK350" i="4"/>
  <c r="AE351" i="4"/>
  <c r="AF351" i="4"/>
  <c r="AH351" i="4"/>
  <c r="AI351" i="4" s="1"/>
  <c r="AK351" i="4"/>
  <c r="Z351" i="4" s="1"/>
  <c r="AE352" i="4"/>
  <c r="AF352" i="4"/>
  <c r="AH352" i="4"/>
  <c r="AI352" i="4" s="1"/>
  <c r="AS352" i="4" s="1"/>
  <c r="AK352" i="4"/>
  <c r="AE353" i="4"/>
  <c r="AF353" i="4"/>
  <c r="AH353" i="4"/>
  <c r="AI353" i="4" s="1"/>
  <c r="AJ353" i="4" s="1"/>
  <c r="AK353" i="4"/>
  <c r="Z353" i="4" s="1"/>
  <c r="AE354" i="4"/>
  <c r="AF354" i="4"/>
  <c r="AH354" i="4"/>
  <c r="AI354" i="4" s="1"/>
  <c r="AK354" i="4"/>
  <c r="Z354" i="4" s="1"/>
  <c r="AE355" i="4"/>
  <c r="AF355" i="4"/>
  <c r="AH355" i="4"/>
  <c r="AI355" i="4" s="1"/>
  <c r="AK355" i="4"/>
  <c r="Z355" i="4" s="1"/>
  <c r="AE356" i="4"/>
  <c r="AF356" i="4"/>
  <c r="AH356" i="4"/>
  <c r="AI356" i="4" s="1"/>
  <c r="AK356" i="4"/>
  <c r="AE357" i="4"/>
  <c r="AF357" i="4"/>
  <c r="AH357" i="4"/>
  <c r="AI357" i="4" s="1"/>
  <c r="AK357" i="4"/>
  <c r="AE358" i="4"/>
  <c r="AF358" i="4"/>
  <c r="AH358" i="4"/>
  <c r="AI358" i="4" s="1"/>
  <c r="AK358" i="4"/>
  <c r="Z358" i="4" s="1"/>
  <c r="AE359" i="4"/>
  <c r="AF359" i="4"/>
  <c r="AH359" i="4"/>
  <c r="AI359" i="4" s="1"/>
  <c r="AK359" i="4"/>
  <c r="Z359" i="4" s="1"/>
  <c r="AE360" i="4"/>
  <c r="AF360" i="4"/>
  <c r="AH360" i="4"/>
  <c r="AI360" i="4" s="1"/>
  <c r="AK360" i="4"/>
  <c r="Z360" i="4" s="1"/>
  <c r="AE361" i="4"/>
  <c r="AF361" i="4"/>
  <c r="AH361" i="4"/>
  <c r="AI361" i="4" s="1"/>
  <c r="AK361" i="4"/>
  <c r="Z361" i="4" s="1"/>
  <c r="AE362" i="4"/>
  <c r="AF362" i="4"/>
  <c r="AH362" i="4"/>
  <c r="AI362" i="4" s="1"/>
  <c r="AK362" i="4"/>
  <c r="AE363" i="4"/>
  <c r="AF363" i="4"/>
  <c r="AH363" i="4"/>
  <c r="AI363" i="4" s="1"/>
  <c r="AK363" i="4"/>
  <c r="Z363" i="4" s="1"/>
  <c r="AE364" i="4"/>
  <c r="AF364" i="4"/>
  <c r="AH364" i="4"/>
  <c r="AI364" i="4" s="1"/>
  <c r="AK364" i="4"/>
  <c r="AE365" i="4"/>
  <c r="AF365" i="4"/>
  <c r="AH365" i="4"/>
  <c r="AI365" i="4" s="1"/>
  <c r="AK365" i="4"/>
  <c r="AE366" i="4"/>
  <c r="AF366" i="4"/>
  <c r="AH366" i="4"/>
  <c r="AI366" i="4" s="1"/>
  <c r="AK366" i="4"/>
  <c r="Z366" i="4" s="1"/>
  <c r="AE367" i="4"/>
  <c r="AF367" i="4"/>
  <c r="AH367" i="4"/>
  <c r="AI367" i="4" s="1"/>
  <c r="AK367" i="4"/>
  <c r="Z367" i="4" s="1"/>
  <c r="AE368" i="4"/>
  <c r="AF368" i="4"/>
  <c r="AH368" i="4"/>
  <c r="AI368" i="4" s="1"/>
  <c r="AK368" i="4"/>
  <c r="Z368" i="4" s="1"/>
  <c r="AE369" i="4"/>
  <c r="AF369" i="4"/>
  <c r="AH369" i="4"/>
  <c r="AI369" i="4" s="1"/>
  <c r="AK369" i="4"/>
  <c r="AE370" i="4"/>
  <c r="AF370" i="4"/>
  <c r="AH370" i="4"/>
  <c r="AI370" i="4" s="1"/>
  <c r="AK370" i="4"/>
  <c r="Z370" i="4" s="1"/>
  <c r="AE371" i="4"/>
  <c r="AF371" i="4"/>
  <c r="AH371" i="4"/>
  <c r="AI371" i="4" s="1"/>
  <c r="AK371" i="4"/>
  <c r="AE372" i="4"/>
  <c r="AF372" i="4"/>
  <c r="AH372" i="4"/>
  <c r="AI372" i="4" s="1"/>
  <c r="AJ372" i="4" s="1"/>
  <c r="AK372" i="4"/>
  <c r="Z372" i="4" s="1"/>
  <c r="AE373" i="4"/>
  <c r="AF373" i="4"/>
  <c r="AH373" i="4"/>
  <c r="AI373" i="4" s="1"/>
  <c r="AK373" i="4"/>
  <c r="Z373" i="4" s="1"/>
  <c r="AE374" i="4"/>
  <c r="AF374" i="4"/>
  <c r="AH374" i="4"/>
  <c r="AI374" i="4" s="1"/>
  <c r="AK374" i="4"/>
  <c r="AE375" i="4"/>
  <c r="AF375" i="4"/>
  <c r="AH375" i="4"/>
  <c r="AI375" i="4" s="1"/>
  <c r="AS375" i="4" s="1"/>
  <c r="AK375" i="4"/>
  <c r="AE376" i="4"/>
  <c r="AF376" i="4"/>
  <c r="AH376" i="4"/>
  <c r="AI376" i="4" s="1"/>
  <c r="AK376" i="4"/>
  <c r="Z376" i="4" s="1"/>
  <c r="AE377" i="4"/>
  <c r="AF377" i="4"/>
  <c r="AH377" i="4"/>
  <c r="AI377" i="4" s="1"/>
  <c r="AK377" i="4"/>
  <c r="Z377" i="4" s="1"/>
  <c r="AE378" i="4"/>
  <c r="AF378" i="4"/>
  <c r="AH378" i="4"/>
  <c r="AI378" i="4" s="1"/>
  <c r="AK378" i="4"/>
  <c r="Z378" i="4" s="1"/>
  <c r="AE379" i="4"/>
  <c r="AF379" i="4"/>
  <c r="AH379" i="4"/>
  <c r="AI379" i="4" s="1"/>
  <c r="AJ379" i="4" s="1"/>
  <c r="AK379" i="4"/>
  <c r="AE380" i="4"/>
  <c r="AF380" i="4"/>
  <c r="AH380" i="4"/>
  <c r="AI380" i="4" s="1"/>
  <c r="AS380" i="4" s="1"/>
  <c r="AK380" i="4"/>
  <c r="Z380" i="4" s="1"/>
  <c r="AE381" i="4"/>
  <c r="AF381" i="4"/>
  <c r="AH381" i="4"/>
  <c r="AI381" i="4" s="1"/>
  <c r="AK381" i="4"/>
  <c r="Z381" i="4" s="1"/>
  <c r="AE382" i="4"/>
  <c r="AF382" i="4"/>
  <c r="AH382" i="4"/>
  <c r="AI382" i="4" s="1"/>
  <c r="AK382" i="4"/>
  <c r="AE383" i="4"/>
  <c r="AF383" i="4"/>
  <c r="AH383" i="4"/>
  <c r="AI383" i="4" s="1"/>
  <c r="AK383" i="4"/>
  <c r="Z383" i="4" s="1"/>
  <c r="AE384" i="4"/>
  <c r="AF384" i="4"/>
  <c r="AH384" i="4"/>
  <c r="AI384" i="4" s="1"/>
  <c r="AS384" i="4" s="1"/>
  <c r="AK384" i="4"/>
  <c r="Z384" i="4" s="1"/>
  <c r="AE385" i="4"/>
  <c r="AF385" i="4"/>
  <c r="AH385" i="4"/>
  <c r="AI385" i="4" s="1"/>
  <c r="AJ385" i="4" s="1"/>
  <c r="AK385" i="4"/>
  <c r="Z385" i="4" s="1"/>
  <c r="AE386" i="4"/>
  <c r="AF386" i="4"/>
  <c r="AH386" i="4"/>
  <c r="AI386" i="4" s="1"/>
  <c r="AJ386" i="4" s="1"/>
  <c r="AK386" i="4"/>
  <c r="AE387" i="4"/>
  <c r="AF387" i="4"/>
  <c r="AH387" i="4"/>
  <c r="AI387" i="4" s="1"/>
  <c r="AK387" i="4"/>
  <c r="AE388" i="4"/>
  <c r="AF388" i="4"/>
  <c r="AH388" i="4"/>
  <c r="AI388" i="4" s="1"/>
  <c r="AK388" i="4"/>
  <c r="Z388" i="4" s="1"/>
  <c r="AE389" i="4"/>
  <c r="AF389" i="4"/>
  <c r="AH389" i="4"/>
  <c r="AI389" i="4" s="1"/>
  <c r="AK389" i="4"/>
  <c r="Z389" i="4" s="1"/>
  <c r="AE390" i="4"/>
  <c r="AF390" i="4"/>
  <c r="AH390" i="4"/>
  <c r="AI390" i="4" s="1"/>
  <c r="AK390" i="4"/>
  <c r="Z390" i="4" s="1"/>
  <c r="AE391" i="4"/>
  <c r="AF391" i="4"/>
  <c r="AH391" i="4"/>
  <c r="AI391" i="4" s="1"/>
  <c r="AK391" i="4"/>
  <c r="Z391" i="4" s="1"/>
  <c r="AE392" i="4"/>
  <c r="AF392" i="4"/>
  <c r="AH392" i="4"/>
  <c r="AI392" i="4" s="1"/>
  <c r="AJ392" i="4" s="1"/>
  <c r="AK392" i="4"/>
  <c r="AE393" i="4"/>
  <c r="AF393" i="4"/>
  <c r="AH393" i="4"/>
  <c r="AI393" i="4" s="1"/>
  <c r="AK393" i="4"/>
  <c r="AE394" i="4"/>
  <c r="AF394" i="4"/>
  <c r="AH394" i="4"/>
  <c r="AI394" i="4" s="1"/>
  <c r="AJ394" i="4" s="1"/>
  <c r="AK394" i="4"/>
  <c r="Z394" i="4" s="1"/>
  <c r="AE395" i="4"/>
  <c r="AF395" i="4"/>
  <c r="AH395" i="4"/>
  <c r="AI395" i="4" s="1"/>
  <c r="AK395" i="4"/>
  <c r="AE396" i="4"/>
  <c r="AF396" i="4"/>
  <c r="AH396" i="4"/>
  <c r="AI396" i="4" s="1"/>
  <c r="AK396" i="4"/>
  <c r="Z396" i="4" s="1"/>
  <c r="AE397" i="4"/>
  <c r="AF397" i="4"/>
  <c r="AH397" i="4"/>
  <c r="AI397" i="4" s="1"/>
  <c r="AK397" i="4"/>
  <c r="AE398" i="4"/>
  <c r="AF398" i="4"/>
  <c r="AH398" i="4"/>
  <c r="AI398" i="4" s="1"/>
  <c r="AS398" i="4" s="1"/>
  <c r="AK398" i="4"/>
  <c r="Z398" i="4" s="1"/>
  <c r="AE399" i="4"/>
  <c r="AF399" i="4"/>
  <c r="AH399" i="4"/>
  <c r="AI399" i="4" s="1"/>
  <c r="AS399" i="4" s="1"/>
  <c r="AK399" i="4"/>
  <c r="Z399" i="4" s="1"/>
  <c r="AE400" i="4"/>
  <c r="AF400" i="4"/>
  <c r="AH400" i="4"/>
  <c r="AI400" i="4" s="1"/>
  <c r="AS400" i="4" s="1"/>
  <c r="AK400" i="4"/>
  <c r="Z400" i="4" s="1"/>
  <c r="AE401" i="4"/>
  <c r="AF401" i="4"/>
  <c r="AH401" i="4"/>
  <c r="AI401" i="4" s="1"/>
  <c r="AJ401" i="4" s="1"/>
  <c r="AK401" i="4"/>
  <c r="AE402" i="4"/>
  <c r="AF402" i="4"/>
  <c r="AH402" i="4"/>
  <c r="AI402" i="4" s="1"/>
  <c r="AK402" i="4"/>
  <c r="Z402" i="4" s="1"/>
  <c r="AE403" i="4"/>
  <c r="AF403" i="4"/>
  <c r="AH403" i="4"/>
  <c r="AI403" i="4" s="1"/>
  <c r="AJ403" i="4" s="1"/>
  <c r="AK403" i="4"/>
  <c r="AE404" i="4"/>
  <c r="AF404" i="4"/>
  <c r="AH404" i="4"/>
  <c r="AI404" i="4" s="1"/>
  <c r="AS404" i="4" s="1"/>
  <c r="AK404" i="4"/>
  <c r="AE107" i="4"/>
  <c r="AF107" i="4"/>
  <c r="AH107" i="4"/>
  <c r="AI107" i="4" s="1"/>
  <c r="AS107" i="4" s="1"/>
  <c r="AK107" i="4"/>
  <c r="Z107" i="4" s="1"/>
  <c r="B107" i="4" s="1"/>
  <c r="AE108" i="4"/>
  <c r="AF108" i="4"/>
  <c r="AH108" i="4"/>
  <c r="AI108" i="4" s="1"/>
  <c r="AS108" i="4" s="1"/>
  <c r="AK108" i="4"/>
  <c r="Z108" i="4" s="1"/>
  <c r="B108" i="4" s="1"/>
  <c r="AE109" i="4"/>
  <c r="AF109" i="4"/>
  <c r="AH109" i="4"/>
  <c r="AI109" i="4" s="1"/>
  <c r="AK109" i="4"/>
  <c r="Z109" i="4" s="1"/>
  <c r="B109" i="4" s="1"/>
  <c r="AE110" i="4"/>
  <c r="AF110" i="4"/>
  <c r="AH110" i="4"/>
  <c r="AI110" i="4" s="1"/>
  <c r="AK110" i="4"/>
  <c r="Z110" i="4" s="1"/>
  <c r="B110" i="4" s="1"/>
  <c r="AE111" i="4"/>
  <c r="AF111" i="4"/>
  <c r="AH111" i="4"/>
  <c r="AI111" i="4" s="1"/>
  <c r="AS111" i="4" s="1"/>
  <c r="AK111" i="4"/>
  <c r="Z111" i="4" s="1"/>
  <c r="B111" i="4" s="1"/>
  <c r="AE112" i="4"/>
  <c r="AF112" i="4"/>
  <c r="AH112" i="4"/>
  <c r="AI112" i="4" s="1"/>
  <c r="AJ112" i="4" s="1"/>
  <c r="AK112" i="4"/>
  <c r="AE113" i="4"/>
  <c r="AF113" i="4"/>
  <c r="AH113" i="4"/>
  <c r="AI113" i="4" s="1"/>
  <c r="AK113" i="4"/>
  <c r="Z113" i="4" s="1"/>
  <c r="B113" i="4" s="1"/>
  <c r="AE114" i="4"/>
  <c r="AF114" i="4"/>
  <c r="AH114" i="4"/>
  <c r="AI114" i="4" s="1"/>
  <c r="AK114" i="4"/>
  <c r="Z114" i="4" s="1"/>
  <c r="B114" i="4" s="1"/>
  <c r="AE115" i="4"/>
  <c r="AF115" i="4"/>
  <c r="AH115" i="4"/>
  <c r="AI115" i="4" s="1"/>
  <c r="AK115" i="4"/>
  <c r="Z115" i="4" s="1"/>
  <c r="B115" i="4" s="1"/>
  <c r="AE116" i="4"/>
  <c r="AF116" i="4"/>
  <c r="AH116" i="4"/>
  <c r="AI116" i="4" s="1"/>
  <c r="AK116" i="4"/>
  <c r="Z116" i="4" s="1"/>
  <c r="B116" i="4" s="1"/>
  <c r="AE117" i="4"/>
  <c r="AF117" i="4"/>
  <c r="AH117" i="4"/>
  <c r="AI117" i="4" s="1"/>
  <c r="AK117" i="4"/>
  <c r="Z117" i="4" s="1"/>
  <c r="B117" i="4" s="1"/>
  <c r="AE118" i="4"/>
  <c r="AF118" i="4"/>
  <c r="AH118" i="4"/>
  <c r="AI118" i="4" s="1"/>
  <c r="AK118" i="4"/>
  <c r="Z118" i="4" s="1"/>
  <c r="B118" i="4" s="1"/>
  <c r="AE119" i="4"/>
  <c r="AF119" i="4"/>
  <c r="AH119" i="4"/>
  <c r="AI119" i="4" s="1"/>
  <c r="AJ119" i="4" s="1"/>
  <c r="AK119" i="4"/>
  <c r="Z119" i="4" s="1"/>
  <c r="B119" i="4" s="1"/>
  <c r="AE120" i="4"/>
  <c r="AF120" i="4"/>
  <c r="AH120" i="4"/>
  <c r="AI120" i="4" s="1"/>
  <c r="AK120" i="4"/>
  <c r="Z120" i="4" s="1"/>
  <c r="B120" i="4" s="1"/>
  <c r="AE121" i="4"/>
  <c r="AF121" i="4"/>
  <c r="AH121" i="4"/>
  <c r="AI121" i="4" s="1"/>
  <c r="AK121" i="4"/>
  <c r="Z121" i="4" s="1"/>
  <c r="B121" i="4" s="1"/>
  <c r="AE122" i="4"/>
  <c r="AF122" i="4"/>
  <c r="AH122" i="4"/>
  <c r="AI122" i="4" s="1"/>
  <c r="AK122" i="4"/>
  <c r="Z122" i="4" s="1"/>
  <c r="B122" i="4" s="1"/>
  <c r="AE123" i="4"/>
  <c r="AF123" i="4"/>
  <c r="AH123" i="4"/>
  <c r="AI123" i="4" s="1"/>
  <c r="AK123" i="4"/>
  <c r="Z123" i="4" s="1"/>
  <c r="B123" i="4" s="1"/>
  <c r="AE124" i="4"/>
  <c r="AF124" i="4"/>
  <c r="AH124" i="4"/>
  <c r="AI124" i="4" s="1"/>
  <c r="AK124" i="4"/>
  <c r="Z124" i="4" s="1"/>
  <c r="B124" i="4" s="1"/>
  <c r="AE125" i="4"/>
  <c r="AF125" i="4"/>
  <c r="AH125" i="4"/>
  <c r="AI125" i="4" s="1"/>
  <c r="AJ125" i="4" s="1"/>
  <c r="AK125" i="4"/>
  <c r="Z125" i="4" s="1"/>
  <c r="B125" i="4" s="1"/>
  <c r="AE126" i="4"/>
  <c r="AF126" i="4"/>
  <c r="AH126" i="4"/>
  <c r="AI126" i="4" s="1"/>
  <c r="AK126" i="4"/>
  <c r="Z126" i="4" s="1"/>
  <c r="B126" i="4" s="1"/>
  <c r="AE127" i="4"/>
  <c r="AF127" i="4"/>
  <c r="AH127" i="4"/>
  <c r="AI127" i="4" s="1"/>
  <c r="AK127" i="4"/>
  <c r="Z127" i="4" s="1"/>
  <c r="B127" i="4" s="1"/>
  <c r="AE128" i="4"/>
  <c r="AF128" i="4"/>
  <c r="AH128" i="4"/>
  <c r="AI128" i="4" s="1"/>
  <c r="AK128" i="4"/>
  <c r="AE129" i="4"/>
  <c r="AF129" i="4"/>
  <c r="AH129" i="4"/>
  <c r="AI129" i="4" s="1"/>
  <c r="AK129" i="4"/>
  <c r="Z129" i="4" s="1"/>
  <c r="B129" i="4" s="1"/>
  <c r="AE130" i="4"/>
  <c r="AF130" i="4"/>
  <c r="AH130" i="4"/>
  <c r="AI130" i="4" s="1"/>
  <c r="AK130" i="4"/>
  <c r="Z130" i="4" s="1"/>
  <c r="B130" i="4" s="1"/>
  <c r="AE131" i="4"/>
  <c r="AF131" i="4"/>
  <c r="AH131" i="4"/>
  <c r="AI131" i="4" s="1"/>
  <c r="AK131" i="4"/>
  <c r="Z131" i="4" s="1"/>
  <c r="B131" i="4" s="1"/>
  <c r="AE132" i="4"/>
  <c r="AF132" i="4"/>
  <c r="AH132" i="4"/>
  <c r="AI132" i="4" s="1"/>
  <c r="AK132" i="4"/>
  <c r="Z132" i="4" s="1"/>
  <c r="B132" i="4" s="1"/>
  <c r="AE133" i="4"/>
  <c r="AF133" i="4"/>
  <c r="AH133" i="4"/>
  <c r="AI133" i="4" s="1"/>
  <c r="AK133" i="4"/>
  <c r="Z133" i="4" s="1"/>
  <c r="B133" i="4" s="1"/>
  <c r="AE134" i="4"/>
  <c r="AF134" i="4"/>
  <c r="AH134" i="4"/>
  <c r="AI134" i="4" s="1"/>
  <c r="AS134" i="4" s="1"/>
  <c r="AK134" i="4"/>
  <c r="Z134" i="4" s="1"/>
  <c r="B134" i="4" s="1"/>
  <c r="AE135" i="4"/>
  <c r="AF135" i="4"/>
  <c r="AH135" i="4"/>
  <c r="AI135" i="4" s="1"/>
  <c r="AK135" i="4"/>
  <c r="Z135" i="4" s="1"/>
  <c r="B135" i="4" s="1"/>
  <c r="AE136" i="4"/>
  <c r="AF136" i="4"/>
  <c r="AH136" i="4"/>
  <c r="AI136" i="4" s="1"/>
  <c r="AJ136" i="4" s="1"/>
  <c r="AK136" i="4"/>
  <c r="Z136" i="4" s="1"/>
  <c r="B136" i="4" s="1"/>
  <c r="AE137" i="4"/>
  <c r="AF137" i="4"/>
  <c r="AH137" i="4"/>
  <c r="AI137" i="4" s="1"/>
  <c r="AK137" i="4"/>
  <c r="Z137" i="4" s="1"/>
  <c r="B137" i="4" s="1"/>
  <c r="AE138" i="4"/>
  <c r="AF138" i="4"/>
  <c r="AH138" i="4"/>
  <c r="AI138" i="4" s="1"/>
  <c r="AJ138" i="4" s="1"/>
  <c r="AK138" i="4"/>
  <c r="Z138" i="4" s="1"/>
  <c r="B138" i="4" s="1"/>
  <c r="AE139" i="4"/>
  <c r="AF139" i="4"/>
  <c r="AH139" i="4"/>
  <c r="AI139" i="4" s="1"/>
  <c r="AJ139" i="4" s="1"/>
  <c r="AK139" i="4"/>
  <c r="Z139" i="4" s="1"/>
  <c r="B139" i="4" s="1"/>
  <c r="AE140" i="4"/>
  <c r="AF140" i="4"/>
  <c r="AH140" i="4"/>
  <c r="AI140" i="4" s="1"/>
  <c r="AJ140" i="4" s="1"/>
  <c r="AK140" i="4"/>
  <c r="Z140" i="4" s="1"/>
  <c r="B140" i="4" s="1"/>
  <c r="AE141" i="4"/>
  <c r="AF141" i="4"/>
  <c r="AH141" i="4"/>
  <c r="AI141" i="4" s="1"/>
  <c r="AK141" i="4"/>
  <c r="Z141" i="4" s="1"/>
  <c r="B141" i="4" s="1"/>
  <c r="AE142" i="4"/>
  <c r="AF142" i="4"/>
  <c r="AH142" i="4"/>
  <c r="AI142" i="4" s="1"/>
  <c r="AK142" i="4"/>
  <c r="Z142" i="4" s="1"/>
  <c r="B142" i="4" s="1"/>
  <c r="AE143" i="4"/>
  <c r="AF143" i="4"/>
  <c r="AH143" i="4"/>
  <c r="AI143" i="4" s="1"/>
  <c r="AK143" i="4"/>
  <c r="Z143" i="4" s="1"/>
  <c r="B143" i="4" s="1"/>
  <c r="AE144" i="4"/>
  <c r="AF144" i="4"/>
  <c r="AH144" i="4"/>
  <c r="AI144" i="4" s="1"/>
  <c r="AK144" i="4"/>
  <c r="Z144" i="4" s="1"/>
  <c r="B144" i="4" s="1"/>
  <c r="AE145" i="4"/>
  <c r="AF145" i="4"/>
  <c r="AH145" i="4"/>
  <c r="AI145" i="4" s="1"/>
  <c r="AK145" i="4"/>
  <c r="AE146" i="4"/>
  <c r="AF146" i="4"/>
  <c r="AH146" i="4"/>
  <c r="AI146" i="4" s="1"/>
  <c r="AK146" i="4"/>
  <c r="Z146" i="4" s="1"/>
  <c r="B146" i="4" s="1"/>
  <c r="AE147" i="4"/>
  <c r="AF147" i="4"/>
  <c r="AH147" i="4"/>
  <c r="AI147" i="4" s="1"/>
  <c r="AK147" i="4"/>
  <c r="Z147" i="4" s="1"/>
  <c r="B147" i="4" s="1"/>
  <c r="AE148" i="4"/>
  <c r="AF148" i="4"/>
  <c r="AH148" i="4"/>
  <c r="AI148" i="4" s="1"/>
  <c r="AK148" i="4"/>
  <c r="Z148" i="4" s="1"/>
  <c r="B148" i="4" s="1"/>
  <c r="AE149" i="4"/>
  <c r="AF149" i="4"/>
  <c r="AH149" i="4"/>
  <c r="AI149" i="4" s="1"/>
  <c r="AJ149" i="4" s="1"/>
  <c r="AK149" i="4"/>
  <c r="Z149" i="4" s="1"/>
  <c r="B149" i="4" s="1"/>
  <c r="AE150" i="4"/>
  <c r="AF150" i="4"/>
  <c r="AH150" i="4"/>
  <c r="AI150" i="4" s="1"/>
  <c r="AS150" i="4" s="1"/>
  <c r="AK150" i="4"/>
  <c r="Z150" i="4" s="1"/>
  <c r="B150" i="4" s="1"/>
  <c r="AE151" i="4"/>
  <c r="AF151" i="4"/>
  <c r="AH151" i="4"/>
  <c r="AI151" i="4" s="1"/>
  <c r="AK151" i="4"/>
  <c r="AE152" i="4"/>
  <c r="AF152" i="4"/>
  <c r="AH152" i="4"/>
  <c r="AI152" i="4" s="1"/>
  <c r="AK152" i="4"/>
  <c r="Z152" i="4" s="1"/>
  <c r="B152" i="4" s="1"/>
  <c r="AE153" i="4"/>
  <c r="AF153" i="4"/>
  <c r="AH153" i="4"/>
  <c r="AI153" i="4" s="1"/>
  <c r="AJ153" i="4" s="1"/>
  <c r="AK153" i="4"/>
  <c r="Z153" i="4" s="1"/>
  <c r="B153" i="4" s="1"/>
  <c r="AE154" i="4"/>
  <c r="AF154" i="4"/>
  <c r="AH154" i="4"/>
  <c r="AI154" i="4" s="1"/>
  <c r="AS154" i="4" s="1"/>
  <c r="AK154" i="4"/>
  <c r="Z154" i="4" s="1"/>
  <c r="B154" i="4" s="1"/>
  <c r="AE155" i="4"/>
  <c r="AF155" i="4"/>
  <c r="AH155" i="4"/>
  <c r="AI155" i="4" s="1"/>
  <c r="AK155" i="4"/>
  <c r="AE156" i="4"/>
  <c r="AF156" i="4"/>
  <c r="AH156" i="4"/>
  <c r="AI156" i="4" s="1"/>
  <c r="AK156" i="4"/>
  <c r="Z156" i="4" s="1"/>
  <c r="B156" i="4" s="1"/>
  <c r="AE157" i="4"/>
  <c r="AF157" i="4"/>
  <c r="AH157" i="4"/>
  <c r="AI157" i="4" s="1"/>
  <c r="AJ157" i="4" s="1"/>
  <c r="AK157" i="4"/>
  <c r="Z157" i="4" s="1"/>
  <c r="B157" i="4" s="1"/>
  <c r="AE158" i="4"/>
  <c r="AF158" i="4"/>
  <c r="AH158" i="4"/>
  <c r="AI158" i="4" s="1"/>
  <c r="AS158" i="4" s="1"/>
  <c r="AK158" i="4"/>
  <c r="Z158" i="4" s="1"/>
  <c r="B158" i="4" s="1"/>
  <c r="AE159" i="4"/>
  <c r="AF159" i="4"/>
  <c r="AH159" i="4"/>
  <c r="AI159" i="4" s="1"/>
  <c r="AK159" i="4"/>
  <c r="AE160" i="4"/>
  <c r="AF160" i="4"/>
  <c r="AH160" i="4"/>
  <c r="AI160" i="4" s="1"/>
  <c r="AJ160" i="4" s="1"/>
  <c r="AK160" i="4"/>
  <c r="AE161" i="4"/>
  <c r="AF161" i="4"/>
  <c r="AH161" i="4"/>
  <c r="AI161" i="4" s="1"/>
  <c r="AJ161" i="4" s="1"/>
  <c r="AK161" i="4"/>
  <c r="AE162" i="4"/>
  <c r="AF162" i="4"/>
  <c r="AH162" i="4"/>
  <c r="AI162" i="4" s="1"/>
  <c r="AS162" i="4" s="1"/>
  <c r="AK162" i="4"/>
  <c r="AE163" i="4"/>
  <c r="AF163" i="4"/>
  <c r="AH163" i="4"/>
  <c r="AI163" i="4" s="1"/>
  <c r="AK163" i="4"/>
  <c r="Z163" i="4" s="1"/>
  <c r="B163" i="4" s="1"/>
  <c r="AE164" i="4"/>
  <c r="AF164" i="4"/>
  <c r="AH164" i="4"/>
  <c r="AI164" i="4" s="1"/>
  <c r="AK164" i="4"/>
  <c r="AE165" i="4"/>
  <c r="AF165" i="4"/>
  <c r="AH165" i="4"/>
  <c r="AI165" i="4" s="1"/>
  <c r="AK165" i="4"/>
  <c r="Z165" i="4" s="1"/>
  <c r="B165" i="4" s="1"/>
  <c r="AE166" i="4"/>
  <c r="AF166" i="4"/>
  <c r="AH166" i="4"/>
  <c r="AI166" i="4" s="1"/>
  <c r="AK166" i="4"/>
  <c r="Z166" i="4" s="1"/>
  <c r="B166" i="4" s="1"/>
  <c r="AE167" i="4"/>
  <c r="AF167" i="4"/>
  <c r="AH167" i="4"/>
  <c r="AI167" i="4" s="1"/>
  <c r="AK167" i="4"/>
  <c r="Z167" i="4" s="1"/>
  <c r="B167" i="4" s="1"/>
  <c r="AE168" i="4"/>
  <c r="AF168" i="4"/>
  <c r="AH168" i="4"/>
  <c r="AI168" i="4" s="1"/>
  <c r="AK168" i="4"/>
  <c r="Z168" i="4" s="1"/>
  <c r="B168" i="4" s="1"/>
  <c r="AE169" i="4"/>
  <c r="AF169" i="4"/>
  <c r="AH169" i="4"/>
  <c r="AI169" i="4" s="1"/>
  <c r="AK169" i="4"/>
  <c r="Z169" i="4" s="1"/>
  <c r="B169" i="4" s="1"/>
  <c r="AE170" i="4"/>
  <c r="AF170" i="4"/>
  <c r="AH170" i="4"/>
  <c r="AI170" i="4" s="1"/>
  <c r="AK170" i="4"/>
  <c r="Z170" i="4" s="1"/>
  <c r="B170" i="4" s="1"/>
  <c r="AE171" i="4"/>
  <c r="AF171" i="4"/>
  <c r="AH171" i="4"/>
  <c r="AI171" i="4" s="1"/>
  <c r="AK171" i="4"/>
  <c r="Z171" i="4" s="1"/>
  <c r="B171" i="4" s="1"/>
  <c r="AE172" i="4"/>
  <c r="AF172" i="4"/>
  <c r="AH172" i="4"/>
  <c r="AI172" i="4" s="1"/>
  <c r="AK172" i="4"/>
  <c r="AE173" i="4"/>
  <c r="AF173" i="4"/>
  <c r="AH173" i="4"/>
  <c r="AI173" i="4" s="1"/>
  <c r="AK173" i="4"/>
  <c r="AE174" i="4"/>
  <c r="AF174" i="4"/>
  <c r="AH174" i="4"/>
  <c r="AI174" i="4" s="1"/>
  <c r="AK174" i="4"/>
  <c r="Z174" i="4" s="1"/>
  <c r="B174" i="4" s="1"/>
  <c r="AE175" i="4"/>
  <c r="AF175" i="4"/>
  <c r="AH175" i="4"/>
  <c r="AI175" i="4" s="1"/>
  <c r="AK175" i="4"/>
  <c r="Z175" i="4" s="1"/>
  <c r="B175" i="4" s="1"/>
  <c r="AE176" i="4"/>
  <c r="AF176" i="4"/>
  <c r="AH176" i="4"/>
  <c r="AI176" i="4" s="1"/>
  <c r="AK176" i="4"/>
  <c r="AE177" i="4"/>
  <c r="AF177" i="4"/>
  <c r="AH177" i="4"/>
  <c r="AI177" i="4" s="1"/>
  <c r="AK177" i="4"/>
  <c r="Z177" i="4" s="1"/>
  <c r="B177" i="4" s="1"/>
  <c r="AE178" i="4"/>
  <c r="AF178" i="4"/>
  <c r="AH178" i="4"/>
  <c r="AI178" i="4" s="1"/>
  <c r="AK178" i="4"/>
  <c r="Z178" i="4" s="1"/>
  <c r="B178" i="4" s="1"/>
  <c r="AE179" i="4"/>
  <c r="AF179" i="4"/>
  <c r="AH179" i="4"/>
  <c r="AI179" i="4" s="1"/>
  <c r="AJ179" i="4" s="1"/>
  <c r="AK179" i="4"/>
  <c r="Z179" i="4" s="1"/>
  <c r="B179" i="4" s="1"/>
  <c r="AE180" i="4"/>
  <c r="AF180" i="4"/>
  <c r="AH180" i="4"/>
  <c r="AI180" i="4" s="1"/>
  <c r="AK180" i="4"/>
  <c r="Z180" i="4" s="1"/>
  <c r="B180" i="4" s="1"/>
  <c r="AE181" i="4"/>
  <c r="AF181" i="4"/>
  <c r="AH181" i="4"/>
  <c r="AI181" i="4" s="1"/>
  <c r="AJ181" i="4" s="1"/>
  <c r="AK181" i="4"/>
  <c r="Z181" i="4" s="1"/>
  <c r="B181" i="4" s="1"/>
  <c r="AE182" i="4"/>
  <c r="AF182" i="4"/>
  <c r="AH182" i="4"/>
  <c r="AI182" i="4" s="1"/>
  <c r="AS182" i="4" s="1"/>
  <c r="AK182" i="4"/>
  <c r="Z182" i="4" s="1"/>
  <c r="B182" i="4" s="1"/>
  <c r="AE183" i="4"/>
  <c r="AF183" i="4"/>
  <c r="AH183" i="4"/>
  <c r="AI183" i="4" s="1"/>
  <c r="AS183" i="4" s="1"/>
  <c r="AK183" i="4"/>
  <c r="Z183" i="4" s="1"/>
  <c r="B183" i="4" s="1"/>
  <c r="AE184" i="4"/>
  <c r="AF184" i="4"/>
  <c r="AH184" i="4"/>
  <c r="AI184" i="4" s="1"/>
  <c r="AS184" i="4" s="1"/>
  <c r="AK184" i="4"/>
  <c r="Z184" i="4" s="1"/>
  <c r="B184" i="4" s="1"/>
  <c r="AE185" i="4"/>
  <c r="AF185" i="4"/>
  <c r="AH185" i="4"/>
  <c r="AI185" i="4" s="1"/>
  <c r="AJ185" i="4" s="1"/>
  <c r="AK185" i="4"/>
  <c r="Z185" i="4" s="1"/>
  <c r="B185" i="4" s="1"/>
  <c r="AE186" i="4"/>
  <c r="AF186" i="4"/>
  <c r="AH186" i="4"/>
  <c r="AI186" i="4" s="1"/>
  <c r="AK186" i="4"/>
  <c r="Z186" i="4" s="1"/>
  <c r="B186" i="4" s="1"/>
  <c r="AE187" i="4"/>
  <c r="AF187" i="4"/>
  <c r="AH187" i="4"/>
  <c r="AI187" i="4" s="1"/>
  <c r="AK187" i="4"/>
  <c r="Z187" i="4" s="1"/>
  <c r="B187" i="4" s="1"/>
  <c r="AE188" i="4"/>
  <c r="AF188" i="4"/>
  <c r="AH188" i="4"/>
  <c r="AI188" i="4" s="1"/>
  <c r="AK188" i="4"/>
  <c r="AE189" i="4"/>
  <c r="AF189" i="4"/>
  <c r="AH189" i="4"/>
  <c r="AI189" i="4" s="1"/>
  <c r="AK189" i="4"/>
  <c r="AE190" i="4"/>
  <c r="AF190" i="4"/>
  <c r="AH190" i="4"/>
  <c r="AI190" i="4" s="1"/>
  <c r="AK190" i="4"/>
  <c r="Z190" i="4" s="1"/>
  <c r="AE191" i="4"/>
  <c r="AF191" i="4"/>
  <c r="AH191" i="4"/>
  <c r="AI191" i="4" s="1"/>
  <c r="AS191" i="4" s="1"/>
  <c r="AK191" i="4"/>
  <c r="Z191" i="4" s="1"/>
  <c r="AE192" i="4"/>
  <c r="AF192" i="4"/>
  <c r="AH192" i="4"/>
  <c r="AI192" i="4" s="1"/>
  <c r="AK192" i="4"/>
  <c r="Z192" i="4" s="1"/>
  <c r="AE193" i="4"/>
  <c r="AF193" i="4"/>
  <c r="AH193" i="4"/>
  <c r="AI193" i="4" s="1"/>
  <c r="AK193" i="4"/>
  <c r="Z193" i="4" s="1"/>
  <c r="AE194" i="4"/>
  <c r="AF194" i="4"/>
  <c r="AH194" i="4"/>
  <c r="AI194" i="4" s="1"/>
  <c r="AK194" i="4"/>
  <c r="Z194" i="4" s="1"/>
  <c r="AE195" i="4"/>
  <c r="AF195" i="4"/>
  <c r="AH195" i="4"/>
  <c r="AI195" i="4" s="1"/>
  <c r="AK195" i="4"/>
  <c r="AE196" i="4"/>
  <c r="AF196" i="4"/>
  <c r="AH196" i="4"/>
  <c r="AI196" i="4" s="1"/>
  <c r="AK196" i="4"/>
  <c r="Z196" i="4" s="1"/>
  <c r="AE197" i="4"/>
  <c r="AF197" i="4"/>
  <c r="AH197" i="4"/>
  <c r="AI197" i="4" s="1"/>
  <c r="AS197" i="4" s="1"/>
  <c r="AK197" i="4"/>
  <c r="AE198" i="4"/>
  <c r="AF198" i="4"/>
  <c r="AH198" i="4"/>
  <c r="AI198" i="4" s="1"/>
  <c r="AK198" i="4"/>
  <c r="Z198" i="4" s="1"/>
  <c r="AE199" i="4"/>
  <c r="AF199" i="4"/>
  <c r="AH199" i="4"/>
  <c r="AI199" i="4" s="1"/>
  <c r="AK199" i="4"/>
  <c r="Z199" i="4" s="1"/>
  <c r="AE200" i="4"/>
  <c r="AF200" i="4"/>
  <c r="AH200" i="4"/>
  <c r="AI200" i="4" s="1"/>
  <c r="AK200" i="4"/>
  <c r="AE201" i="4"/>
  <c r="AF201" i="4"/>
  <c r="AH201" i="4"/>
  <c r="AI201" i="4" s="1"/>
  <c r="AK201" i="4"/>
  <c r="AE202" i="4"/>
  <c r="AF202" i="4"/>
  <c r="AH202" i="4"/>
  <c r="AI202" i="4" s="1"/>
  <c r="AK202" i="4"/>
  <c r="Z202" i="4" s="1"/>
  <c r="AE203" i="4"/>
  <c r="AF203" i="4"/>
  <c r="AH203" i="4"/>
  <c r="AI203" i="4" s="1"/>
  <c r="AJ203" i="4" s="1"/>
  <c r="AK203" i="4"/>
  <c r="Z203" i="4" s="1"/>
  <c r="AE204" i="4"/>
  <c r="AF204" i="4"/>
  <c r="AH204" i="4"/>
  <c r="AI204" i="4" s="1"/>
  <c r="AK204" i="4"/>
  <c r="Z204" i="4" s="1"/>
  <c r="AE205" i="4"/>
  <c r="AF205" i="4"/>
  <c r="AH205" i="4"/>
  <c r="AI205" i="4" s="1"/>
  <c r="AK205" i="4"/>
  <c r="Z205" i="4" s="1"/>
  <c r="AE206" i="4"/>
  <c r="AF206" i="4"/>
  <c r="AH206" i="4"/>
  <c r="AI206" i="4" s="1"/>
  <c r="AS206" i="4" s="1"/>
  <c r="AK206" i="4"/>
  <c r="Z206" i="4" s="1"/>
  <c r="AE207" i="4"/>
  <c r="AF207" i="4"/>
  <c r="AH207" i="4"/>
  <c r="AI207" i="4" s="1"/>
  <c r="AK207" i="4"/>
  <c r="AE208" i="4"/>
  <c r="AF208" i="4"/>
  <c r="AH208" i="4"/>
  <c r="AI208" i="4" s="1"/>
  <c r="AS208" i="4" s="1"/>
  <c r="AK208" i="4"/>
  <c r="Z208" i="4" s="1"/>
  <c r="AE209" i="4"/>
  <c r="AF209" i="4"/>
  <c r="AH209" i="4"/>
  <c r="AI209" i="4" s="1"/>
  <c r="AK209" i="4"/>
  <c r="Z209" i="4" s="1"/>
  <c r="AE210" i="4"/>
  <c r="AF210" i="4"/>
  <c r="AH210" i="4"/>
  <c r="AI210" i="4" s="1"/>
  <c r="AK210" i="4"/>
  <c r="Z210" i="4" s="1"/>
  <c r="AE211" i="4"/>
  <c r="AF211" i="4"/>
  <c r="AH211" i="4"/>
  <c r="AI211" i="4" s="1"/>
  <c r="AJ211" i="4" s="1"/>
  <c r="AK211" i="4"/>
  <c r="Z211" i="4" s="1"/>
  <c r="AE212" i="4"/>
  <c r="AF212" i="4"/>
  <c r="AH212" i="4"/>
  <c r="AI212" i="4" s="1"/>
  <c r="AK212" i="4"/>
  <c r="AE213" i="4"/>
  <c r="AF213" i="4"/>
  <c r="AH213" i="4"/>
  <c r="AI213" i="4" s="1"/>
  <c r="AK213" i="4"/>
  <c r="AE214" i="4"/>
  <c r="AF214" i="4"/>
  <c r="AH214" i="4"/>
  <c r="AI214" i="4" s="1"/>
  <c r="AK214" i="4"/>
  <c r="Z214" i="4" s="1"/>
  <c r="AE215" i="4"/>
  <c r="AF215" i="4"/>
  <c r="AH215" i="4"/>
  <c r="AI215" i="4" s="1"/>
  <c r="AJ215" i="4" s="1"/>
  <c r="AK215" i="4"/>
  <c r="Z215" i="4" s="1"/>
  <c r="AE216" i="4"/>
  <c r="AF216" i="4"/>
  <c r="AH216" i="4"/>
  <c r="AI216" i="4" s="1"/>
  <c r="AJ216" i="4" s="1"/>
  <c r="AK216" i="4"/>
  <c r="Z216" i="4" s="1"/>
  <c r="AE217" i="4"/>
  <c r="AF217" i="4"/>
  <c r="AH217" i="4"/>
  <c r="AI217" i="4" s="1"/>
  <c r="AK217" i="4"/>
  <c r="Z217" i="4" s="1"/>
  <c r="AE218" i="4"/>
  <c r="AF218" i="4"/>
  <c r="AH218" i="4"/>
  <c r="AI218" i="4" s="1"/>
  <c r="AK218" i="4"/>
  <c r="AE219" i="4"/>
  <c r="AF219" i="4"/>
  <c r="AH219" i="4"/>
  <c r="AI219" i="4" s="1"/>
  <c r="AK219" i="4"/>
  <c r="AE220" i="4"/>
  <c r="AF220" i="4"/>
  <c r="AH220" i="4"/>
  <c r="AI220" i="4" s="1"/>
  <c r="AJ220" i="4" s="1"/>
  <c r="AK220" i="4"/>
  <c r="AE221" i="4"/>
  <c r="AF221" i="4"/>
  <c r="AH221" i="4"/>
  <c r="AI221" i="4" s="1"/>
  <c r="AJ221" i="4" s="1"/>
  <c r="AK221" i="4"/>
  <c r="Z221" i="4" s="1"/>
  <c r="AE222" i="4"/>
  <c r="AF222" i="4"/>
  <c r="AH222" i="4"/>
  <c r="AI222" i="4" s="1"/>
  <c r="AJ222" i="4" s="1"/>
  <c r="AK222" i="4"/>
  <c r="Z222" i="4" s="1"/>
  <c r="AE223" i="4"/>
  <c r="AF223" i="4"/>
  <c r="AH223" i="4"/>
  <c r="AI223" i="4" s="1"/>
  <c r="AK223" i="4"/>
  <c r="Z223" i="4" s="1"/>
  <c r="AE224" i="4"/>
  <c r="AF224" i="4"/>
  <c r="AH224" i="4"/>
  <c r="AI224" i="4" s="1"/>
  <c r="AK224" i="4"/>
  <c r="Z224" i="4" s="1"/>
  <c r="AE225" i="4"/>
  <c r="AF225" i="4"/>
  <c r="AH225" i="4"/>
  <c r="AI225" i="4" s="1"/>
  <c r="AJ225" i="4" s="1"/>
  <c r="AK225" i="4"/>
  <c r="AE226" i="4"/>
  <c r="AF226" i="4"/>
  <c r="AH226" i="4"/>
  <c r="AI226" i="4" s="1"/>
  <c r="AJ226" i="4" s="1"/>
  <c r="AK226" i="4"/>
  <c r="AE227" i="4"/>
  <c r="AF227" i="4"/>
  <c r="AH227" i="4"/>
  <c r="AI227" i="4" s="1"/>
  <c r="AJ227" i="4" s="1"/>
  <c r="AK227" i="4"/>
  <c r="AE228" i="4"/>
  <c r="AF228" i="4"/>
  <c r="AH228" i="4"/>
  <c r="AI228" i="4" s="1"/>
  <c r="AJ228" i="4" s="1"/>
  <c r="AK228" i="4"/>
  <c r="Z228" i="4" s="1"/>
  <c r="AE229" i="4"/>
  <c r="AF229" i="4"/>
  <c r="AH229" i="4"/>
  <c r="AI229" i="4" s="1"/>
  <c r="AK229" i="4"/>
  <c r="Z229" i="4" s="1"/>
  <c r="AE230" i="4"/>
  <c r="AF230" i="4"/>
  <c r="AH230" i="4"/>
  <c r="AI230" i="4" s="1"/>
  <c r="AK230" i="4"/>
  <c r="AE231" i="4"/>
  <c r="AF231" i="4"/>
  <c r="AH231" i="4"/>
  <c r="AI231" i="4" s="1"/>
  <c r="AJ231" i="4" s="1"/>
  <c r="AK231" i="4"/>
  <c r="AE232" i="4"/>
  <c r="AF232" i="4"/>
  <c r="AH232" i="4"/>
  <c r="AI232" i="4" s="1"/>
  <c r="AJ232" i="4" s="1"/>
  <c r="AK232" i="4"/>
  <c r="Z232" i="4" s="1"/>
  <c r="AE233" i="4"/>
  <c r="AF233" i="4"/>
  <c r="AH233" i="4"/>
  <c r="AI233" i="4" s="1"/>
  <c r="AK233" i="4"/>
  <c r="Z233" i="4" s="1"/>
  <c r="AE234" i="4"/>
  <c r="AF234" i="4"/>
  <c r="AH234" i="4"/>
  <c r="AI234" i="4" s="1"/>
  <c r="AJ234" i="4" s="1"/>
  <c r="AK234" i="4"/>
  <c r="Z234" i="4" s="1"/>
  <c r="AE235" i="4"/>
  <c r="AF235" i="4"/>
  <c r="AH235" i="4"/>
  <c r="AI235" i="4" s="1"/>
  <c r="AK235" i="4"/>
  <c r="Z235" i="4" s="1"/>
  <c r="AE236" i="4"/>
  <c r="AF236" i="4"/>
  <c r="AH236" i="4"/>
  <c r="AI236" i="4" s="1"/>
  <c r="AJ236" i="4" s="1"/>
  <c r="AK236" i="4"/>
  <c r="AE237" i="4"/>
  <c r="AF237" i="4"/>
  <c r="AH237" i="4"/>
  <c r="AI237" i="4" s="1"/>
  <c r="AJ237" i="4" s="1"/>
  <c r="AK237" i="4"/>
  <c r="Z237" i="4" s="1"/>
  <c r="AE238" i="4"/>
  <c r="AF238" i="4"/>
  <c r="AH238" i="4"/>
  <c r="AI238" i="4" s="1"/>
  <c r="AK238" i="4"/>
  <c r="AE239" i="4"/>
  <c r="AF239" i="4"/>
  <c r="AH239" i="4"/>
  <c r="AI239" i="4" s="1"/>
  <c r="AS239" i="4" s="1"/>
  <c r="AK239" i="4"/>
  <c r="AE240" i="4"/>
  <c r="AF240" i="4"/>
  <c r="AH240" i="4"/>
  <c r="AI240" i="4" s="1"/>
  <c r="AJ240" i="4" s="1"/>
  <c r="AK240" i="4"/>
  <c r="Z240" i="4" s="1"/>
  <c r="AE241" i="4"/>
  <c r="AF241" i="4"/>
  <c r="AH241" i="4"/>
  <c r="AI241" i="4" s="1"/>
  <c r="AJ241" i="4" s="1"/>
  <c r="AK241" i="4"/>
  <c r="Z241" i="4" s="1"/>
  <c r="AE242" i="4"/>
  <c r="AF242" i="4"/>
  <c r="AH242" i="4"/>
  <c r="AI242" i="4" s="1"/>
  <c r="AS242" i="4" s="1"/>
  <c r="AK242" i="4"/>
  <c r="AE243" i="4"/>
  <c r="AF243" i="4"/>
  <c r="AH243" i="4"/>
  <c r="AI243" i="4" s="1"/>
  <c r="AJ243" i="4" s="1"/>
  <c r="AK243" i="4"/>
  <c r="Z243" i="4" s="1"/>
  <c r="AE244" i="4"/>
  <c r="AF244" i="4"/>
  <c r="AH244" i="4"/>
  <c r="AI244" i="4" s="1"/>
  <c r="AJ244" i="4" s="1"/>
  <c r="AK244" i="4"/>
  <c r="AE245" i="4"/>
  <c r="AF245" i="4"/>
  <c r="AH245" i="4"/>
  <c r="AI245" i="4" s="1"/>
  <c r="AK245" i="4"/>
  <c r="AE246" i="4"/>
  <c r="AF246" i="4"/>
  <c r="AH246" i="4"/>
  <c r="AI246" i="4" s="1"/>
  <c r="AK246" i="4"/>
  <c r="Z246" i="4" s="1"/>
  <c r="AE247" i="4"/>
  <c r="AF247" i="4"/>
  <c r="AH247" i="4"/>
  <c r="AI247" i="4" s="1"/>
  <c r="AS247" i="4" s="1"/>
  <c r="AK247" i="4"/>
  <c r="Z247" i="4" s="1"/>
  <c r="AE248" i="4"/>
  <c r="AF248" i="4"/>
  <c r="AH248" i="4"/>
  <c r="AI248" i="4" s="1"/>
  <c r="AK248" i="4"/>
  <c r="Z248" i="4" s="1"/>
  <c r="AE249" i="4"/>
  <c r="AF249" i="4"/>
  <c r="AH249" i="4"/>
  <c r="AI249" i="4" s="1"/>
  <c r="AJ249" i="4" s="1"/>
  <c r="AK249" i="4"/>
  <c r="AE250" i="4"/>
  <c r="AF250" i="4"/>
  <c r="AH250" i="4"/>
  <c r="AI250" i="4" s="1"/>
  <c r="AK250" i="4"/>
  <c r="Z250" i="4" s="1"/>
  <c r="AE251" i="4"/>
  <c r="AF251" i="4"/>
  <c r="AH251" i="4"/>
  <c r="AI251" i="4" s="1"/>
  <c r="AK251" i="4"/>
  <c r="Z251" i="4" s="1"/>
  <c r="AE252" i="4"/>
  <c r="AF252" i="4"/>
  <c r="AH252" i="4"/>
  <c r="AI252" i="4" s="1"/>
  <c r="AK252" i="4"/>
  <c r="Z252" i="4" s="1"/>
  <c r="AE253" i="4"/>
  <c r="AF253" i="4"/>
  <c r="AH253" i="4"/>
  <c r="AI253" i="4" s="1"/>
  <c r="AK253" i="4"/>
  <c r="Z253" i="4" s="1"/>
  <c r="AE254" i="4"/>
  <c r="AF254" i="4"/>
  <c r="AH254" i="4"/>
  <c r="AI254" i="4" s="1"/>
  <c r="AJ254" i="4" s="1"/>
  <c r="AK254" i="4"/>
  <c r="AE255" i="4"/>
  <c r="AF255" i="4"/>
  <c r="AH255" i="4"/>
  <c r="AI255" i="4" s="1"/>
  <c r="AK255" i="4"/>
  <c r="AE256" i="4"/>
  <c r="AF256" i="4"/>
  <c r="AH256" i="4"/>
  <c r="AI256" i="4" s="1"/>
  <c r="AK256" i="4"/>
  <c r="AE257" i="4"/>
  <c r="AF257" i="4"/>
  <c r="AH257" i="4"/>
  <c r="AI257" i="4" s="1"/>
  <c r="AK257" i="4"/>
  <c r="AE258" i="4"/>
  <c r="AF258" i="4"/>
  <c r="AH258" i="4"/>
  <c r="AI258" i="4" s="1"/>
  <c r="AJ258" i="4" s="1"/>
  <c r="AK258" i="4"/>
  <c r="Z258" i="4" s="1"/>
  <c r="AE259" i="4"/>
  <c r="AF259" i="4"/>
  <c r="AH259" i="4"/>
  <c r="AI259" i="4" s="1"/>
  <c r="AK259" i="4"/>
  <c r="Z259" i="4" s="1"/>
  <c r="AE260" i="4"/>
  <c r="AF260" i="4"/>
  <c r="AH260" i="4"/>
  <c r="AI260" i="4" s="1"/>
  <c r="AK260" i="4"/>
  <c r="Z260" i="4" s="1"/>
  <c r="AE261" i="4"/>
  <c r="AF261" i="4"/>
  <c r="AH261" i="4"/>
  <c r="AI261" i="4" s="1"/>
  <c r="AJ261" i="4" s="1"/>
  <c r="AK261" i="4"/>
  <c r="Z261" i="4" s="1"/>
  <c r="AE262" i="4"/>
  <c r="AF262" i="4"/>
  <c r="AH262" i="4"/>
  <c r="AI262" i="4" s="1"/>
  <c r="AK262" i="4"/>
  <c r="Z262" i="4" s="1"/>
  <c r="AE263" i="4"/>
  <c r="AF263" i="4"/>
  <c r="AH263" i="4"/>
  <c r="AI263" i="4" s="1"/>
  <c r="AK263" i="4"/>
  <c r="AE264" i="4"/>
  <c r="AF264" i="4"/>
  <c r="AH264" i="4"/>
  <c r="AI264" i="4" s="1"/>
  <c r="AK264" i="4"/>
  <c r="Z264" i="4" s="1"/>
  <c r="AE265" i="4"/>
  <c r="AF265" i="4"/>
  <c r="AH265" i="4"/>
  <c r="AI265" i="4" s="1"/>
  <c r="AK265" i="4"/>
  <c r="Z265" i="4" s="1"/>
  <c r="AE266" i="4"/>
  <c r="AF266" i="4"/>
  <c r="AH266" i="4"/>
  <c r="AI266" i="4" s="1"/>
  <c r="AK266" i="4"/>
  <c r="AE267" i="4"/>
  <c r="AF267" i="4"/>
  <c r="AH267" i="4"/>
  <c r="AI267" i="4" s="1"/>
  <c r="AK267" i="4"/>
  <c r="AE268" i="4"/>
  <c r="AF268" i="4"/>
  <c r="AH268" i="4"/>
  <c r="AI268" i="4" s="1"/>
  <c r="AK268" i="4"/>
  <c r="Z268" i="4" s="1"/>
  <c r="AE269" i="4"/>
  <c r="AF269" i="4"/>
  <c r="AH269" i="4"/>
  <c r="AI269" i="4" s="1"/>
  <c r="AJ269" i="4" s="1"/>
  <c r="AK269" i="4"/>
  <c r="Z269" i="4" s="1"/>
  <c r="AE270" i="4"/>
  <c r="AF270" i="4"/>
  <c r="AH270" i="4"/>
  <c r="AI270" i="4" s="1"/>
  <c r="AJ270" i="4" s="1"/>
  <c r="AK270" i="4"/>
  <c r="Z270" i="4" s="1"/>
  <c r="AE271" i="4"/>
  <c r="AF271" i="4"/>
  <c r="AH271" i="4"/>
  <c r="AI271" i="4" s="1"/>
  <c r="AJ271" i="4" s="1"/>
  <c r="AK271" i="4"/>
  <c r="AE272" i="4"/>
  <c r="AF272" i="4"/>
  <c r="AH272" i="4"/>
  <c r="AI272" i="4" s="1"/>
  <c r="AJ272" i="4" s="1"/>
  <c r="AK272" i="4"/>
  <c r="AE273" i="4"/>
  <c r="AF273" i="4"/>
  <c r="AH273" i="4"/>
  <c r="AI273" i="4" s="1"/>
  <c r="AJ273" i="4" s="1"/>
  <c r="AK273" i="4"/>
  <c r="AE274" i="4"/>
  <c r="AF274" i="4"/>
  <c r="AH274" i="4"/>
  <c r="AI274" i="4" s="1"/>
  <c r="AJ274" i="4" s="1"/>
  <c r="AK274" i="4"/>
  <c r="Z274" i="4" s="1"/>
  <c r="AE275" i="4"/>
  <c r="AF275" i="4"/>
  <c r="AH275" i="4"/>
  <c r="AI275" i="4" s="1"/>
  <c r="AJ275" i="4" s="1"/>
  <c r="AK275" i="4"/>
  <c r="Z275" i="4" s="1"/>
  <c r="AE276" i="4"/>
  <c r="AF276" i="4"/>
  <c r="AH276" i="4"/>
  <c r="AI276" i="4" s="1"/>
  <c r="AJ276" i="4" s="1"/>
  <c r="AK276" i="4"/>
  <c r="Z276" i="4" s="1"/>
  <c r="AE277" i="4"/>
  <c r="AF277" i="4"/>
  <c r="AH277" i="4"/>
  <c r="AI277" i="4" s="1"/>
  <c r="AJ277" i="4" s="1"/>
  <c r="AK277" i="4"/>
  <c r="Z277" i="4" s="1"/>
  <c r="AE278" i="4"/>
  <c r="AF278" i="4"/>
  <c r="AH278" i="4"/>
  <c r="AI278" i="4" s="1"/>
  <c r="AJ278" i="4" s="1"/>
  <c r="AK278" i="4"/>
  <c r="AE279" i="4"/>
  <c r="AF279" i="4"/>
  <c r="AH279" i="4"/>
  <c r="AI279" i="4" s="1"/>
  <c r="AJ279" i="4" s="1"/>
  <c r="AK279" i="4"/>
  <c r="Z279" i="4" s="1"/>
  <c r="AE280" i="4"/>
  <c r="AF280" i="4"/>
  <c r="AH280" i="4"/>
  <c r="AI280" i="4" s="1"/>
  <c r="AJ280" i="4" s="1"/>
  <c r="AK280" i="4"/>
  <c r="AE281" i="4"/>
  <c r="AF281" i="4"/>
  <c r="AH281" i="4"/>
  <c r="AI281" i="4" s="1"/>
  <c r="AK281" i="4"/>
  <c r="Z281" i="4" s="1"/>
  <c r="AE282" i="4"/>
  <c r="AF282" i="4"/>
  <c r="AH282" i="4"/>
  <c r="AI282" i="4" s="1"/>
  <c r="AK282" i="4"/>
  <c r="Z282" i="4" s="1"/>
  <c r="AE283" i="4"/>
  <c r="AF283" i="4"/>
  <c r="AH283" i="4"/>
  <c r="AI283" i="4" s="1"/>
  <c r="AK283" i="4"/>
  <c r="Z283" i="4" s="1"/>
  <c r="AE284" i="4"/>
  <c r="AF284" i="4"/>
  <c r="AH284" i="4"/>
  <c r="AI284" i="4" s="1"/>
  <c r="AK284" i="4"/>
  <c r="AE285" i="4"/>
  <c r="AF285" i="4"/>
  <c r="AH285" i="4"/>
  <c r="AI285" i="4" s="1"/>
  <c r="AK285" i="4"/>
  <c r="AE286" i="4"/>
  <c r="AF286" i="4"/>
  <c r="AH286" i="4"/>
  <c r="AI286" i="4" s="1"/>
  <c r="AK286" i="4"/>
  <c r="Z286" i="4" s="1"/>
  <c r="AE287" i="4"/>
  <c r="AF287" i="4"/>
  <c r="AH287" i="4"/>
  <c r="AI287" i="4" s="1"/>
  <c r="AK287" i="4"/>
  <c r="Z287" i="4" s="1"/>
  <c r="AE288" i="4"/>
  <c r="AF288" i="4"/>
  <c r="AH288" i="4"/>
  <c r="AI288" i="4" s="1"/>
  <c r="AK288" i="4"/>
  <c r="Z288" i="4" s="1"/>
  <c r="AE289" i="4"/>
  <c r="AF289" i="4"/>
  <c r="AH289" i="4"/>
  <c r="AI289" i="4" s="1"/>
  <c r="AK289" i="4"/>
  <c r="Z289" i="4" s="1"/>
  <c r="AE290" i="4"/>
  <c r="AF290" i="4"/>
  <c r="AH290" i="4"/>
  <c r="AI290" i="4" s="1"/>
  <c r="AK290" i="4"/>
  <c r="AE291" i="4"/>
  <c r="AF291" i="4"/>
  <c r="AH291" i="4"/>
  <c r="AI291" i="4" s="1"/>
  <c r="AK291" i="4"/>
  <c r="Z291" i="4" s="1"/>
  <c r="AE292" i="4"/>
  <c r="AF292" i="4"/>
  <c r="AH292" i="4"/>
  <c r="AI292" i="4" s="1"/>
  <c r="AS292" i="4" s="1"/>
  <c r="AK292" i="4"/>
  <c r="AE293" i="4"/>
  <c r="AF293" i="4"/>
  <c r="AH293" i="4"/>
  <c r="AI293" i="4" s="1"/>
  <c r="AK293" i="4"/>
  <c r="AE294" i="4"/>
  <c r="AF294" i="4"/>
  <c r="AH294" i="4"/>
  <c r="AI294" i="4" s="1"/>
  <c r="AK294" i="4"/>
  <c r="Z294" i="4" s="1"/>
  <c r="AE295" i="4"/>
  <c r="AF295" i="4"/>
  <c r="AH295" i="4"/>
  <c r="AI295" i="4" s="1"/>
  <c r="AK295" i="4"/>
  <c r="Z295" i="4" s="1"/>
  <c r="AE296" i="4"/>
  <c r="AF296" i="4"/>
  <c r="AH296" i="4"/>
  <c r="AI296" i="4" s="1"/>
  <c r="AK296" i="4"/>
  <c r="Z296" i="4" s="1"/>
  <c r="AE297" i="4"/>
  <c r="AF297" i="4"/>
  <c r="AH297" i="4"/>
  <c r="AI297" i="4" s="1"/>
  <c r="AK297" i="4"/>
  <c r="AE298" i="4"/>
  <c r="AF298" i="4"/>
  <c r="AH298" i="4"/>
  <c r="AI298" i="4" s="1"/>
  <c r="AK298" i="4"/>
  <c r="Z298" i="4" s="1"/>
  <c r="AE299" i="4"/>
  <c r="AF299" i="4"/>
  <c r="AH299" i="4"/>
  <c r="AI299" i="4" s="1"/>
  <c r="AK299" i="4"/>
  <c r="AE300" i="4"/>
  <c r="AF300" i="4"/>
  <c r="AH300" i="4"/>
  <c r="AI300" i="4" s="1"/>
  <c r="AK300" i="4"/>
  <c r="Z300" i="4" s="1"/>
  <c r="AE301" i="4"/>
  <c r="AF301" i="4"/>
  <c r="AH301" i="4"/>
  <c r="AI301" i="4" s="1"/>
  <c r="AK301" i="4"/>
  <c r="AE302" i="4"/>
  <c r="AF302" i="4"/>
  <c r="AH302" i="4"/>
  <c r="AI302" i="4" s="1"/>
  <c r="AK302" i="4"/>
  <c r="AE303" i="4"/>
  <c r="AF303" i="4"/>
  <c r="AH303" i="4"/>
  <c r="AI303" i="4" s="1"/>
  <c r="AK303" i="4"/>
  <c r="AE304" i="4"/>
  <c r="AF304" i="4"/>
  <c r="AH304" i="4"/>
  <c r="AI304" i="4" s="1"/>
  <c r="AK304" i="4"/>
  <c r="Z304" i="4" s="1"/>
  <c r="AE305" i="4"/>
  <c r="AF305" i="4"/>
  <c r="AH305" i="4"/>
  <c r="AI305" i="4" s="1"/>
  <c r="AK305" i="4"/>
  <c r="AE306" i="4"/>
  <c r="AF306" i="4"/>
  <c r="AH306" i="4"/>
  <c r="AI306" i="4" s="1"/>
  <c r="AK306" i="4"/>
  <c r="Z306" i="4" s="1"/>
  <c r="AE307" i="4"/>
  <c r="AF307" i="4"/>
  <c r="AH307" i="4"/>
  <c r="AI307" i="4" s="1"/>
  <c r="AK307" i="4"/>
  <c r="Z307" i="4" s="1"/>
  <c r="AE308" i="4"/>
  <c r="AF308" i="4"/>
  <c r="AH308" i="4"/>
  <c r="AI308" i="4" s="1"/>
  <c r="AK308" i="4"/>
  <c r="Z308" i="4" s="1"/>
  <c r="AE309" i="4"/>
  <c r="AF309" i="4"/>
  <c r="AH309" i="4"/>
  <c r="AI309" i="4" s="1"/>
  <c r="AK309" i="4"/>
  <c r="AE310" i="4"/>
  <c r="AF310" i="4"/>
  <c r="AH310" i="4"/>
  <c r="AI310" i="4" s="1"/>
  <c r="AK310" i="4"/>
  <c r="AE311" i="4"/>
  <c r="AF311" i="4"/>
  <c r="AH311" i="4"/>
  <c r="AI311" i="4" s="1"/>
  <c r="AK311" i="4"/>
  <c r="AE312" i="4"/>
  <c r="AF312" i="4"/>
  <c r="AH312" i="4"/>
  <c r="AI312" i="4" s="1"/>
  <c r="AK312" i="4"/>
  <c r="Z312" i="4" s="1"/>
  <c r="AE313" i="4"/>
  <c r="AF313" i="4"/>
  <c r="AH313" i="4"/>
  <c r="AI313" i="4" s="1"/>
  <c r="AK313" i="4"/>
  <c r="AE314" i="4"/>
  <c r="AF314" i="4"/>
  <c r="AH314" i="4"/>
  <c r="AI314" i="4" s="1"/>
  <c r="AK314" i="4"/>
  <c r="AE315" i="4"/>
  <c r="AF315" i="4"/>
  <c r="AH315" i="4"/>
  <c r="AI315" i="4" s="1"/>
  <c r="AK315" i="4"/>
  <c r="Z315" i="4" s="1"/>
  <c r="AE316" i="4"/>
  <c r="AF316" i="4"/>
  <c r="AH316" i="4"/>
  <c r="AI316" i="4" s="1"/>
  <c r="AS316" i="4" s="1"/>
  <c r="AK316" i="4"/>
  <c r="Z316" i="4" s="1"/>
  <c r="AE317" i="4"/>
  <c r="AF317" i="4"/>
  <c r="AH317" i="4"/>
  <c r="AI317" i="4" s="1"/>
  <c r="AK317" i="4"/>
  <c r="Z317" i="4" s="1"/>
  <c r="AE318" i="4"/>
  <c r="AF318" i="4"/>
  <c r="AH318" i="4"/>
  <c r="AI318" i="4" s="1"/>
  <c r="AK318" i="4"/>
  <c r="Z318" i="4" s="1"/>
  <c r="AE319" i="4"/>
  <c r="AF319" i="4"/>
  <c r="AH319" i="4"/>
  <c r="AI319" i="4" s="1"/>
  <c r="AS319" i="4" s="1"/>
  <c r="AK319" i="4"/>
  <c r="Z319" i="4" s="1"/>
  <c r="AE320" i="4"/>
  <c r="AF320" i="4"/>
  <c r="AH320" i="4"/>
  <c r="AI320" i="4" s="1"/>
  <c r="AK320" i="4"/>
  <c r="Z320" i="4" s="1"/>
  <c r="AE321" i="4"/>
  <c r="AF321" i="4"/>
  <c r="AH321" i="4"/>
  <c r="AI321" i="4" s="1"/>
  <c r="AK321" i="4"/>
  <c r="AE322" i="4"/>
  <c r="AF322" i="4"/>
  <c r="AH322" i="4"/>
  <c r="AI322" i="4" s="1"/>
  <c r="AK322" i="4"/>
  <c r="Z322" i="4" s="1"/>
  <c r="AE323" i="4"/>
  <c r="AF323" i="4"/>
  <c r="AH323" i="4"/>
  <c r="AI323" i="4" s="1"/>
  <c r="AK323" i="4"/>
  <c r="AE324" i="4"/>
  <c r="AF324" i="4"/>
  <c r="AH324" i="4"/>
  <c r="AI324" i="4" s="1"/>
  <c r="AK324" i="4"/>
  <c r="Z324" i="4" s="1"/>
  <c r="AE325" i="4"/>
  <c r="AF325" i="4"/>
  <c r="AH325" i="4"/>
  <c r="AI325" i="4" s="1"/>
  <c r="AK325" i="4"/>
  <c r="Z325" i="4" s="1"/>
  <c r="AE326" i="4"/>
  <c r="AF326" i="4"/>
  <c r="AH326" i="4"/>
  <c r="AI326" i="4" s="1"/>
  <c r="AK326" i="4"/>
  <c r="AE327" i="4"/>
  <c r="AF327" i="4"/>
  <c r="AH327" i="4"/>
  <c r="AI327" i="4" s="1"/>
  <c r="AS327" i="4" s="1"/>
  <c r="AK327" i="4"/>
  <c r="AE328" i="4"/>
  <c r="AF328" i="4"/>
  <c r="AH328" i="4"/>
  <c r="AI328" i="4" s="1"/>
  <c r="AS328" i="4" s="1"/>
  <c r="AK328" i="4"/>
  <c r="Z328" i="4" s="1"/>
  <c r="AE329" i="4"/>
  <c r="AF329" i="4"/>
  <c r="AH329" i="4"/>
  <c r="AI329" i="4" s="1"/>
  <c r="AK329" i="4"/>
  <c r="AE330" i="4"/>
  <c r="AF330" i="4"/>
  <c r="AH330" i="4"/>
  <c r="AI330" i="4" s="1"/>
  <c r="AK330" i="4"/>
  <c r="Z330" i="4" s="1"/>
  <c r="AE331" i="4"/>
  <c r="AF331" i="4"/>
  <c r="AH331" i="4"/>
  <c r="AI331" i="4" s="1"/>
  <c r="AS331" i="4" s="1"/>
  <c r="AK331" i="4"/>
  <c r="Z331" i="4" s="1"/>
  <c r="AE332" i="4"/>
  <c r="AF332" i="4"/>
  <c r="AH332" i="4"/>
  <c r="AI332" i="4" s="1"/>
  <c r="AS332" i="4" s="1"/>
  <c r="AK332" i="4"/>
  <c r="Z332" i="4" s="1"/>
  <c r="AE333" i="4"/>
  <c r="AF333" i="4"/>
  <c r="AH333" i="4"/>
  <c r="AI333" i="4" s="1"/>
  <c r="AK333" i="4"/>
  <c r="Z333" i="4" s="1"/>
  <c r="AE334" i="4"/>
  <c r="AF334" i="4"/>
  <c r="AH334" i="4"/>
  <c r="AI334" i="4" s="1"/>
  <c r="AS334" i="4" s="1"/>
  <c r="AK334" i="4"/>
  <c r="Z334" i="4" s="1"/>
  <c r="AE335" i="4"/>
  <c r="AF335" i="4"/>
  <c r="AH335" i="4"/>
  <c r="AI335" i="4" s="1"/>
  <c r="AK335" i="4"/>
  <c r="Z335" i="4" s="1"/>
  <c r="AE336" i="4"/>
  <c r="AF336" i="4"/>
  <c r="AH336" i="4"/>
  <c r="AI336" i="4" s="1"/>
  <c r="AS336" i="4" s="1"/>
  <c r="AK336" i="4"/>
  <c r="Q373" i="4" l="1"/>
  <c r="R373" i="4"/>
  <c r="S373" i="4"/>
  <c r="T373" i="4"/>
  <c r="U373" i="4"/>
  <c r="Q317" i="4"/>
  <c r="R317" i="4"/>
  <c r="T317" i="4"/>
  <c r="S317" i="4"/>
  <c r="U317" i="4"/>
  <c r="Q261" i="4"/>
  <c r="R261" i="4"/>
  <c r="T261" i="4"/>
  <c r="S261" i="4"/>
  <c r="U261" i="4"/>
  <c r="S205" i="4"/>
  <c r="T205" i="4"/>
  <c r="U205" i="4"/>
  <c r="Q205" i="4"/>
  <c r="R205" i="4"/>
  <c r="Q157" i="4"/>
  <c r="Q109" i="4"/>
  <c r="S404" i="4"/>
  <c r="T404" i="4"/>
  <c r="Q404" i="4"/>
  <c r="U404" i="4"/>
  <c r="R404" i="4"/>
  <c r="Q396" i="4"/>
  <c r="S396" i="4"/>
  <c r="T396" i="4"/>
  <c r="U396" i="4"/>
  <c r="R396" i="4"/>
  <c r="Q388" i="4"/>
  <c r="R388" i="4"/>
  <c r="S388" i="4"/>
  <c r="T388" i="4"/>
  <c r="U388" i="4"/>
  <c r="R380" i="4"/>
  <c r="S380" i="4"/>
  <c r="T380" i="4"/>
  <c r="U380" i="4"/>
  <c r="Q380" i="4"/>
  <c r="S372" i="4"/>
  <c r="T372" i="4"/>
  <c r="R372" i="4"/>
  <c r="U372" i="4"/>
  <c r="Q372" i="4"/>
  <c r="Q364" i="4"/>
  <c r="R364" i="4"/>
  <c r="S364" i="4"/>
  <c r="T364" i="4"/>
  <c r="U364" i="4"/>
  <c r="R356" i="4"/>
  <c r="S356" i="4"/>
  <c r="Q356" i="4"/>
  <c r="T356" i="4"/>
  <c r="U356" i="4"/>
  <c r="R348" i="4"/>
  <c r="S348" i="4"/>
  <c r="Q348" i="4"/>
  <c r="T348" i="4"/>
  <c r="U348" i="4"/>
  <c r="R340" i="4"/>
  <c r="S340" i="4"/>
  <c r="Q340" i="4"/>
  <c r="T340" i="4"/>
  <c r="U340" i="4"/>
  <c r="U332" i="4"/>
  <c r="Q332" i="4"/>
  <c r="R332" i="4"/>
  <c r="S332" i="4"/>
  <c r="T332" i="4"/>
  <c r="R324" i="4"/>
  <c r="S324" i="4"/>
  <c r="T324" i="4"/>
  <c r="U324" i="4"/>
  <c r="Q324" i="4"/>
  <c r="R316" i="4"/>
  <c r="S316" i="4"/>
  <c r="T316" i="4"/>
  <c r="Q316" i="4"/>
  <c r="U316" i="4"/>
  <c r="R308" i="4"/>
  <c r="S308" i="4"/>
  <c r="T308" i="4"/>
  <c r="Q308" i="4"/>
  <c r="U308" i="4"/>
  <c r="R300" i="4"/>
  <c r="S300" i="4"/>
  <c r="T300" i="4"/>
  <c r="Q300" i="4"/>
  <c r="U300" i="4"/>
  <c r="R292" i="4"/>
  <c r="S292" i="4"/>
  <c r="T292" i="4"/>
  <c r="U292" i="4"/>
  <c r="Q292" i="4"/>
  <c r="R284" i="4"/>
  <c r="S284" i="4"/>
  <c r="T284" i="4"/>
  <c r="Q284" i="4"/>
  <c r="U284" i="4"/>
  <c r="R276" i="4"/>
  <c r="S276" i="4"/>
  <c r="T276" i="4"/>
  <c r="Q276" i="4"/>
  <c r="U276" i="4"/>
  <c r="R268" i="4"/>
  <c r="S268" i="4"/>
  <c r="T268" i="4"/>
  <c r="Q268" i="4"/>
  <c r="U268" i="4"/>
  <c r="R260" i="4"/>
  <c r="S260" i="4"/>
  <c r="T260" i="4"/>
  <c r="U260" i="4"/>
  <c r="Q260" i="4"/>
  <c r="Q252" i="4"/>
  <c r="R252" i="4"/>
  <c r="S252" i="4"/>
  <c r="T252" i="4"/>
  <c r="U252" i="4"/>
  <c r="Q244" i="4"/>
  <c r="R244" i="4"/>
  <c r="S244" i="4"/>
  <c r="T244" i="4"/>
  <c r="U244" i="4"/>
  <c r="Q236" i="4"/>
  <c r="R236" i="4"/>
  <c r="U236" i="4"/>
  <c r="S236" i="4"/>
  <c r="T236" i="4"/>
  <c r="Q228" i="4"/>
  <c r="R228" i="4"/>
  <c r="U228" i="4"/>
  <c r="T228" i="4"/>
  <c r="S228" i="4"/>
  <c r="Q220" i="4"/>
  <c r="R220" i="4"/>
  <c r="U220" i="4"/>
  <c r="S220" i="4"/>
  <c r="T220" i="4"/>
  <c r="Q212" i="4"/>
  <c r="R212" i="4"/>
  <c r="U212" i="4"/>
  <c r="S212" i="4"/>
  <c r="T212" i="4"/>
  <c r="Q204" i="4"/>
  <c r="R204" i="4"/>
  <c r="U204" i="4"/>
  <c r="S204" i="4"/>
  <c r="T204" i="4"/>
  <c r="Q196" i="4"/>
  <c r="R196" i="4"/>
  <c r="U196" i="4"/>
  <c r="T196" i="4"/>
  <c r="S196" i="4"/>
  <c r="Q140" i="4"/>
  <c r="R108" i="4"/>
  <c r="Q108" i="4"/>
  <c r="Q100" i="4"/>
  <c r="Q92" i="4"/>
  <c r="U28" i="4"/>
  <c r="S28" i="4"/>
  <c r="T28" i="4"/>
  <c r="R28" i="4"/>
  <c r="Q28" i="4"/>
  <c r="Q389" i="4"/>
  <c r="R389" i="4"/>
  <c r="S389" i="4"/>
  <c r="U389" i="4"/>
  <c r="T389" i="4"/>
  <c r="T341" i="4"/>
  <c r="Q341" i="4"/>
  <c r="U341" i="4"/>
  <c r="R341" i="4"/>
  <c r="S341" i="4"/>
  <c r="Q293" i="4"/>
  <c r="R293" i="4"/>
  <c r="T293" i="4"/>
  <c r="S293" i="4"/>
  <c r="U293" i="4"/>
  <c r="Q253" i="4"/>
  <c r="R253" i="4"/>
  <c r="S253" i="4"/>
  <c r="T253" i="4"/>
  <c r="U253" i="4"/>
  <c r="S213" i="4"/>
  <c r="Q213" i="4"/>
  <c r="R213" i="4"/>
  <c r="T213" i="4"/>
  <c r="U213" i="4"/>
  <c r="Q125" i="4"/>
  <c r="Q29" i="4"/>
  <c r="U403" i="4"/>
  <c r="R403" i="4"/>
  <c r="Q403" i="4"/>
  <c r="S403" i="4"/>
  <c r="T403" i="4"/>
  <c r="U395" i="4"/>
  <c r="Q395" i="4"/>
  <c r="S395" i="4"/>
  <c r="R395" i="4"/>
  <c r="T395" i="4"/>
  <c r="R387" i="4"/>
  <c r="U387" i="4"/>
  <c r="S387" i="4"/>
  <c r="T387" i="4"/>
  <c r="Q387" i="4"/>
  <c r="U379" i="4"/>
  <c r="T379" i="4"/>
  <c r="R379" i="4"/>
  <c r="S379" i="4"/>
  <c r="Q379" i="4"/>
  <c r="U371" i="4"/>
  <c r="Q371" i="4"/>
  <c r="R371" i="4"/>
  <c r="S371" i="4"/>
  <c r="T371" i="4"/>
  <c r="S363" i="4"/>
  <c r="T363" i="4"/>
  <c r="U363" i="4"/>
  <c r="Q363" i="4"/>
  <c r="R363" i="4"/>
  <c r="R355" i="4"/>
  <c r="T355" i="4"/>
  <c r="U355" i="4"/>
  <c r="Q355" i="4"/>
  <c r="S355" i="4"/>
  <c r="R347" i="4"/>
  <c r="T347" i="4"/>
  <c r="U347" i="4"/>
  <c r="Q347" i="4"/>
  <c r="S347" i="4"/>
  <c r="R339" i="4"/>
  <c r="T339" i="4"/>
  <c r="U339" i="4"/>
  <c r="Q339" i="4"/>
  <c r="S339" i="4"/>
  <c r="R331" i="4"/>
  <c r="S331" i="4"/>
  <c r="T331" i="4"/>
  <c r="U331" i="4"/>
  <c r="Q331" i="4"/>
  <c r="R323" i="4"/>
  <c r="T323" i="4"/>
  <c r="U323" i="4"/>
  <c r="Q323" i="4"/>
  <c r="S323" i="4"/>
  <c r="R315" i="4"/>
  <c r="T315" i="4"/>
  <c r="U315" i="4"/>
  <c r="Q315" i="4"/>
  <c r="S315" i="4"/>
  <c r="R307" i="4"/>
  <c r="T307" i="4"/>
  <c r="U307" i="4"/>
  <c r="S307" i="4"/>
  <c r="Q307" i="4"/>
  <c r="R299" i="4"/>
  <c r="T299" i="4"/>
  <c r="U299" i="4"/>
  <c r="Q299" i="4"/>
  <c r="S299" i="4"/>
  <c r="R291" i="4"/>
  <c r="T291" i="4"/>
  <c r="U291" i="4"/>
  <c r="Q291" i="4"/>
  <c r="S291" i="4"/>
  <c r="R283" i="4"/>
  <c r="T283" i="4"/>
  <c r="U283" i="4"/>
  <c r="Q283" i="4"/>
  <c r="S283" i="4"/>
  <c r="R275" i="4"/>
  <c r="T275" i="4"/>
  <c r="U275" i="4"/>
  <c r="S275" i="4"/>
  <c r="Q275" i="4"/>
  <c r="R267" i="4"/>
  <c r="T267" i="4"/>
  <c r="U267" i="4"/>
  <c r="Q267" i="4"/>
  <c r="S267" i="4"/>
  <c r="R259" i="4"/>
  <c r="T259" i="4"/>
  <c r="U259" i="4"/>
  <c r="Q259" i="4"/>
  <c r="S259" i="4"/>
  <c r="R251" i="4"/>
  <c r="S251" i="4"/>
  <c r="T251" i="4"/>
  <c r="U251" i="4"/>
  <c r="Q251" i="4"/>
  <c r="S243" i="4"/>
  <c r="T243" i="4"/>
  <c r="Q243" i="4"/>
  <c r="R243" i="4"/>
  <c r="U243" i="4"/>
  <c r="S235" i="4"/>
  <c r="T235" i="4"/>
  <c r="Q235" i="4"/>
  <c r="R235" i="4"/>
  <c r="U235" i="4"/>
  <c r="S227" i="4"/>
  <c r="T227" i="4"/>
  <c r="Q227" i="4"/>
  <c r="R227" i="4"/>
  <c r="U227" i="4"/>
  <c r="S219" i="4"/>
  <c r="T219" i="4"/>
  <c r="U219" i="4"/>
  <c r="Q219" i="4"/>
  <c r="R219" i="4"/>
  <c r="S211" i="4"/>
  <c r="T211" i="4"/>
  <c r="Q211" i="4"/>
  <c r="R211" i="4"/>
  <c r="U211" i="4"/>
  <c r="S203" i="4"/>
  <c r="T203" i="4"/>
  <c r="Q203" i="4"/>
  <c r="R203" i="4"/>
  <c r="U203" i="4"/>
  <c r="S195" i="4"/>
  <c r="T195" i="4"/>
  <c r="Q195" i="4"/>
  <c r="R195" i="4"/>
  <c r="U195" i="4"/>
  <c r="Q179" i="4"/>
  <c r="Q139" i="4"/>
  <c r="Q107" i="4"/>
  <c r="R107" i="4"/>
  <c r="Q99" i="4"/>
  <c r="Q91" i="4"/>
  <c r="Q27" i="4"/>
  <c r="R27" i="4"/>
  <c r="U27" i="4"/>
  <c r="S27" i="4"/>
  <c r="T27" i="4"/>
  <c r="Q397" i="4"/>
  <c r="R397" i="4"/>
  <c r="S397" i="4"/>
  <c r="T397" i="4"/>
  <c r="U397" i="4"/>
  <c r="T349" i="4"/>
  <c r="Q349" i="4"/>
  <c r="U349" i="4"/>
  <c r="R349" i="4"/>
  <c r="S349" i="4"/>
  <c r="Q301" i="4"/>
  <c r="R301" i="4"/>
  <c r="T301" i="4"/>
  <c r="S301" i="4"/>
  <c r="U301" i="4"/>
  <c r="S237" i="4"/>
  <c r="T237" i="4"/>
  <c r="U237" i="4"/>
  <c r="Q237" i="4"/>
  <c r="R237" i="4"/>
  <c r="U402" i="4"/>
  <c r="Q402" i="4"/>
  <c r="T402" i="4"/>
  <c r="R402" i="4"/>
  <c r="S402" i="4"/>
  <c r="T394" i="4"/>
  <c r="Q394" i="4"/>
  <c r="R394" i="4"/>
  <c r="S394" i="4"/>
  <c r="U394" i="4"/>
  <c r="T386" i="4"/>
  <c r="Q386" i="4"/>
  <c r="S386" i="4"/>
  <c r="R386" i="4"/>
  <c r="U386" i="4"/>
  <c r="U378" i="4"/>
  <c r="T378" i="4"/>
  <c r="Q378" i="4"/>
  <c r="S378" i="4"/>
  <c r="R378" i="4"/>
  <c r="U370" i="4"/>
  <c r="Q370" i="4"/>
  <c r="R370" i="4"/>
  <c r="S370" i="4"/>
  <c r="T370" i="4"/>
  <c r="U362" i="4"/>
  <c r="Q362" i="4"/>
  <c r="R362" i="4"/>
  <c r="S362" i="4"/>
  <c r="T362" i="4"/>
  <c r="R354" i="4"/>
  <c r="T354" i="4"/>
  <c r="S354" i="4"/>
  <c r="U354" i="4"/>
  <c r="Q354" i="4"/>
  <c r="R346" i="4"/>
  <c r="T346" i="4"/>
  <c r="S346" i="4"/>
  <c r="U346" i="4"/>
  <c r="Q346" i="4"/>
  <c r="R338" i="4"/>
  <c r="T338" i="4"/>
  <c r="S338" i="4"/>
  <c r="U338" i="4"/>
  <c r="Q338" i="4"/>
  <c r="Q330" i="4"/>
  <c r="R330" i="4"/>
  <c r="T330" i="4"/>
  <c r="U330" i="4"/>
  <c r="S330" i="4"/>
  <c r="T322" i="4"/>
  <c r="R322" i="4"/>
  <c r="S322" i="4"/>
  <c r="U322" i="4"/>
  <c r="Q322" i="4"/>
  <c r="T314" i="4"/>
  <c r="R314" i="4"/>
  <c r="Q314" i="4"/>
  <c r="S314" i="4"/>
  <c r="U314" i="4"/>
  <c r="T306" i="4"/>
  <c r="R306" i="4"/>
  <c r="U306" i="4"/>
  <c r="Q306" i="4"/>
  <c r="S306" i="4"/>
  <c r="T298" i="4"/>
  <c r="R298" i="4"/>
  <c r="Q298" i="4"/>
  <c r="S298" i="4"/>
  <c r="U298" i="4"/>
  <c r="T290" i="4"/>
  <c r="R290" i="4"/>
  <c r="S290" i="4"/>
  <c r="U290" i="4"/>
  <c r="Q290" i="4"/>
  <c r="T282" i="4"/>
  <c r="R282" i="4"/>
  <c r="Q282" i="4"/>
  <c r="S282" i="4"/>
  <c r="U282" i="4"/>
  <c r="T274" i="4"/>
  <c r="R274" i="4"/>
  <c r="U274" i="4"/>
  <c r="Q274" i="4"/>
  <c r="S274" i="4"/>
  <c r="T266" i="4"/>
  <c r="R266" i="4"/>
  <c r="Q266" i="4"/>
  <c r="S266" i="4"/>
  <c r="U266" i="4"/>
  <c r="T258" i="4"/>
  <c r="Q258" i="4"/>
  <c r="R258" i="4"/>
  <c r="S258" i="4"/>
  <c r="U258" i="4"/>
  <c r="T250" i="4"/>
  <c r="U250" i="4"/>
  <c r="Q250" i="4"/>
  <c r="R250" i="4"/>
  <c r="S250" i="4"/>
  <c r="U242" i="4"/>
  <c r="Q242" i="4"/>
  <c r="T242" i="4"/>
  <c r="R242" i="4"/>
  <c r="S242" i="4"/>
  <c r="U234" i="4"/>
  <c r="Q234" i="4"/>
  <c r="R234" i="4"/>
  <c r="S234" i="4"/>
  <c r="T234" i="4"/>
  <c r="U226" i="4"/>
  <c r="Q226" i="4"/>
  <c r="R226" i="4"/>
  <c r="S226" i="4"/>
  <c r="T226" i="4"/>
  <c r="U218" i="4"/>
  <c r="Q218" i="4"/>
  <c r="R218" i="4"/>
  <c r="S218" i="4"/>
  <c r="T218" i="4"/>
  <c r="U210" i="4"/>
  <c r="Q210" i="4"/>
  <c r="T210" i="4"/>
  <c r="R210" i="4"/>
  <c r="S210" i="4"/>
  <c r="U202" i="4"/>
  <c r="Q202" i="4"/>
  <c r="R202" i="4"/>
  <c r="S202" i="4"/>
  <c r="T202" i="4"/>
  <c r="U194" i="4"/>
  <c r="Q194" i="4"/>
  <c r="R194" i="4"/>
  <c r="S194" i="4"/>
  <c r="T194" i="4"/>
  <c r="R162" i="4"/>
  <c r="R154" i="4"/>
  <c r="Q138" i="4"/>
  <c r="Q106" i="4"/>
  <c r="Q98" i="4"/>
  <c r="Q90" i="4"/>
  <c r="Q26" i="4"/>
  <c r="S26" i="4"/>
  <c r="T26" i="4"/>
  <c r="R26" i="4"/>
  <c r="U26" i="4"/>
  <c r="Q365" i="4"/>
  <c r="R365" i="4"/>
  <c r="S365" i="4"/>
  <c r="T365" i="4"/>
  <c r="U365" i="4"/>
  <c r="Q325" i="4"/>
  <c r="R325" i="4"/>
  <c r="T325" i="4"/>
  <c r="S325" i="4"/>
  <c r="U325" i="4"/>
  <c r="Q277" i="4"/>
  <c r="R277" i="4"/>
  <c r="T277" i="4"/>
  <c r="U277" i="4"/>
  <c r="S277" i="4"/>
  <c r="S229" i="4"/>
  <c r="Q229" i="4"/>
  <c r="R229" i="4"/>
  <c r="T229" i="4"/>
  <c r="U229" i="4"/>
  <c r="S189" i="4"/>
  <c r="Q189" i="4"/>
  <c r="R189" i="4"/>
  <c r="T189" i="4"/>
  <c r="U189" i="4"/>
  <c r="Q401" i="4"/>
  <c r="R401" i="4"/>
  <c r="S401" i="4"/>
  <c r="T401" i="4"/>
  <c r="U401" i="4"/>
  <c r="Q393" i="4"/>
  <c r="R393" i="4"/>
  <c r="S393" i="4"/>
  <c r="U393" i="4"/>
  <c r="T393" i="4"/>
  <c r="Q385" i="4"/>
  <c r="R385" i="4"/>
  <c r="S385" i="4"/>
  <c r="U385" i="4"/>
  <c r="T385" i="4"/>
  <c r="Q377" i="4"/>
  <c r="R377" i="4"/>
  <c r="S377" i="4"/>
  <c r="U377" i="4"/>
  <c r="T377" i="4"/>
  <c r="Q369" i="4"/>
  <c r="R369" i="4"/>
  <c r="S369" i="4"/>
  <c r="U369" i="4"/>
  <c r="T369" i="4"/>
  <c r="Q361" i="4"/>
  <c r="R361" i="4"/>
  <c r="S361" i="4"/>
  <c r="U361" i="4"/>
  <c r="T361" i="4"/>
  <c r="T353" i="4"/>
  <c r="Q353" i="4"/>
  <c r="R353" i="4"/>
  <c r="S353" i="4"/>
  <c r="U353" i="4"/>
  <c r="T345" i="4"/>
  <c r="Q345" i="4"/>
  <c r="R345" i="4"/>
  <c r="S345" i="4"/>
  <c r="U345" i="4"/>
  <c r="T337" i="4"/>
  <c r="Q337" i="4"/>
  <c r="R337" i="4"/>
  <c r="S337" i="4"/>
  <c r="U337" i="4"/>
  <c r="S329" i="4"/>
  <c r="T329" i="4"/>
  <c r="Q329" i="4"/>
  <c r="R329" i="4"/>
  <c r="U329" i="4"/>
  <c r="Q321" i="4"/>
  <c r="R321" i="4"/>
  <c r="T321" i="4"/>
  <c r="U321" i="4"/>
  <c r="S321" i="4"/>
  <c r="Q313" i="4"/>
  <c r="R313" i="4"/>
  <c r="T313" i="4"/>
  <c r="S313" i="4"/>
  <c r="U313" i="4"/>
  <c r="Q305" i="4"/>
  <c r="R305" i="4"/>
  <c r="T305" i="4"/>
  <c r="S305" i="4"/>
  <c r="U305" i="4"/>
  <c r="Q297" i="4"/>
  <c r="R297" i="4"/>
  <c r="T297" i="4"/>
  <c r="S297" i="4"/>
  <c r="U297" i="4"/>
  <c r="Q289" i="4"/>
  <c r="R289" i="4"/>
  <c r="T289" i="4"/>
  <c r="U289" i="4"/>
  <c r="S289" i="4"/>
  <c r="Q281" i="4"/>
  <c r="R281" i="4"/>
  <c r="T281" i="4"/>
  <c r="S281" i="4"/>
  <c r="U281" i="4"/>
  <c r="Q273" i="4"/>
  <c r="R273" i="4"/>
  <c r="T273" i="4"/>
  <c r="S273" i="4"/>
  <c r="U273" i="4"/>
  <c r="Q265" i="4"/>
  <c r="R265" i="4"/>
  <c r="T265" i="4"/>
  <c r="S265" i="4"/>
  <c r="U265" i="4"/>
  <c r="Q257" i="4"/>
  <c r="R257" i="4"/>
  <c r="S257" i="4"/>
  <c r="T257" i="4"/>
  <c r="U257" i="4"/>
  <c r="Q249" i="4"/>
  <c r="R249" i="4"/>
  <c r="S249" i="4"/>
  <c r="T249" i="4"/>
  <c r="U249" i="4"/>
  <c r="S241" i="4"/>
  <c r="R241" i="4"/>
  <c r="T241" i="4"/>
  <c r="U241" i="4"/>
  <c r="Q241" i="4"/>
  <c r="S233" i="4"/>
  <c r="U233" i="4"/>
  <c r="Q233" i="4"/>
  <c r="R233" i="4"/>
  <c r="T233" i="4"/>
  <c r="S225" i="4"/>
  <c r="Q225" i="4"/>
  <c r="R225" i="4"/>
  <c r="T225" i="4"/>
  <c r="U225" i="4"/>
  <c r="S217" i="4"/>
  <c r="Q217" i="4"/>
  <c r="R217" i="4"/>
  <c r="T217" i="4"/>
  <c r="U217" i="4"/>
  <c r="S209" i="4"/>
  <c r="R209" i="4"/>
  <c r="T209" i="4"/>
  <c r="U209" i="4"/>
  <c r="Q209" i="4"/>
  <c r="S201" i="4"/>
  <c r="U201" i="4"/>
  <c r="Q201" i="4"/>
  <c r="R201" i="4"/>
  <c r="T201" i="4"/>
  <c r="S193" i="4"/>
  <c r="Q193" i="4"/>
  <c r="R193" i="4"/>
  <c r="T193" i="4"/>
  <c r="U193" i="4"/>
  <c r="Q185" i="4"/>
  <c r="Q161" i="4"/>
  <c r="Q153" i="4"/>
  <c r="Q105" i="4"/>
  <c r="Q97" i="4"/>
  <c r="Q89" i="4"/>
  <c r="S25" i="4"/>
  <c r="U25" i="4"/>
  <c r="R25" i="4"/>
  <c r="T25" i="4"/>
  <c r="Q381" i="4"/>
  <c r="R381" i="4"/>
  <c r="S381" i="4"/>
  <c r="U381" i="4"/>
  <c r="T381" i="4"/>
  <c r="S333" i="4"/>
  <c r="T333" i="4"/>
  <c r="Q333" i="4"/>
  <c r="R333" i="4"/>
  <c r="U333" i="4"/>
  <c r="Q285" i="4"/>
  <c r="R285" i="4"/>
  <c r="T285" i="4"/>
  <c r="S285" i="4"/>
  <c r="U285" i="4"/>
  <c r="Q245" i="4"/>
  <c r="R245" i="4"/>
  <c r="S245" i="4"/>
  <c r="T245" i="4"/>
  <c r="U245" i="4"/>
  <c r="S197" i="4"/>
  <c r="Q197" i="4"/>
  <c r="R197" i="4"/>
  <c r="T197" i="4"/>
  <c r="U197" i="4"/>
  <c r="Q149" i="4"/>
  <c r="Q101" i="4"/>
  <c r="S400" i="4"/>
  <c r="T400" i="4"/>
  <c r="Q400" i="4"/>
  <c r="U400" i="4"/>
  <c r="R400" i="4"/>
  <c r="Q392" i="4"/>
  <c r="R392" i="4"/>
  <c r="S392" i="4"/>
  <c r="T392" i="4"/>
  <c r="U392" i="4"/>
  <c r="S384" i="4"/>
  <c r="T384" i="4"/>
  <c r="U384" i="4"/>
  <c r="Q384" i="4"/>
  <c r="R384" i="4"/>
  <c r="R376" i="4"/>
  <c r="S376" i="4"/>
  <c r="T376" i="4"/>
  <c r="U376" i="4"/>
  <c r="Q376" i="4"/>
  <c r="Q368" i="4"/>
  <c r="R368" i="4"/>
  <c r="S368" i="4"/>
  <c r="T368" i="4"/>
  <c r="U368" i="4"/>
  <c r="R360" i="4"/>
  <c r="S360" i="4"/>
  <c r="Q360" i="4"/>
  <c r="T360" i="4"/>
  <c r="U360" i="4"/>
  <c r="R352" i="4"/>
  <c r="S352" i="4"/>
  <c r="T352" i="4"/>
  <c r="Q352" i="4"/>
  <c r="U352" i="4"/>
  <c r="R344" i="4"/>
  <c r="S344" i="4"/>
  <c r="U344" i="4"/>
  <c r="Q344" i="4"/>
  <c r="T344" i="4"/>
  <c r="R336" i="4"/>
  <c r="S336" i="4"/>
  <c r="T336" i="4"/>
  <c r="U336" i="4"/>
  <c r="Q336" i="4"/>
  <c r="U328" i="4"/>
  <c r="Q328" i="4"/>
  <c r="R328" i="4"/>
  <c r="S328" i="4"/>
  <c r="T328" i="4"/>
  <c r="R320" i="4"/>
  <c r="S320" i="4"/>
  <c r="T320" i="4"/>
  <c r="Q320" i="4"/>
  <c r="U320" i="4"/>
  <c r="R312" i="4"/>
  <c r="S312" i="4"/>
  <c r="T312" i="4"/>
  <c r="Q312" i="4"/>
  <c r="U312" i="4"/>
  <c r="R304" i="4"/>
  <c r="S304" i="4"/>
  <c r="T304" i="4"/>
  <c r="U304" i="4"/>
  <c r="Q304" i="4"/>
  <c r="R296" i="4"/>
  <c r="S296" i="4"/>
  <c r="T296" i="4"/>
  <c r="Q296" i="4"/>
  <c r="U296" i="4"/>
  <c r="R288" i="4"/>
  <c r="S288" i="4"/>
  <c r="T288" i="4"/>
  <c r="Q288" i="4"/>
  <c r="U288" i="4"/>
  <c r="R280" i="4"/>
  <c r="S280" i="4"/>
  <c r="T280" i="4"/>
  <c r="Q280" i="4"/>
  <c r="U280" i="4"/>
  <c r="R272" i="4"/>
  <c r="S272" i="4"/>
  <c r="T272" i="4"/>
  <c r="U272" i="4"/>
  <c r="Q272" i="4"/>
  <c r="R264" i="4"/>
  <c r="S264" i="4"/>
  <c r="T264" i="4"/>
  <c r="Q264" i="4"/>
  <c r="U264" i="4"/>
  <c r="Q256" i="4"/>
  <c r="R256" i="4"/>
  <c r="S256" i="4"/>
  <c r="T256" i="4"/>
  <c r="U256" i="4"/>
  <c r="Q248" i="4"/>
  <c r="R248" i="4"/>
  <c r="S248" i="4"/>
  <c r="T248" i="4"/>
  <c r="U248" i="4"/>
  <c r="Q240" i="4"/>
  <c r="R240" i="4"/>
  <c r="U240" i="4"/>
  <c r="S240" i="4"/>
  <c r="T240" i="4"/>
  <c r="Q232" i="4"/>
  <c r="R232" i="4"/>
  <c r="U232" i="4"/>
  <c r="S232" i="4"/>
  <c r="T232" i="4"/>
  <c r="Q224" i="4"/>
  <c r="R224" i="4"/>
  <c r="U224" i="4"/>
  <c r="S224" i="4"/>
  <c r="T224" i="4"/>
  <c r="Q216" i="4"/>
  <c r="R216" i="4"/>
  <c r="U216" i="4"/>
  <c r="S216" i="4"/>
  <c r="T216" i="4"/>
  <c r="Q208" i="4"/>
  <c r="R208" i="4"/>
  <c r="U208" i="4"/>
  <c r="S208" i="4"/>
  <c r="T208" i="4"/>
  <c r="Q200" i="4"/>
  <c r="R200" i="4"/>
  <c r="U200" i="4"/>
  <c r="S200" i="4"/>
  <c r="T200" i="4"/>
  <c r="Q192" i="4"/>
  <c r="R192" i="4"/>
  <c r="U192" i="4"/>
  <c r="S192" i="4"/>
  <c r="T192" i="4"/>
  <c r="R184" i="4"/>
  <c r="Q160" i="4"/>
  <c r="Q136" i="4"/>
  <c r="Q112" i="4"/>
  <c r="Q104" i="4"/>
  <c r="Q96" i="4"/>
  <c r="Q88" i="4"/>
  <c r="U24" i="4"/>
  <c r="Q24" i="4"/>
  <c r="R24" i="4"/>
  <c r="S24" i="4"/>
  <c r="T24" i="4"/>
  <c r="U399" i="4"/>
  <c r="Q399" i="4"/>
  <c r="R399" i="4"/>
  <c r="S399" i="4"/>
  <c r="T399" i="4"/>
  <c r="T391" i="4"/>
  <c r="U391" i="4"/>
  <c r="R391" i="4"/>
  <c r="S391" i="4"/>
  <c r="Q391" i="4"/>
  <c r="R383" i="4"/>
  <c r="U383" i="4"/>
  <c r="S383" i="4"/>
  <c r="T383" i="4"/>
  <c r="Q383" i="4"/>
  <c r="S375" i="4"/>
  <c r="T375" i="4"/>
  <c r="U375" i="4"/>
  <c r="R375" i="4"/>
  <c r="Q375" i="4"/>
  <c r="R367" i="4"/>
  <c r="S367" i="4"/>
  <c r="T367" i="4"/>
  <c r="U367" i="4"/>
  <c r="Q367" i="4"/>
  <c r="R359" i="4"/>
  <c r="T359" i="4"/>
  <c r="U359" i="4"/>
  <c r="Q359" i="4"/>
  <c r="S359" i="4"/>
  <c r="R351" i="4"/>
  <c r="T351" i="4"/>
  <c r="U351" i="4"/>
  <c r="Q351" i="4"/>
  <c r="S351" i="4"/>
  <c r="R343" i="4"/>
  <c r="T343" i="4"/>
  <c r="U343" i="4"/>
  <c r="Q343" i="4"/>
  <c r="S343" i="4"/>
  <c r="R335" i="4"/>
  <c r="S335" i="4"/>
  <c r="T335" i="4"/>
  <c r="U335" i="4"/>
  <c r="Q335" i="4"/>
  <c r="R327" i="4"/>
  <c r="S327" i="4"/>
  <c r="T327" i="4"/>
  <c r="U327" i="4"/>
  <c r="Q327" i="4"/>
  <c r="R319" i="4"/>
  <c r="T319" i="4"/>
  <c r="U319" i="4"/>
  <c r="S319" i="4"/>
  <c r="Q319" i="4"/>
  <c r="R311" i="4"/>
  <c r="T311" i="4"/>
  <c r="U311" i="4"/>
  <c r="Q311" i="4"/>
  <c r="S311" i="4"/>
  <c r="R303" i="4"/>
  <c r="T303" i="4"/>
  <c r="U303" i="4"/>
  <c r="Q303" i="4"/>
  <c r="S303" i="4"/>
  <c r="R295" i="4"/>
  <c r="T295" i="4"/>
  <c r="U295" i="4"/>
  <c r="Q295" i="4"/>
  <c r="S295" i="4"/>
  <c r="R287" i="4"/>
  <c r="T287" i="4"/>
  <c r="U287" i="4"/>
  <c r="S287" i="4"/>
  <c r="Q287" i="4"/>
  <c r="R279" i="4"/>
  <c r="T279" i="4"/>
  <c r="U279" i="4"/>
  <c r="Q279" i="4"/>
  <c r="S279" i="4"/>
  <c r="R271" i="4"/>
  <c r="T271" i="4"/>
  <c r="U271" i="4"/>
  <c r="Q271" i="4"/>
  <c r="S271" i="4"/>
  <c r="R263" i="4"/>
  <c r="T263" i="4"/>
  <c r="U263" i="4"/>
  <c r="Q263" i="4"/>
  <c r="S263" i="4"/>
  <c r="R255" i="4"/>
  <c r="S255" i="4"/>
  <c r="T255" i="4"/>
  <c r="U255" i="4"/>
  <c r="Q255" i="4"/>
  <c r="R247" i="4"/>
  <c r="S247" i="4"/>
  <c r="T247" i="4"/>
  <c r="U247" i="4"/>
  <c r="Q247" i="4"/>
  <c r="S239" i="4"/>
  <c r="T239" i="4"/>
  <c r="Q239" i="4"/>
  <c r="R239" i="4"/>
  <c r="U239" i="4"/>
  <c r="S231" i="4"/>
  <c r="T231" i="4"/>
  <c r="Q231" i="4"/>
  <c r="R231" i="4"/>
  <c r="U231" i="4"/>
  <c r="S223" i="4"/>
  <c r="T223" i="4"/>
  <c r="R223" i="4"/>
  <c r="U223" i="4"/>
  <c r="Q223" i="4"/>
  <c r="S215" i="4"/>
  <c r="T215" i="4"/>
  <c r="Q215" i="4"/>
  <c r="R215" i="4"/>
  <c r="U215" i="4"/>
  <c r="S207" i="4"/>
  <c r="T207" i="4"/>
  <c r="Q207" i="4"/>
  <c r="R207" i="4"/>
  <c r="U207" i="4"/>
  <c r="S199" i="4"/>
  <c r="T199" i="4"/>
  <c r="Q199" i="4"/>
  <c r="R199" i="4"/>
  <c r="U199" i="4"/>
  <c r="S191" i="4"/>
  <c r="T191" i="4"/>
  <c r="R191" i="4"/>
  <c r="U191" i="4"/>
  <c r="Q191" i="4"/>
  <c r="R183" i="4"/>
  <c r="Q119" i="4"/>
  <c r="Q111" i="4"/>
  <c r="R111" i="4"/>
  <c r="Q103" i="4"/>
  <c r="Q95" i="4"/>
  <c r="Q87" i="4"/>
  <c r="Q23" i="4"/>
  <c r="T357" i="4"/>
  <c r="Q357" i="4"/>
  <c r="S357" i="4"/>
  <c r="U357" i="4"/>
  <c r="R357" i="4"/>
  <c r="Q309" i="4"/>
  <c r="R309" i="4"/>
  <c r="T309" i="4"/>
  <c r="U309" i="4"/>
  <c r="S309" i="4"/>
  <c r="Q269" i="4"/>
  <c r="R269" i="4"/>
  <c r="T269" i="4"/>
  <c r="S269" i="4"/>
  <c r="U269" i="4"/>
  <c r="S221" i="4"/>
  <c r="Q221" i="4"/>
  <c r="R221" i="4"/>
  <c r="T221" i="4"/>
  <c r="U221" i="4"/>
  <c r="Q181" i="4"/>
  <c r="Q93" i="4"/>
  <c r="Q398" i="4"/>
  <c r="U398" i="4"/>
  <c r="R398" i="4"/>
  <c r="S398" i="4"/>
  <c r="T398" i="4"/>
  <c r="T390" i="4"/>
  <c r="Q390" i="4"/>
  <c r="S390" i="4"/>
  <c r="R390" i="4"/>
  <c r="U390" i="4"/>
  <c r="U382" i="4"/>
  <c r="Q382" i="4"/>
  <c r="S382" i="4"/>
  <c r="R382" i="4"/>
  <c r="T382" i="4"/>
  <c r="U374" i="4"/>
  <c r="Q374" i="4"/>
  <c r="R374" i="4"/>
  <c r="S374" i="4"/>
  <c r="T374" i="4"/>
  <c r="U366" i="4"/>
  <c r="Q366" i="4"/>
  <c r="S366" i="4"/>
  <c r="R366" i="4"/>
  <c r="T366" i="4"/>
  <c r="R358" i="4"/>
  <c r="T358" i="4"/>
  <c r="Q358" i="4"/>
  <c r="S358" i="4"/>
  <c r="U358" i="4"/>
  <c r="R350" i="4"/>
  <c r="T350" i="4"/>
  <c r="Q350" i="4"/>
  <c r="S350" i="4"/>
  <c r="U350" i="4"/>
  <c r="R342" i="4"/>
  <c r="T342" i="4"/>
  <c r="Q342" i="4"/>
  <c r="S342" i="4"/>
  <c r="U342" i="4"/>
  <c r="Q334" i="4"/>
  <c r="R334" i="4"/>
  <c r="T334" i="4"/>
  <c r="U334" i="4"/>
  <c r="S334" i="4"/>
  <c r="R326" i="4"/>
  <c r="Q326" i="4"/>
  <c r="T326" i="4"/>
  <c r="U326" i="4"/>
  <c r="S326" i="4"/>
  <c r="T318" i="4"/>
  <c r="R318" i="4"/>
  <c r="Q318" i="4"/>
  <c r="S318" i="4"/>
  <c r="U318" i="4"/>
  <c r="T310" i="4"/>
  <c r="R310" i="4"/>
  <c r="Q310" i="4"/>
  <c r="S310" i="4"/>
  <c r="U310" i="4"/>
  <c r="T302" i="4"/>
  <c r="R302" i="4"/>
  <c r="S302" i="4"/>
  <c r="U302" i="4"/>
  <c r="Q302" i="4"/>
  <c r="T294" i="4"/>
  <c r="R294" i="4"/>
  <c r="Q294" i="4"/>
  <c r="U294" i="4"/>
  <c r="S294" i="4"/>
  <c r="T286" i="4"/>
  <c r="R286" i="4"/>
  <c r="Q286" i="4"/>
  <c r="S286" i="4"/>
  <c r="U286" i="4"/>
  <c r="T278" i="4"/>
  <c r="R278" i="4"/>
  <c r="Q278" i="4"/>
  <c r="S278" i="4"/>
  <c r="U278" i="4"/>
  <c r="T270" i="4"/>
  <c r="R270" i="4"/>
  <c r="S270" i="4"/>
  <c r="U270" i="4"/>
  <c r="Q270" i="4"/>
  <c r="T262" i="4"/>
  <c r="R262" i="4"/>
  <c r="Q262" i="4"/>
  <c r="U262" i="4"/>
  <c r="S262" i="4"/>
  <c r="T254" i="4"/>
  <c r="U254" i="4"/>
  <c r="Q254" i="4"/>
  <c r="R254" i="4"/>
  <c r="S254" i="4"/>
  <c r="T246" i="4"/>
  <c r="U246" i="4"/>
  <c r="Q246" i="4"/>
  <c r="R246" i="4"/>
  <c r="S246" i="4"/>
  <c r="U238" i="4"/>
  <c r="Q238" i="4"/>
  <c r="R238" i="4"/>
  <c r="S238" i="4"/>
  <c r="T238" i="4"/>
  <c r="U230" i="4"/>
  <c r="Q230" i="4"/>
  <c r="R230" i="4"/>
  <c r="S230" i="4"/>
  <c r="T230" i="4"/>
  <c r="U222" i="4"/>
  <c r="Q222" i="4"/>
  <c r="R222" i="4"/>
  <c r="S222" i="4"/>
  <c r="T222" i="4"/>
  <c r="U214" i="4"/>
  <c r="Q214" i="4"/>
  <c r="S214" i="4"/>
  <c r="T214" i="4"/>
  <c r="R214" i="4"/>
  <c r="U206" i="4"/>
  <c r="Q206" i="4"/>
  <c r="R206" i="4"/>
  <c r="S206" i="4"/>
  <c r="T206" i="4"/>
  <c r="U198" i="4"/>
  <c r="Q198" i="4"/>
  <c r="R198" i="4"/>
  <c r="S198" i="4"/>
  <c r="T198" i="4"/>
  <c r="U190" i="4"/>
  <c r="Q190" i="4"/>
  <c r="R190" i="4"/>
  <c r="S190" i="4"/>
  <c r="T190" i="4"/>
  <c r="R182" i="4"/>
  <c r="R158" i="4"/>
  <c r="R150" i="4"/>
  <c r="R134" i="4"/>
  <c r="Q110" i="4"/>
  <c r="Q102" i="4"/>
  <c r="Q94" i="4"/>
  <c r="Q86" i="4"/>
  <c r="AM301" i="4"/>
  <c r="Z301" i="4"/>
  <c r="AN285" i="4"/>
  <c r="Z285" i="4"/>
  <c r="AL272" i="4"/>
  <c r="Z272" i="4"/>
  <c r="AL299" i="4"/>
  <c r="Z299" i="4"/>
  <c r="AL267" i="4"/>
  <c r="Z267" i="4"/>
  <c r="AL227" i="4"/>
  <c r="Z227" i="4"/>
  <c r="AL219" i="4"/>
  <c r="Z219" i="4"/>
  <c r="AN195" i="4"/>
  <c r="Z195" i="4"/>
  <c r="AL155" i="4"/>
  <c r="Z155" i="4"/>
  <c r="B155" i="4" s="1"/>
  <c r="AL397" i="4"/>
  <c r="Z397" i="4"/>
  <c r="AN365" i="4"/>
  <c r="Z365" i="4"/>
  <c r="AN357" i="4"/>
  <c r="Z357" i="4"/>
  <c r="AN293" i="4"/>
  <c r="Z293" i="4"/>
  <c r="AL280" i="4"/>
  <c r="Z280" i="4"/>
  <c r="AL200" i="4"/>
  <c r="Z200" i="4"/>
  <c r="AM128" i="4"/>
  <c r="Z128" i="4"/>
  <c r="B128" i="4" s="1"/>
  <c r="AL338" i="4"/>
  <c r="Z338" i="4"/>
  <c r="AL310" i="4"/>
  <c r="Z310" i="4"/>
  <c r="AL254" i="4"/>
  <c r="Z254" i="4"/>
  <c r="AL230" i="4"/>
  <c r="Z230" i="4"/>
  <c r="AL392" i="4"/>
  <c r="Z392" i="4"/>
  <c r="AL352" i="4"/>
  <c r="Z352" i="4"/>
  <c r="AL213" i="4"/>
  <c r="Z213" i="4"/>
  <c r="AL336" i="4"/>
  <c r="Z336" i="4"/>
  <c r="AN386" i="4"/>
  <c r="Z386" i="4"/>
  <c r="AL326" i="4"/>
  <c r="Z326" i="4"/>
  <c r="AL302" i="4"/>
  <c r="Z302" i="4"/>
  <c r="AL238" i="4"/>
  <c r="Z238" i="4"/>
  <c r="AN329" i="4"/>
  <c r="Z329" i="4"/>
  <c r="AN321" i="4"/>
  <c r="Z321" i="4"/>
  <c r="AM313" i="4"/>
  <c r="Z313" i="4"/>
  <c r="AL305" i="4"/>
  <c r="Z305" i="4"/>
  <c r="AL297" i="4"/>
  <c r="Z297" i="4"/>
  <c r="AL273" i="4"/>
  <c r="Z273" i="4"/>
  <c r="AN257" i="4"/>
  <c r="Z257" i="4"/>
  <c r="AN249" i="4"/>
  <c r="Z249" i="4"/>
  <c r="AL225" i="4"/>
  <c r="Z225" i="4"/>
  <c r="AL201" i="4"/>
  <c r="Z201" i="4"/>
  <c r="AM161" i="4"/>
  <c r="Z161" i="4"/>
  <c r="B161" i="4" s="1"/>
  <c r="AM145" i="4"/>
  <c r="Z145" i="4"/>
  <c r="B145" i="4" s="1"/>
  <c r="AL403" i="4"/>
  <c r="Z403" i="4"/>
  <c r="AL395" i="4"/>
  <c r="Z395" i="4"/>
  <c r="AL387" i="4"/>
  <c r="Z387" i="4"/>
  <c r="AN379" i="4"/>
  <c r="Z379" i="4"/>
  <c r="AL371" i="4"/>
  <c r="Z371" i="4"/>
  <c r="AL339" i="4"/>
  <c r="Z339" i="4"/>
  <c r="AL176" i="4"/>
  <c r="Z176" i="4"/>
  <c r="B176" i="4" s="1"/>
  <c r="AL362" i="4"/>
  <c r="Z362" i="4"/>
  <c r="AM278" i="4"/>
  <c r="Z278" i="4"/>
  <c r="AL292" i="4"/>
  <c r="Z292" i="4"/>
  <c r="AL284" i="4"/>
  <c r="Z284" i="4"/>
  <c r="AL244" i="4"/>
  <c r="Z244" i="4"/>
  <c r="AL236" i="4"/>
  <c r="Z236" i="4"/>
  <c r="AL220" i="4"/>
  <c r="Z220" i="4"/>
  <c r="AL212" i="4"/>
  <c r="Z212" i="4"/>
  <c r="AL188" i="4"/>
  <c r="Z188" i="4"/>
  <c r="B188" i="4" s="1"/>
  <c r="AM172" i="4"/>
  <c r="Z172" i="4"/>
  <c r="B172" i="4" s="1"/>
  <c r="AL164" i="4"/>
  <c r="Z164" i="4"/>
  <c r="B164" i="4" s="1"/>
  <c r="AL382" i="4"/>
  <c r="Z382" i="4"/>
  <c r="AL374" i="4"/>
  <c r="Z374" i="4"/>
  <c r="AN350" i="4"/>
  <c r="Z350" i="4"/>
  <c r="AL309" i="4"/>
  <c r="Z309" i="4"/>
  <c r="AL245" i="4"/>
  <c r="Z245" i="4"/>
  <c r="AL256" i="4"/>
  <c r="Z256" i="4"/>
  <c r="AM160" i="4"/>
  <c r="Z160" i="4"/>
  <c r="B160" i="4" s="1"/>
  <c r="AL112" i="4"/>
  <c r="Z112" i="4"/>
  <c r="B112" i="4" s="1"/>
  <c r="AL323" i="4"/>
  <c r="Z323" i="4"/>
  <c r="AL327" i="4"/>
  <c r="Z327" i="4"/>
  <c r="AL311" i="4"/>
  <c r="Z311" i="4"/>
  <c r="AM303" i="4"/>
  <c r="Z303" i="4"/>
  <c r="AL271" i="4"/>
  <c r="Z271" i="4"/>
  <c r="AL263" i="4"/>
  <c r="Z263" i="4"/>
  <c r="AL255" i="4"/>
  <c r="Z255" i="4"/>
  <c r="AL239" i="4"/>
  <c r="Z239" i="4"/>
  <c r="AN231" i="4"/>
  <c r="Z231" i="4"/>
  <c r="AL207" i="4"/>
  <c r="Z207" i="4"/>
  <c r="AM159" i="4"/>
  <c r="Z159" i="4"/>
  <c r="B159" i="4" s="1"/>
  <c r="AM151" i="4"/>
  <c r="Z151" i="4"/>
  <c r="B151" i="4" s="1"/>
  <c r="AN401" i="4"/>
  <c r="Z401" i="4"/>
  <c r="AN393" i="4"/>
  <c r="Z393" i="4"/>
  <c r="AL369" i="4"/>
  <c r="Z369" i="4"/>
  <c r="AL345" i="4"/>
  <c r="Z345" i="4"/>
  <c r="AN314" i="4"/>
  <c r="Z314" i="4"/>
  <c r="AL290" i="4"/>
  <c r="Z290" i="4"/>
  <c r="AL266" i="4"/>
  <c r="Z266" i="4"/>
  <c r="AN242" i="4"/>
  <c r="Z242" i="4"/>
  <c r="AL226" i="4"/>
  <c r="Z226" i="4"/>
  <c r="AL218" i="4"/>
  <c r="Z218" i="4"/>
  <c r="AM162" i="4"/>
  <c r="Z162" i="4"/>
  <c r="B162" i="4" s="1"/>
  <c r="AL404" i="4"/>
  <c r="Z404" i="4"/>
  <c r="AL364" i="4"/>
  <c r="Z364" i="4"/>
  <c r="AL356" i="4"/>
  <c r="Z356" i="4"/>
  <c r="AL197" i="4"/>
  <c r="Z197" i="4"/>
  <c r="AL189" i="4"/>
  <c r="Z189" i="4"/>
  <c r="AL173" i="4"/>
  <c r="Z173" i="4"/>
  <c r="B173" i="4" s="1"/>
  <c r="AL375" i="4"/>
  <c r="Z375" i="4"/>
  <c r="AG343" i="4"/>
  <c r="AS403" i="4"/>
  <c r="AG146" i="4"/>
  <c r="AG395" i="4"/>
  <c r="AG218" i="4"/>
  <c r="AG295" i="4"/>
  <c r="AG384" i="4"/>
  <c r="AG226" i="4"/>
  <c r="AG328" i="4"/>
  <c r="AS298" i="4"/>
  <c r="AJ298" i="4"/>
  <c r="AG241" i="4"/>
  <c r="AG351" i="4"/>
  <c r="AG324" i="4"/>
  <c r="AG330" i="4"/>
  <c r="AG235" i="4"/>
  <c r="AG150" i="4"/>
  <c r="AG377" i="4"/>
  <c r="AG271" i="4"/>
  <c r="AG256" i="4"/>
  <c r="AG206" i="4"/>
  <c r="AG345" i="4"/>
  <c r="AG264" i="4"/>
  <c r="AG208" i="4"/>
  <c r="AG199" i="4"/>
  <c r="AG172" i="4"/>
  <c r="AG169" i="4"/>
  <c r="AG166" i="4"/>
  <c r="AG164" i="4"/>
  <c r="AG152" i="4"/>
  <c r="AS119" i="4"/>
  <c r="R119" i="4" s="1"/>
  <c r="AG113" i="4"/>
  <c r="AG401" i="4"/>
  <c r="AQ401" i="4" s="1"/>
  <c r="AR401" i="4" s="1"/>
  <c r="AM315" i="4"/>
  <c r="AG293" i="4"/>
  <c r="AG268" i="4"/>
  <c r="AG230" i="4"/>
  <c r="AG173" i="4"/>
  <c r="AG165" i="4"/>
  <c r="AG399" i="4"/>
  <c r="AG189" i="4"/>
  <c r="AG352" i="4"/>
  <c r="AL148" i="4"/>
  <c r="AJ242" i="4"/>
  <c r="AG233" i="4"/>
  <c r="AG195" i="4"/>
  <c r="AQ195" i="4" s="1"/>
  <c r="AR195" i="4" s="1"/>
  <c r="AG192" i="4"/>
  <c r="AM170" i="4"/>
  <c r="AG161" i="4"/>
  <c r="AG130" i="4"/>
  <c r="AG116" i="4"/>
  <c r="AJ111" i="4"/>
  <c r="AG107" i="4"/>
  <c r="AG338" i="4"/>
  <c r="AN330" i="4"/>
  <c r="AL330" i="4"/>
  <c r="AN328" i="4"/>
  <c r="AT328" i="4" s="1"/>
  <c r="AU328" i="4" s="1"/>
  <c r="AN320" i="4"/>
  <c r="AN319" i="4"/>
  <c r="AL319" i="4"/>
  <c r="AN316" i="4"/>
  <c r="AL313" i="4"/>
  <c r="AG299" i="4"/>
  <c r="AN298" i="4"/>
  <c r="AM291" i="4"/>
  <c r="AN288" i="4"/>
  <c r="AL288" i="4"/>
  <c r="AN279" i="4"/>
  <c r="AN274" i="4"/>
  <c r="AM269" i="4"/>
  <c r="AN264" i="4"/>
  <c r="AL264" i="4"/>
  <c r="AN253" i="4"/>
  <c r="AL253" i="4"/>
  <c r="AN248" i="4"/>
  <c r="AN237" i="4"/>
  <c r="AN234" i="4"/>
  <c r="AL234" i="4"/>
  <c r="AN233" i="4"/>
  <c r="AG231" i="4"/>
  <c r="AQ231" i="4" s="1"/>
  <c r="AR231" i="4" s="1"/>
  <c r="AN224" i="4"/>
  <c r="AN222" i="4"/>
  <c r="AL222" i="4"/>
  <c r="AN221" i="4"/>
  <c r="AN216" i="4"/>
  <c r="AL216" i="4"/>
  <c r="AN215" i="4"/>
  <c r="AN204" i="4"/>
  <c r="AL204" i="4"/>
  <c r="AN196" i="4"/>
  <c r="AL196" i="4"/>
  <c r="AN193" i="4"/>
  <c r="AL193" i="4"/>
  <c r="AN185" i="4"/>
  <c r="AN173" i="4"/>
  <c r="AL171" i="4"/>
  <c r="AL165" i="4"/>
  <c r="AL160" i="4"/>
  <c r="AL158" i="4"/>
  <c r="AG155" i="4"/>
  <c r="AL145" i="4"/>
  <c r="AN141" i="4"/>
  <c r="AN138" i="4"/>
  <c r="AL138" i="4"/>
  <c r="AL137" i="4"/>
  <c r="AN121" i="4"/>
  <c r="AL121" i="4"/>
  <c r="AN111" i="4"/>
  <c r="AL111" i="4"/>
  <c r="AJ107" i="4"/>
  <c r="AG403" i="4"/>
  <c r="AJ399" i="4"/>
  <c r="AD395" i="4"/>
  <c r="O395" i="4" s="1"/>
  <c r="AN394" i="4"/>
  <c r="AN389" i="4"/>
  <c r="AG387" i="4"/>
  <c r="AN374" i="4"/>
  <c r="AN370" i="4"/>
  <c r="AN354" i="4"/>
  <c r="AL354" i="4"/>
  <c r="AS350" i="4"/>
  <c r="AG348" i="4"/>
  <c r="AN340" i="4"/>
  <c r="AL389" i="4"/>
  <c r="AL365" i="4"/>
  <c r="AL357" i="4"/>
  <c r="AL347" i="4"/>
  <c r="AL329" i="4"/>
  <c r="AL321" i="4"/>
  <c r="AL303" i="4"/>
  <c r="AL293" i="4"/>
  <c r="AL285" i="4"/>
  <c r="AL275" i="4"/>
  <c r="AL257" i="4"/>
  <c r="AL249" i="4"/>
  <c r="AL231" i="4"/>
  <c r="AL221" i="4"/>
  <c r="AN325" i="4"/>
  <c r="AL325" i="4"/>
  <c r="AN243" i="4"/>
  <c r="AN241" i="4"/>
  <c r="AL241" i="4"/>
  <c r="AN209" i="4"/>
  <c r="AN194" i="4"/>
  <c r="AN183" i="4"/>
  <c r="AN159" i="4"/>
  <c r="AL159" i="4"/>
  <c r="AL154" i="4"/>
  <c r="AN150" i="4"/>
  <c r="AL150" i="4"/>
  <c r="AL149" i="4"/>
  <c r="AN140" i="4"/>
  <c r="AL140" i="4"/>
  <c r="AL139" i="4"/>
  <c r="AN136" i="4"/>
  <c r="AL136" i="4"/>
  <c r="AL133" i="4"/>
  <c r="AN132" i="4"/>
  <c r="AL132" i="4"/>
  <c r="AN123" i="4"/>
  <c r="AL123" i="4"/>
  <c r="AN122" i="4"/>
  <c r="AL122" i="4"/>
  <c r="AN120" i="4"/>
  <c r="AL120" i="4"/>
  <c r="AN113" i="4"/>
  <c r="AL113" i="4"/>
  <c r="AN109" i="4"/>
  <c r="AL109" i="4"/>
  <c r="AN388" i="4"/>
  <c r="AN385" i="4"/>
  <c r="AN381" i="4"/>
  <c r="AN380" i="4"/>
  <c r="AN377" i="4"/>
  <c r="AN376" i="4"/>
  <c r="AN375" i="4"/>
  <c r="AN351" i="4"/>
  <c r="AN349" i="4"/>
  <c r="AL349" i="4"/>
  <c r="AM346" i="4"/>
  <c r="AM343" i="4"/>
  <c r="AL343" i="4"/>
  <c r="AL388" i="4"/>
  <c r="AL381" i="4"/>
  <c r="AL346" i="4"/>
  <c r="AL328" i="4"/>
  <c r="AL320" i="4"/>
  <c r="AL274" i="4"/>
  <c r="AL248" i="4"/>
  <c r="AL156" i="4"/>
  <c r="AL135" i="4"/>
  <c r="AN134" i="4"/>
  <c r="AL131" i="4"/>
  <c r="AN125" i="4"/>
  <c r="AL125" i="4"/>
  <c r="AN118" i="4"/>
  <c r="AL118" i="4"/>
  <c r="AN110" i="4"/>
  <c r="AL110" i="4"/>
  <c r="AN108" i="4"/>
  <c r="AL108" i="4"/>
  <c r="AN384" i="4"/>
  <c r="AL384" i="4"/>
  <c r="AM353" i="4"/>
  <c r="AN344" i="4"/>
  <c r="AG342" i="4"/>
  <c r="AN341" i="4"/>
  <c r="AN337" i="4"/>
  <c r="AL337" i="4"/>
  <c r="AL401" i="4"/>
  <c r="AL394" i="4"/>
  <c r="AL380" i="4"/>
  <c r="AL363" i="4"/>
  <c r="AL353" i="4"/>
  <c r="AL335" i="4"/>
  <c r="AL317" i="4"/>
  <c r="AL291" i="4"/>
  <c r="AL281" i="4"/>
  <c r="AL237" i="4"/>
  <c r="AL209" i="4"/>
  <c r="AL185" i="4"/>
  <c r="AL170" i="4"/>
  <c r="AL141" i="4"/>
  <c r="AL295" i="4"/>
  <c r="AN262" i="4"/>
  <c r="AN214" i="4"/>
  <c r="AN201" i="4"/>
  <c r="AN332" i="4"/>
  <c r="AN302" i="4"/>
  <c r="AN296" i="4"/>
  <c r="AN240" i="4"/>
  <c r="AL240" i="4"/>
  <c r="AN230" i="4"/>
  <c r="AN229" i="4"/>
  <c r="AL229" i="4"/>
  <c r="AN220" i="4"/>
  <c r="AN203" i="4"/>
  <c r="AN179" i="4"/>
  <c r="AD175" i="4"/>
  <c r="AL175" i="4"/>
  <c r="AM333" i="4"/>
  <c r="AN331" i="4"/>
  <c r="AL331" i="4"/>
  <c r="AN327" i="4"/>
  <c r="AN308" i="4"/>
  <c r="AM307" i="4"/>
  <c r="AL307" i="4"/>
  <c r="AN294" i="4"/>
  <c r="AL294" i="4"/>
  <c r="AN283" i="4"/>
  <c r="AL283" i="4"/>
  <c r="AM270" i="4"/>
  <c r="AL270" i="4"/>
  <c r="AN266" i="4"/>
  <c r="AN265" i="4"/>
  <c r="AL265" i="4"/>
  <c r="AN260" i="4"/>
  <c r="AG253" i="4"/>
  <c r="AN252" i="4"/>
  <c r="AL252" i="4"/>
  <c r="AG221" i="4"/>
  <c r="AN217" i="4"/>
  <c r="AL217" i="4"/>
  <c r="AN213" i="4"/>
  <c r="AN211" i="4"/>
  <c r="AL211" i="4"/>
  <c r="AN205" i="4"/>
  <c r="AL205" i="4"/>
  <c r="AN184" i="4"/>
  <c r="AL184" i="4"/>
  <c r="AL178" i="4"/>
  <c r="AN176" i="4"/>
  <c r="AM174" i="4"/>
  <c r="AL174" i="4"/>
  <c r="AN167" i="4"/>
  <c r="AD162" i="4"/>
  <c r="AL162" i="4"/>
  <c r="AN152" i="4"/>
  <c r="AL152" i="4"/>
  <c r="AD151" i="4"/>
  <c r="AL151" i="4"/>
  <c r="AN144" i="4"/>
  <c r="AL144" i="4"/>
  <c r="AN130" i="4"/>
  <c r="AL130" i="4"/>
  <c r="AN115" i="4"/>
  <c r="AL115" i="4"/>
  <c r="AN404" i="4"/>
  <c r="AN400" i="4"/>
  <c r="AN387" i="4"/>
  <c r="AD366" i="4"/>
  <c r="O366" i="4" s="1"/>
  <c r="AL366" i="4"/>
  <c r="AN361" i="4"/>
  <c r="AL361" i="4"/>
  <c r="AN360" i="4"/>
  <c r="AL360" i="4"/>
  <c r="AN359" i="4"/>
  <c r="AN355" i="4"/>
  <c r="AL355" i="4"/>
  <c r="AM348" i="4"/>
  <c r="AL348" i="4"/>
  <c r="AN345" i="4"/>
  <c r="AN338" i="4"/>
  <c r="AL400" i="4"/>
  <c r="AL393" i="4"/>
  <c r="AL386" i="4"/>
  <c r="AL379" i="4"/>
  <c r="AL370" i="4"/>
  <c r="AL344" i="4"/>
  <c r="AL334" i="4"/>
  <c r="AL316" i="4"/>
  <c r="AL308" i="4"/>
  <c r="AL298" i="4"/>
  <c r="AL262" i="4"/>
  <c r="AL195" i="4"/>
  <c r="AL183" i="4"/>
  <c r="AL167" i="4"/>
  <c r="AL134" i="4"/>
  <c r="AN304" i="4"/>
  <c r="AN268" i="4"/>
  <c r="AN263" i="4"/>
  <c r="AN254" i="4"/>
  <c r="AN244" i="4"/>
  <c r="AN192" i="4"/>
  <c r="AL192" i="4"/>
  <c r="AN326" i="4"/>
  <c r="AM311" i="4"/>
  <c r="AN276" i="4"/>
  <c r="AL276" i="4"/>
  <c r="AM273" i="4"/>
  <c r="AM272" i="4"/>
  <c r="AN259" i="4"/>
  <c r="AL259" i="4"/>
  <c r="AN232" i="4"/>
  <c r="AN208" i="4"/>
  <c r="AL208" i="4"/>
  <c r="AN200" i="4"/>
  <c r="AL168" i="4"/>
  <c r="AG335" i="4"/>
  <c r="AN324" i="4"/>
  <c r="AL324" i="4"/>
  <c r="AG323" i="4"/>
  <c r="AN322" i="4"/>
  <c r="AN310" i="4"/>
  <c r="AM309" i="4"/>
  <c r="AN300" i="4"/>
  <c r="AL300" i="4"/>
  <c r="AN299" i="4"/>
  <c r="AN289" i="4"/>
  <c r="AL289" i="4"/>
  <c r="AN284" i="4"/>
  <c r="AM282" i="4"/>
  <c r="AL282" i="4"/>
  <c r="AN280" i="4"/>
  <c r="AN267" i="4"/>
  <c r="AG263" i="4"/>
  <c r="AN261" i="4"/>
  <c r="AG255" i="4"/>
  <c r="AN251" i="4"/>
  <c r="AN250" i="4"/>
  <c r="AG242" i="4"/>
  <c r="AQ242" i="4" s="1"/>
  <c r="AR242" i="4" s="1"/>
  <c r="AN238" i="4"/>
  <c r="AN235" i="4"/>
  <c r="AL235" i="4"/>
  <c r="AN228" i="4"/>
  <c r="AL228" i="4"/>
  <c r="AN227" i="4"/>
  <c r="AG225" i="4"/>
  <c r="AG220" i="4"/>
  <c r="AN219" i="4"/>
  <c r="AN218" i="4"/>
  <c r="AS216" i="4"/>
  <c r="AG214" i="4"/>
  <c r="AN212" i="4"/>
  <c r="AN206" i="4"/>
  <c r="AN202" i="4"/>
  <c r="AL202" i="4"/>
  <c r="AN198" i="4"/>
  <c r="AL198" i="4"/>
  <c r="AN190" i="4"/>
  <c r="AL190" i="4"/>
  <c r="AN187" i="4"/>
  <c r="AL187" i="4"/>
  <c r="AJ184" i="4"/>
  <c r="Q184" i="4" s="1"/>
  <c r="AL177" i="4"/>
  <c r="AL172" i="4"/>
  <c r="AD163" i="4"/>
  <c r="AL163" i="4"/>
  <c r="AN155" i="4"/>
  <c r="AM153" i="4"/>
  <c r="AL153" i="4"/>
  <c r="AN146" i="4"/>
  <c r="AL146" i="4"/>
  <c r="AN143" i="4"/>
  <c r="AL143" i="4"/>
  <c r="AL142" i="4"/>
  <c r="AN127" i="4"/>
  <c r="AG125" i="4"/>
  <c r="AN117" i="4"/>
  <c r="AL117" i="4"/>
  <c r="AL116" i="4"/>
  <c r="AN114" i="4"/>
  <c r="AL114" i="4"/>
  <c r="AN112" i="4"/>
  <c r="AG111" i="4"/>
  <c r="AG110" i="4"/>
  <c r="AJ404" i="4"/>
  <c r="AN403" i="4"/>
  <c r="AN402" i="4"/>
  <c r="AL402" i="4"/>
  <c r="AJ400" i="4"/>
  <c r="AN391" i="4"/>
  <c r="AN383" i="4"/>
  <c r="AN367" i="4"/>
  <c r="AL367" i="4"/>
  <c r="AM364" i="4"/>
  <c r="AN362" i="4"/>
  <c r="AN358" i="4"/>
  <c r="AN356" i="4"/>
  <c r="AN352" i="4"/>
  <c r="AN339" i="4"/>
  <c r="AL399" i="4"/>
  <c r="AL385" i="4"/>
  <c r="AL377" i="4"/>
  <c r="AL359" i="4"/>
  <c r="AL351" i="4"/>
  <c r="AL341" i="4"/>
  <c r="AL333" i="4"/>
  <c r="AL315" i="4"/>
  <c r="AL287" i="4"/>
  <c r="AL279" i="4"/>
  <c r="AL269" i="4"/>
  <c r="AL261" i="4"/>
  <c r="AL251" i="4"/>
  <c r="AL243" i="4"/>
  <c r="AL233" i="4"/>
  <c r="AL215" i="4"/>
  <c r="AL206" i="4"/>
  <c r="AL194" i="4"/>
  <c r="AL182" i="4"/>
  <c r="AL127" i="4"/>
  <c r="AN323" i="4"/>
  <c r="AN225" i="4"/>
  <c r="AN312" i="4"/>
  <c r="AL312" i="4"/>
  <c r="AL301" i="4"/>
  <c r="AM297" i="4"/>
  <c r="AN255" i="4"/>
  <c r="AN239" i="4"/>
  <c r="AN199" i="4"/>
  <c r="AL199" i="4"/>
  <c r="AN191" i="4"/>
  <c r="AG333" i="4"/>
  <c r="AG329" i="4"/>
  <c r="AN318" i="4"/>
  <c r="AL318" i="4"/>
  <c r="AN306" i="4"/>
  <c r="AL306" i="4"/>
  <c r="AM305" i="4"/>
  <c r="AN292" i="4"/>
  <c r="AN290" i="4"/>
  <c r="AM277" i="4"/>
  <c r="AL277" i="4"/>
  <c r="AN258" i="4"/>
  <c r="AL258" i="4"/>
  <c r="AN256" i="4"/>
  <c r="AN247" i="4"/>
  <c r="AL247" i="4"/>
  <c r="AN246" i="4"/>
  <c r="AL246" i="4"/>
  <c r="AN245" i="4"/>
  <c r="AN236" i="4"/>
  <c r="AN226" i="4"/>
  <c r="AN223" i="4"/>
  <c r="AL223" i="4"/>
  <c r="AN210" i="4"/>
  <c r="AL210" i="4"/>
  <c r="AN207" i="4"/>
  <c r="AN197" i="4"/>
  <c r="AN189" i="4"/>
  <c r="AN188" i="4"/>
  <c r="AN186" i="4"/>
  <c r="AL186" i="4"/>
  <c r="AN181" i="4"/>
  <c r="AL181" i="4"/>
  <c r="AL180" i="4"/>
  <c r="AN169" i="4"/>
  <c r="AL169" i="4"/>
  <c r="AL166" i="4"/>
  <c r="AM164" i="4"/>
  <c r="AD161" i="4"/>
  <c r="AN157" i="4"/>
  <c r="AL157" i="4"/>
  <c r="AN147" i="4"/>
  <c r="AL147" i="4"/>
  <c r="AS139" i="4"/>
  <c r="R139" i="4" s="1"/>
  <c r="AN129" i="4"/>
  <c r="AL129" i="4"/>
  <c r="AL128" i="4"/>
  <c r="AN126" i="4"/>
  <c r="AL126" i="4"/>
  <c r="AN124" i="4"/>
  <c r="AL124" i="4"/>
  <c r="AN119" i="4"/>
  <c r="AN107" i="4"/>
  <c r="AL107" i="4"/>
  <c r="AN398" i="4"/>
  <c r="AD397" i="4"/>
  <c r="O397" i="4" s="1"/>
  <c r="AN396" i="4"/>
  <c r="AL396" i="4"/>
  <c r="AN392" i="4"/>
  <c r="AN390" i="4"/>
  <c r="AL390" i="4"/>
  <c r="AN382" i="4"/>
  <c r="AN378" i="4"/>
  <c r="AL378" i="4"/>
  <c r="AN373" i="4"/>
  <c r="AL373" i="4"/>
  <c r="AN372" i="4"/>
  <c r="AL372" i="4"/>
  <c r="AN371" i="4"/>
  <c r="AN369" i="4"/>
  <c r="AN368" i="4"/>
  <c r="AG350" i="4"/>
  <c r="AN342" i="4"/>
  <c r="AL342" i="4"/>
  <c r="AL398" i="4"/>
  <c r="AL391" i="4"/>
  <c r="AL383" i="4"/>
  <c r="AL376" i="4"/>
  <c r="AL368" i="4"/>
  <c r="AL358" i="4"/>
  <c r="AL350" i="4"/>
  <c r="AL340" i="4"/>
  <c r="AL332" i="4"/>
  <c r="AL322" i="4"/>
  <c r="AL314" i="4"/>
  <c r="AL304" i="4"/>
  <c r="AL296" i="4"/>
  <c r="AL286" i="4"/>
  <c r="AL278" i="4"/>
  <c r="AL268" i="4"/>
  <c r="AL260" i="4"/>
  <c r="AL250" i="4"/>
  <c r="AL242" i="4"/>
  <c r="AL232" i="4"/>
  <c r="AL224" i="4"/>
  <c r="AL214" i="4"/>
  <c r="AL203" i="4"/>
  <c r="AL191" i="4"/>
  <c r="AL179" i="4"/>
  <c r="AL161" i="4"/>
  <c r="AL119" i="4"/>
  <c r="AM163" i="4"/>
  <c r="AN346" i="4"/>
  <c r="AN343" i="4"/>
  <c r="AG320" i="4"/>
  <c r="AG288" i="4"/>
  <c r="AG217" i="4"/>
  <c r="AJ208" i="4"/>
  <c r="AG191" i="4"/>
  <c r="AJ384" i="4"/>
  <c r="AN174" i="4"/>
  <c r="AD174" i="4"/>
  <c r="AD133" i="4"/>
  <c r="AM133" i="4"/>
  <c r="AJ402" i="4"/>
  <c r="AS402" i="4"/>
  <c r="AG327" i="4"/>
  <c r="AG267" i="4"/>
  <c r="AG250" i="4"/>
  <c r="AD178" i="4"/>
  <c r="AM178" i="4"/>
  <c r="AD166" i="4"/>
  <c r="AM166" i="4"/>
  <c r="AG334" i="4"/>
  <c r="AG336" i="4"/>
  <c r="AG317" i="4"/>
  <c r="AG238" i="4"/>
  <c r="AJ381" i="4"/>
  <c r="AS381" i="4"/>
  <c r="AD180" i="4"/>
  <c r="AN180" i="4"/>
  <c r="AM180" i="4"/>
  <c r="AS117" i="4"/>
  <c r="R117" i="4" s="1"/>
  <c r="AJ117" i="4"/>
  <c r="Q117" i="4" s="1"/>
  <c r="AG245" i="4"/>
  <c r="AJ230" i="4"/>
  <c r="AS230" i="4"/>
  <c r="AG201" i="4"/>
  <c r="AS180" i="4"/>
  <c r="R180" i="4" s="1"/>
  <c r="AJ180" i="4"/>
  <c r="Q180" i="4" s="1"/>
  <c r="AG228" i="4"/>
  <c r="AG198" i="4"/>
  <c r="AG197" i="4"/>
  <c r="AG193" i="4"/>
  <c r="AG181" i="4"/>
  <c r="AG163" i="4"/>
  <c r="AG157" i="4"/>
  <c r="AG156" i="4"/>
  <c r="AD137" i="4"/>
  <c r="AN137" i="4"/>
  <c r="AG136" i="4"/>
  <c r="AG122" i="4"/>
  <c r="AG396" i="4"/>
  <c r="AG361" i="4"/>
  <c r="AG215" i="4"/>
  <c r="AG210" i="4"/>
  <c r="AG183" i="4"/>
  <c r="AG174" i="4"/>
  <c r="AG171" i="4"/>
  <c r="AG170" i="4"/>
  <c r="AG167" i="4"/>
  <c r="AG159" i="4"/>
  <c r="AG144" i="4"/>
  <c r="AG394" i="4"/>
  <c r="AG392" i="4"/>
  <c r="AG381" i="4"/>
  <c r="AS346" i="4"/>
  <c r="AJ346" i="4"/>
  <c r="AG124" i="4"/>
  <c r="AG385" i="4"/>
  <c r="AG127" i="4"/>
  <c r="AG117" i="4"/>
  <c r="AG367" i="4"/>
  <c r="AG344" i="4"/>
  <c r="AG339" i="4"/>
  <c r="AG372" i="4"/>
  <c r="AG368" i="4"/>
  <c r="AG353" i="4"/>
  <c r="AJ352" i="4"/>
  <c r="AJ340" i="4"/>
  <c r="AD343" i="4"/>
  <c r="O343" i="4" s="1"/>
  <c r="AN364" i="4"/>
  <c r="AG365" i="4"/>
  <c r="AQ365" i="4" s="1"/>
  <c r="AR365" i="4" s="1"/>
  <c r="AG355" i="4"/>
  <c r="AJ348" i="4"/>
  <c r="AG358" i="4"/>
  <c r="AS342" i="4"/>
  <c r="AG340" i="4"/>
  <c r="AN348" i="4"/>
  <c r="AD171" i="4"/>
  <c r="AD135" i="4"/>
  <c r="AD159" i="4"/>
  <c r="AJ266" i="4"/>
  <c r="AS266" i="4"/>
  <c r="AS264" i="4"/>
  <c r="AJ264" i="4"/>
  <c r="AJ324" i="4"/>
  <c r="AS324" i="4"/>
  <c r="AJ323" i="4"/>
  <c r="AS323" i="4"/>
  <c r="AD335" i="4"/>
  <c r="O335" i="4" s="1"/>
  <c r="AN335" i="4"/>
  <c r="AD275" i="4"/>
  <c r="O275" i="4" s="1"/>
  <c r="AN275" i="4"/>
  <c r="AD271" i="4"/>
  <c r="O271" i="4" s="1"/>
  <c r="AN271" i="4"/>
  <c r="AD334" i="4"/>
  <c r="O334" i="4" s="1"/>
  <c r="AN334" i="4"/>
  <c r="AG326" i="4"/>
  <c r="AG325" i="4"/>
  <c r="AG322" i="4"/>
  <c r="AG321" i="4"/>
  <c r="AQ321" i="4" s="1"/>
  <c r="AG316" i="4"/>
  <c r="AD309" i="4"/>
  <c r="O309" i="4" s="1"/>
  <c r="AN309" i="4"/>
  <c r="AG290" i="4"/>
  <c r="AD287" i="4"/>
  <c r="O287" i="4" s="1"/>
  <c r="AN287" i="4"/>
  <c r="AG272" i="4"/>
  <c r="AG269" i="4"/>
  <c r="AG266" i="4"/>
  <c r="AG249" i="4"/>
  <c r="AQ249" i="4" s="1"/>
  <c r="AG240" i="4"/>
  <c r="AG229" i="4"/>
  <c r="AG216" i="4"/>
  <c r="AS194" i="4"/>
  <c r="AJ194" i="4"/>
  <c r="AS188" i="4"/>
  <c r="R188" i="4" s="1"/>
  <c r="AJ188" i="4"/>
  <c r="Q188" i="4" s="1"/>
  <c r="AG187" i="4"/>
  <c r="AS185" i="4"/>
  <c r="R185" i="4" s="1"/>
  <c r="AD158" i="4"/>
  <c r="AN158" i="4"/>
  <c r="AM158" i="4"/>
  <c r="AD156" i="4"/>
  <c r="AN156" i="4"/>
  <c r="AS369" i="4"/>
  <c r="AJ369" i="4"/>
  <c r="AD168" i="4"/>
  <c r="AN168" i="4"/>
  <c r="AM168" i="4"/>
  <c r="AJ355" i="4"/>
  <c r="AS355" i="4"/>
  <c r="AJ338" i="4"/>
  <c r="AS338" i="4"/>
  <c r="AG332" i="4"/>
  <c r="AD313" i="4"/>
  <c r="O313" i="4" s="1"/>
  <c r="AN313" i="4"/>
  <c r="AD301" i="4"/>
  <c r="O301" i="4" s="1"/>
  <c r="AN301" i="4"/>
  <c r="AG262" i="4"/>
  <c r="AG222" i="4"/>
  <c r="AS221" i="4"/>
  <c r="AD182" i="4"/>
  <c r="AN182" i="4"/>
  <c r="AM182" i="4"/>
  <c r="AD177" i="4"/>
  <c r="AN177" i="4"/>
  <c r="AJ357" i="4"/>
  <c r="AS357" i="4"/>
  <c r="AD336" i="4"/>
  <c r="O336" i="4" s="1"/>
  <c r="AN336" i="4"/>
  <c r="AD154" i="4"/>
  <c r="AN154" i="4"/>
  <c r="AM154" i="4"/>
  <c r="AD333" i="4"/>
  <c r="O333" i="4" s="1"/>
  <c r="AN333" i="4"/>
  <c r="AG331" i="4"/>
  <c r="AD317" i="4"/>
  <c r="O317" i="4" s="1"/>
  <c r="AN317" i="4"/>
  <c r="AD315" i="4"/>
  <c r="O315" i="4" s="1"/>
  <c r="AN315" i="4"/>
  <c r="AD303" i="4"/>
  <c r="O303" i="4" s="1"/>
  <c r="AN303" i="4"/>
  <c r="AG296" i="4"/>
  <c r="AD281" i="4"/>
  <c r="O281" i="4" s="1"/>
  <c r="AN281" i="4"/>
  <c r="AD272" i="4"/>
  <c r="O272" i="4" s="1"/>
  <c r="AN272" i="4"/>
  <c r="AD269" i="4"/>
  <c r="O269" i="4" s="1"/>
  <c r="AN269" i="4"/>
  <c r="AG265" i="4"/>
  <c r="AG261" i="4"/>
  <c r="AG252" i="4"/>
  <c r="AG247" i="4"/>
  <c r="AJ239" i="4"/>
  <c r="AG224" i="4"/>
  <c r="AG223" i="4"/>
  <c r="AG213" i="4"/>
  <c r="AG207" i="4"/>
  <c r="AG205" i="4"/>
  <c r="AS152" i="4"/>
  <c r="R152" i="4" s="1"/>
  <c r="AJ152" i="4"/>
  <c r="Q152" i="4" s="1"/>
  <c r="AD148" i="4"/>
  <c r="AM148" i="4"/>
  <c r="AD139" i="4"/>
  <c r="AN139" i="4"/>
  <c r="AM139" i="4"/>
  <c r="AD311" i="4"/>
  <c r="O311" i="4" s="1"/>
  <c r="AN311" i="4"/>
  <c r="AD297" i="4"/>
  <c r="O297" i="4" s="1"/>
  <c r="AN297" i="4"/>
  <c r="AD273" i="4"/>
  <c r="O273" i="4" s="1"/>
  <c r="AN273" i="4"/>
  <c r="AD270" i="4"/>
  <c r="O270" i="4" s="1"/>
  <c r="AN270" i="4"/>
  <c r="AM335" i="4"/>
  <c r="AD305" i="4"/>
  <c r="O305" i="4" s="1"/>
  <c r="AN305" i="4"/>
  <c r="AJ292" i="4"/>
  <c r="AD291" i="4"/>
  <c r="O291" i="4" s="1"/>
  <c r="AN291" i="4"/>
  <c r="AD278" i="4"/>
  <c r="O278" i="4" s="1"/>
  <c r="AN278" i="4"/>
  <c r="AG273" i="4"/>
  <c r="AM271" i="4"/>
  <c r="AG270" i="4"/>
  <c r="AG259" i="4"/>
  <c r="AG258" i="4"/>
  <c r="AG244" i="4"/>
  <c r="AG236" i="4"/>
  <c r="AG232" i="4"/>
  <c r="AS203" i="4"/>
  <c r="AJ199" i="4"/>
  <c r="AS199" i="4"/>
  <c r="AD149" i="4"/>
  <c r="AM149" i="4"/>
  <c r="AN149" i="4"/>
  <c r="AD142" i="4"/>
  <c r="AN142" i="4"/>
  <c r="AD399" i="4"/>
  <c r="O399" i="4" s="1"/>
  <c r="AN399" i="4"/>
  <c r="AM399" i="4"/>
  <c r="AN277" i="4"/>
  <c r="AN148" i="4"/>
  <c r="AD307" i="4"/>
  <c r="O307" i="4" s="1"/>
  <c r="AN307" i="4"/>
  <c r="AD295" i="4"/>
  <c r="O295" i="4" s="1"/>
  <c r="AN295" i="4"/>
  <c r="AD286" i="4"/>
  <c r="O286" i="4" s="1"/>
  <c r="AN286" i="4"/>
  <c r="AD282" i="4"/>
  <c r="O282" i="4" s="1"/>
  <c r="AN282" i="4"/>
  <c r="AJ378" i="4"/>
  <c r="AS378" i="4"/>
  <c r="AG204" i="4"/>
  <c r="AG196" i="4"/>
  <c r="AG194" i="4"/>
  <c r="AD164" i="4"/>
  <c r="AN164" i="4"/>
  <c r="AD153" i="4"/>
  <c r="AN153" i="4"/>
  <c r="AD145" i="4"/>
  <c r="AN145" i="4"/>
  <c r="AG143" i="4"/>
  <c r="AG119" i="4"/>
  <c r="AG118" i="4"/>
  <c r="AM116" i="4"/>
  <c r="AN116" i="4"/>
  <c r="AG109" i="4"/>
  <c r="AS379" i="4"/>
  <c r="AG379" i="4"/>
  <c r="AQ379" i="4" s="1"/>
  <c r="AR379" i="4" s="1"/>
  <c r="AG378" i="4"/>
  <c r="AG376" i="4"/>
  <c r="AG375" i="4"/>
  <c r="AD353" i="4"/>
  <c r="O353" i="4" s="1"/>
  <c r="AN353" i="4"/>
  <c r="AG347" i="4"/>
  <c r="AG337" i="4"/>
  <c r="AN366" i="4"/>
  <c r="AN171" i="4"/>
  <c r="AN161" i="4"/>
  <c r="AD172" i="4"/>
  <c r="AN172" i="4"/>
  <c r="AD170" i="4"/>
  <c r="AN170" i="4"/>
  <c r="AD128" i="4"/>
  <c r="AN128" i="4"/>
  <c r="AG386" i="4"/>
  <c r="AG349" i="4"/>
  <c r="AG341" i="4"/>
  <c r="AN397" i="4"/>
  <c r="AN178" i="4"/>
  <c r="AN135" i="4"/>
  <c r="AG190" i="4"/>
  <c r="AG188" i="4"/>
  <c r="AG177" i="4"/>
  <c r="AD165" i="4"/>
  <c r="AN165" i="4"/>
  <c r="AG162" i="4"/>
  <c r="AD160" i="4"/>
  <c r="AN160" i="4"/>
  <c r="AG151" i="4"/>
  <c r="AG145" i="4"/>
  <c r="AD131" i="4"/>
  <c r="AN131" i="4"/>
  <c r="AG398" i="4"/>
  <c r="AG383" i="4"/>
  <c r="AJ375" i="4"/>
  <c r="AG373" i="4"/>
  <c r="AM366" i="4"/>
  <c r="AM347" i="4"/>
  <c r="AN347" i="4"/>
  <c r="AG346" i="4"/>
  <c r="AN166" i="4"/>
  <c r="AN133" i="4"/>
  <c r="AD363" i="4"/>
  <c r="O363" i="4" s="1"/>
  <c r="AN363" i="4"/>
  <c r="AD347" i="4"/>
  <c r="O347" i="4" s="1"/>
  <c r="AN395" i="4"/>
  <c r="AN175" i="4"/>
  <c r="AN163" i="4"/>
  <c r="AG179" i="4"/>
  <c r="AG176" i="4"/>
  <c r="AG175" i="4"/>
  <c r="AG168" i="4"/>
  <c r="AS125" i="4"/>
  <c r="R125" i="4" s="1"/>
  <c r="AG120" i="4"/>
  <c r="AG380" i="4"/>
  <c r="AD346" i="4"/>
  <c r="O346" i="4" s="1"/>
  <c r="AN162" i="4"/>
  <c r="AN151" i="4"/>
  <c r="AJ333" i="4"/>
  <c r="AS333" i="4"/>
  <c r="AS267" i="4"/>
  <c r="AJ267" i="4"/>
  <c r="AJ248" i="4"/>
  <c r="AS248" i="4"/>
  <c r="AJ326" i="4"/>
  <c r="AS326" i="4"/>
  <c r="AS325" i="4"/>
  <c r="AJ325" i="4"/>
  <c r="AJ322" i="4"/>
  <c r="AS322" i="4"/>
  <c r="AJ321" i="4"/>
  <c r="AS321" i="4"/>
  <c r="AS320" i="4"/>
  <c r="AJ320" i="4"/>
  <c r="AS304" i="4"/>
  <c r="AJ304" i="4"/>
  <c r="AS318" i="4"/>
  <c r="AJ318" i="4"/>
  <c r="AJ290" i="4"/>
  <c r="AS290" i="4"/>
  <c r="AS330" i="4"/>
  <c r="AJ330" i="4"/>
  <c r="AS329" i="4"/>
  <c r="AJ329" i="4"/>
  <c r="AJ308" i="4"/>
  <c r="AS308" i="4"/>
  <c r="AJ294" i="4"/>
  <c r="AS294" i="4"/>
  <c r="AJ260" i="4"/>
  <c r="AS260" i="4"/>
  <c r="AS310" i="4"/>
  <c r="AJ310" i="4"/>
  <c r="AJ257" i="4"/>
  <c r="AS257" i="4"/>
  <c r="AS335" i="4"/>
  <c r="AJ335" i="4"/>
  <c r="AJ312" i="4"/>
  <c r="AS312" i="4"/>
  <c r="AJ300" i="4"/>
  <c r="AS300" i="4"/>
  <c r="AJ296" i="4"/>
  <c r="AS296" i="4"/>
  <c r="AJ252" i="4"/>
  <c r="AS252" i="4"/>
  <c r="AJ306" i="4"/>
  <c r="AS306" i="4"/>
  <c r="AJ314" i="4"/>
  <c r="AS314" i="4"/>
  <c r="AJ302" i="4"/>
  <c r="AS302" i="4"/>
  <c r="AJ263" i="4"/>
  <c r="AS263" i="4"/>
  <c r="AJ251" i="4"/>
  <c r="AS251" i="4"/>
  <c r="AJ235" i="4"/>
  <c r="AS235" i="4"/>
  <c r="AM202" i="4"/>
  <c r="AD202" i="4"/>
  <c r="O202" i="4" s="1"/>
  <c r="AM328" i="4"/>
  <c r="AD328" i="4"/>
  <c r="O328" i="4" s="1"/>
  <c r="AM327" i="4"/>
  <c r="AD327" i="4"/>
  <c r="O327" i="4" s="1"/>
  <c r="AM319" i="4"/>
  <c r="AD319" i="4"/>
  <c r="O319" i="4" s="1"/>
  <c r="AJ336" i="4"/>
  <c r="AM334" i="4"/>
  <c r="AM330" i="4"/>
  <c r="AD330" i="4"/>
  <c r="O330" i="4" s="1"/>
  <c r="AM329" i="4"/>
  <c r="AD329" i="4"/>
  <c r="O329" i="4" s="1"/>
  <c r="AJ328" i="4"/>
  <c r="AJ327" i="4"/>
  <c r="AM320" i="4"/>
  <c r="AD320" i="4"/>
  <c r="O320" i="4" s="1"/>
  <c r="AJ319" i="4"/>
  <c r="AG312" i="4"/>
  <c r="AG311" i="4"/>
  <c r="AM310" i="4"/>
  <c r="AD310" i="4"/>
  <c r="O310" i="4" s="1"/>
  <c r="AG306" i="4"/>
  <c r="AG305" i="4"/>
  <c r="AM304" i="4"/>
  <c r="AD304" i="4"/>
  <c r="O304" i="4" s="1"/>
  <c r="AG300" i="4"/>
  <c r="AM292" i="4"/>
  <c r="AD292" i="4"/>
  <c r="O292" i="4" s="1"/>
  <c r="AM286" i="4"/>
  <c r="AG284" i="4"/>
  <c r="AM267" i="4"/>
  <c r="AD267" i="4"/>
  <c r="O267" i="4" s="1"/>
  <c r="AM264" i="4"/>
  <c r="AD264" i="4"/>
  <c r="O264" i="4" s="1"/>
  <c r="AM258" i="4"/>
  <c r="AD258" i="4"/>
  <c r="O258" i="4" s="1"/>
  <c r="AM251" i="4"/>
  <c r="AD251" i="4"/>
  <c r="O251" i="4" s="1"/>
  <c r="AM247" i="4"/>
  <c r="AD247" i="4"/>
  <c r="O247" i="4" s="1"/>
  <c r="AM238" i="4"/>
  <c r="AD238" i="4"/>
  <c r="O238" i="4" s="1"/>
  <c r="AM236" i="4"/>
  <c r="AD236" i="4"/>
  <c r="O236" i="4" s="1"/>
  <c r="AS232" i="4"/>
  <c r="AS226" i="4"/>
  <c r="AM222" i="4"/>
  <c r="AD222" i="4"/>
  <c r="O222" i="4" s="1"/>
  <c r="AJ219" i="4"/>
  <c r="AS219" i="4"/>
  <c r="AJ218" i="4"/>
  <c r="AS218" i="4"/>
  <c r="AJ217" i="4"/>
  <c r="AS217" i="4"/>
  <c r="AM210" i="4"/>
  <c r="AD210" i="4"/>
  <c r="O210" i="4" s="1"/>
  <c r="AM189" i="4"/>
  <c r="AD189" i="4"/>
  <c r="O189" i="4" s="1"/>
  <c r="AM179" i="4"/>
  <c r="AD179" i="4"/>
  <c r="AD176" i="4"/>
  <c r="AM176" i="4"/>
  <c r="AD155" i="4"/>
  <c r="AM155" i="4"/>
  <c r="AS110" i="4"/>
  <c r="R110" i="4" s="1"/>
  <c r="AJ110" i="4"/>
  <c r="AM109" i="4"/>
  <c r="AD109" i="4"/>
  <c r="AM331" i="4"/>
  <c r="AD331" i="4"/>
  <c r="O331" i="4" s="1"/>
  <c r="AM252" i="4"/>
  <c r="AD252" i="4"/>
  <c r="O252" i="4" s="1"/>
  <c r="AJ223" i="4"/>
  <c r="AS223" i="4"/>
  <c r="AD167" i="4"/>
  <c r="AM167" i="4"/>
  <c r="AS156" i="4"/>
  <c r="R156" i="4" s="1"/>
  <c r="AJ156" i="4"/>
  <c r="Q156" i="4" s="1"/>
  <c r="AS126" i="4"/>
  <c r="R126" i="4" s="1"/>
  <c r="AJ126" i="4"/>
  <c r="Q126" i="4" s="1"/>
  <c r="AS393" i="4"/>
  <c r="AJ393" i="4"/>
  <c r="AJ334" i="4"/>
  <c r="AJ332" i="4"/>
  <c r="AJ331" i="4"/>
  <c r="AM322" i="4"/>
  <c r="AD322" i="4"/>
  <c r="O322" i="4" s="1"/>
  <c r="AM321" i="4"/>
  <c r="AD321" i="4"/>
  <c r="O321" i="4" s="1"/>
  <c r="AG318" i="4"/>
  <c r="AJ316" i="4"/>
  <c r="AG314" i="4"/>
  <c r="AQ314" i="4" s="1"/>
  <c r="AG313" i="4"/>
  <c r="AM312" i="4"/>
  <c r="AD312" i="4"/>
  <c r="O312" i="4" s="1"/>
  <c r="AG308" i="4"/>
  <c r="AG307" i="4"/>
  <c r="AM306" i="4"/>
  <c r="AD306" i="4"/>
  <c r="O306" i="4" s="1"/>
  <c r="AG302" i="4"/>
  <c r="AG301" i="4"/>
  <c r="AM300" i="4"/>
  <c r="AD300" i="4"/>
  <c r="O300" i="4" s="1"/>
  <c r="AG298" i="4"/>
  <c r="AG297" i="4"/>
  <c r="AM296" i="4"/>
  <c r="AD296" i="4"/>
  <c r="O296" i="4" s="1"/>
  <c r="AM295" i="4"/>
  <c r="AG294" i="4"/>
  <c r="AM281" i="4"/>
  <c r="AM275" i="4"/>
  <c r="AM261" i="4"/>
  <c r="AD261" i="4"/>
  <c r="O261" i="4" s="1"/>
  <c r="AM259" i="4"/>
  <c r="AD259" i="4"/>
  <c r="O259" i="4" s="1"/>
  <c r="AJ255" i="4"/>
  <c r="AS255" i="4"/>
  <c r="AM249" i="4"/>
  <c r="AD249" i="4"/>
  <c r="O249" i="4" s="1"/>
  <c r="AM245" i="4"/>
  <c r="AD245" i="4"/>
  <c r="O245" i="4" s="1"/>
  <c r="AS240" i="4"/>
  <c r="AG239" i="4"/>
  <c r="AM233" i="4"/>
  <c r="AD233" i="4"/>
  <c r="O233" i="4" s="1"/>
  <c r="AM232" i="4"/>
  <c r="AD232" i="4"/>
  <c r="O232" i="4" s="1"/>
  <c r="AM228" i="4"/>
  <c r="AD228" i="4"/>
  <c r="O228" i="4" s="1"/>
  <c r="AJ224" i="4"/>
  <c r="AS224" i="4"/>
  <c r="AS215" i="4"/>
  <c r="AM212" i="4"/>
  <c r="AD212" i="4"/>
  <c r="O212" i="4" s="1"/>
  <c r="AM209" i="4"/>
  <c r="AD209" i="4"/>
  <c r="O209" i="4" s="1"/>
  <c r="AJ206" i="4"/>
  <c r="AJ205" i="4"/>
  <c r="AS205" i="4"/>
  <c r="AS202" i="4"/>
  <c r="AJ202" i="4"/>
  <c r="AM200" i="4"/>
  <c r="AD200" i="4"/>
  <c r="O200" i="4" s="1"/>
  <c r="AM195" i="4"/>
  <c r="AD195" i="4"/>
  <c r="O195" i="4" s="1"/>
  <c r="AJ191" i="4"/>
  <c r="AJ187" i="4"/>
  <c r="Q187" i="4" s="1"/>
  <c r="AS187" i="4"/>
  <c r="R187" i="4" s="1"/>
  <c r="AJ182" i="4"/>
  <c r="Q182" i="4" s="1"/>
  <c r="AJ134" i="4"/>
  <c r="Q134" i="4" s="1"/>
  <c r="AJ133" i="4"/>
  <c r="Q133" i="4" s="1"/>
  <c r="AS133" i="4"/>
  <c r="R133" i="4" s="1"/>
  <c r="AM127" i="4"/>
  <c r="AD127" i="4"/>
  <c r="AS122" i="4"/>
  <c r="R122" i="4" s="1"/>
  <c r="AJ122" i="4"/>
  <c r="Q122" i="4" s="1"/>
  <c r="AD403" i="4"/>
  <c r="O403" i="4" s="1"/>
  <c r="AM403" i="4"/>
  <c r="AD402" i="4"/>
  <c r="O402" i="4" s="1"/>
  <c r="AM402" i="4"/>
  <c r="AS396" i="4"/>
  <c r="AJ396" i="4"/>
  <c r="AJ387" i="4"/>
  <c r="AS387" i="4"/>
  <c r="AM386" i="4"/>
  <c r="AD386" i="4"/>
  <c r="O386" i="4" s="1"/>
  <c r="AM316" i="4"/>
  <c r="AD316" i="4"/>
  <c r="O316" i="4" s="1"/>
  <c r="AM285" i="4"/>
  <c r="AD285" i="4"/>
  <c r="O285" i="4" s="1"/>
  <c r="AM255" i="4"/>
  <c r="AD255" i="4"/>
  <c r="O255" i="4" s="1"/>
  <c r="AM224" i="4"/>
  <c r="AD224" i="4"/>
  <c r="O224" i="4" s="1"/>
  <c r="AM192" i="4"/>
  <c r="AD192" i="4"/>
  <c r="O192" i="4" s="1"/>
  <c r="AD299" i="4"/>
  <c r="O299" i="4" s="1"/>
  <c r="AM299" i="4"/>
  <c r="AM280" i="4"/>
  <c r="AD280" i="4"/>
  <c r="O280" i="4" s="1"/>
  <c r="AM266" i="4"/>
  <c r="AD266" i="4"/>
  <c r="O266" i="4" s="1"/>
  <c r="AM265" i="4"/>
  <c r="AD265" i="4"/>
  <c r="O265" i="4" s="1"/>
  <c r="AM260" i="4"/>
  <c r="AD260" i="4"/>
  <c r="O260" i="4" s="1"/>
  <c r="AS258" i="4"/>
  <c r="AM246" i="4"/>
  <c r="AD246" i="4"/>
  <c r="O246" i="4" s="1"/>
  <c r="AJ245" i="4"/>
  <c r="AS245" i="4"/>
  <c r="AM241" i="4"/>
  <c r="AD241" i="4"/>
  <c r="O241" i="4" s="1"/>
  <c r="AJ233" i="4"/>
  <c r="AS233" i="4"/>
  <c r="AJ229" i="4"/>
  <c r="AS229" i="4"/>
  <c r="AM225" i="4"/>
  <c r="AD225" i="4"/>
  <c r="O225" i="4" s="1"/>
  <c r="AM213" i="4"/>
  <c r="AD213" i="4"/>
  <c r="O213" i="4" s="1"/>
  <c r="AS200" i="4"/>
  <c r="AJ200" i="4"/>
  <c r="AM198" i="4"/>
  <c r="AD198" i="4"/>
  <c r="O198" i="4" s="1"/>
  <c r="AJ190" i="4"/>
  <c r="AS190" i="4"/>
  <c r="AD173" i="4"/>
  <c r="AM173" i="4"/>
  <c r="AD169" i="4"/>
  <c r="AM169" i="4"/>
  <c r="AD129" i="4"/>
  <c r="AM129" i="4"/>
  <c r="AS116" i="4"/>
  <c r="R116" i="4" s="1"/>
  <c r="AJ116" i="4"/>
  <c r="Q116" i="4" s="1"/>
  <c r="AJ113" i="4"/>
  <c r="Q113" i="4" s="1"/>
  <c r="AS113" i="4"/>
  <c r="R113" i="4" s="1"/>
  <c r="AD398" i="4"/>
  <c r="O398" i="4" s="1"/>
  <c r="AM398" i="4"/>
  <c r="AJ397" i="4"/>
  <c r="AS397" i="4"/>
  <c r="AS388" i="4"/>
  <c r="AJ388" i="4"/>
  <c r="AM371" i="4"/>
  <c r="AD371" i="4"/>
  <c r="O371" i="4" s="1"/>
  <c r="AM349" i="4"/>
  <c r="AD349" i="4"/>
  <c r="O349" i="4" s="1"/>
  <c r="AM332" i="4"/>
  <c r="AD332" i="4"/>
  <c r="O332" i="4" s="1"/>
  <c r="AM268" i="4"/>
  <c r="AD268" i="4"/>
  <c r="O268" i="4" s="1"/>
  <c r="AJ238" i="4"/>
  <c r="AS238" i="4"/>
  <c r="AM324" i="4"/>
  <c r="AD324" i="4"/>
  <c r="O324" i="4" s="1"/>
  <c r="AM323" i="4"/>
  <c r="AD323" i="4"/>
  <c r="O323" i="4" s="1"/>
  <c r="AD284" i="4"/>
  <c r="O284" i="4" s="1"/>
  <c r="AM284" i="4"/>
  <c r="AM336" i="4"/>
  <c r="AM326" i="4"/>
  <c r="AD326" i="4"/>
  <c r="O326" i="4" s="1"/>
  <c r="AM325" i="4"/>
  <c r="AD325" i="4"/>
  <c r="O325" i="4" s="1"/>
  <c r="AG319" i="4"/>
  <c r="AM318" i="4"/>
  <c r="AD318" i="4"/>
  <c r="O318" i="4" s="1"/>
  <c r="AM317" i="4"/>
  <c r="AG315" i="4"/>
  <c r="AM314" i="4"/>
  <c r="AD314" i="4"/>
  <c r="O314" i="4" s="1"/>
  <c r="AG310" i="4"/>
  <c r="AG309" i="4"/>
  <c r="AM308" i="4"/>
  <c r="AD308" i="4"/>
  <c r="O308" i="4" s="1"/>
  <c r="AG304" i="4"/>
  <c r="AG303" i="4"/>
  <c r="AM302" i="4"/>
  <c r="AD302" i="4"/>
  <c r="O302" i="4" s="1"/>
  <c r="AM298" i="4"/>
  <c r="AD298" i="4"/>
  <c r="O298" i="4" s="1"/>
  <c r="AG292" i="4"/>
  <c r="AG291" i="4"/>
  <c r="AM290" i="4"/>
  <c r="AD290" i="4"/>
  <c r="O290" i="4" s="1"/>
  <c r="AM287" i="4"/>
  <c r="AG286" i="4"/>
  <c r="AG285" i="4"/>
  <c r="AQ285" i="4" s="1"/>
  <c r="AM279" i="4"/>
  <c r="AD279" i="4"/>
  <c r="O279" i="4" s="1"/>
  <c r="AG276" i="4"/>
  <c r="AM274" i="4"/>
  <c r="AD274" i="4"/>
  <c r="O274" i="4" s="1"/>
  <c r="AM256" i="4"/>
  <c r="AD256" i="4"/>
  <c r="O256" i="4" s="1"/>
  <c r="AS254" i="4"/>
  <c r="AG254" i="4"/>
  <c r="AM243" i="4"/>
  <c r="AD243" i="4"/>
  <c r="O243" i="4" s="1"/>
  <c r="AM240" i="4"/>
  <c r="AD240" i="4"/>
  <c r="O240" i="4" s="1"/>
  <c r="AS236" i="4"/>
  <c r="AJ214" i="4"/>
  <c r="AS214" i="4"/>
  <c r="AJ213" i="4"/>
  <c r="AS213" i="4"/>
  <c r="AS211" i="4"/>
  <c r="AJ197" i="4"/>
  <c r="AJ193" i="4"/>
  <c r="AS193" i="4"/>
  <c r="AM124" i="4"/>
  <c r="AD124" i="4"/>
  <c r="AJ390" i="4"/>
  <c r="AS390" i="4"/>
  <c r="AS389" i="4"/>
  <c r="AJ389" i="4"/>
  <c r="AM276" i="4"/>
  <c r="AD276" i="4"/>
  <c r="O276" i="4" s="1"/>
  <c r="AM294" i="4"/>
  <c r="AD294" i="4"/>
  <c r="O294" i="4" s="1"/>
  <c r="AD293" i="4"/>
  <c r="O293" i="4" s="1"/>
  <c r="AM293" i="4"/>
  <c r="AM289" i="4"/>
  <c r="AD289" i="4"/>
  <c r="O289" i="4" s="1"/>
  <c r="AS261" i="4"/>
  <c r="AM253" i="4"/>
  <c r="AD253" i="4"/>
  <c r="O253" i="4" s="1"/>
  <c r="AM250" i="4"/>
  <c r="AD250" i="4"/>
  <c r="O250" i="4" s="1"/>
  <c r="AS249" i="4"/>
  <c r="AM244" i="4"/>
  <c r="AD244" i="4"/>
  <c r="O244" i="4" s="1"/>
  <c r="AM221" i="4"/>
  <c r="AD221" i="4"/>
  <c r="O221" i="4" s="1"/>
  <c r="AM218" i="4"/>
  <c r="AD218" i="4"/>
  <c r="O218" i="4" s="1"/>
  <c r="AM217" i="4"/>
  <c r="AD217" i="4"/>
  <c r="O217" i="4" s="1"/>
  <c r="AJ196" i="4"/>
  <c r="AS196" i="4"/>
  <c r="AS160" i="4"/>
  <c r="R160" i="4" s="1"/>
  <c r="AJ137" i="4"/>
  <c r="Q137" i="4" s="1"/>
  <c r="AS137" i="4"/>
  <c r="R137" i="4" s="1"/>
  <c r="AS120" i="4"/>
  <c r="R120" i="4" s="1"/>
  <c r="AJ120" i="4"/>
  <c r="Q120" i="4" s="1"/>
  <c r="AM108" i="4"/>
  <c r="AD108" i="4"/>
  <c r="AJ391" i="4"/>
  <c r="AS391" i="4"/>
  <c r="AS383" i="4"/>
  <c r="AJ383" i="4"/>
  <c r="AM288" i="4"/>
  <c r="AD288" i="4"/>
  <c r="O288" i="4" s="1"/>
  <c r="AM283" i="4"/>
  <c r="AD283" i="4"/>
  <c r="O283" i="4" s="1"/>
  <c r="AG282" i="4"/>
  <c r="AG279" i="4"/>
  <c r="AM263" i="4"/>
  <c r="AD263" i="4"/>
  <c r="O263" i="4" s="1"/>
  <c r="AM262" i="4"/>
  <c r="AD262" i="4"/>
  <c r="O262" i="4" s="1"/>
  <c r="AG260" i="4"/>
  <c r="AM257" i="4"/>
  <c r="AD257" i="4"/>
  <c r="O257" i="4" s="1"/>
  <c r="AG251" i="4"/>
  <c r="AM248" i="4"/>
  <c r="AD248" i="4"/>
  <c r="O248" i="4" s="1"/>
  <c r="AG246" i="4"/>
  <c r="AG243" i="4"/>
  <c r="AM229" i="4"/>
  <c r="AD229" i="4"/>
  <c r="O229" i="4" s="1"/>
  <c r="AS227" i="4"/>
  <c r="AG227" i="4"/>
  <c r="AM223" i="4"/>
  <c r="AD223" i="4"/>
  <c r="O223" i="4" s="1"/>
  <c r="AS220" i="4"/>
  <c r="AM208" i="4"/>
  <c r="AD208" i="4"/>
  <c r="O208" i="4" s="1"/>
  <c r="AM206" i="4"/>
  <c r="AD206" i="4"/>
  <c r="O206" i="4" s="1"/>
  <c r="AM204" i="4"/>
  <c r="AD204" i="4"/>
  <c r="O204" i="4" s="1"/>
  <c r="AM197" i="4"/>
  <c r="AD197" i="4"/>
  <c r="O197" i="4" s="1"/>
  <c r="AM194" i="4"/>
  <c r="AD194" i="4"/>
  <c r="O194" i="4" s="1"/>
  <c r="AM191" i="4"/>
  <c r="AD191" i="4"/>
  <c r="O191" i="4" s="1"/>
  <c r="AM188" i="4"/>
  <c r="AD188" i="4"/>
  <c r="AG186" i="4"/>
  <c r="AM184" i="4"/>
  <c r="AD184" i="4"/>
  <c r="AS181" i="4"/>
  <c r="R181" i="4" s="1"/>
  <c r="AG160" i="4"/>
  <c r="AG153" i="4"/>
  <c r="AM147" i="4"/>
  <c r="AD147" i="4"/>
  <c r="AG135" i="4"/>
  <c r="AD130" i="4"/>
  <c r="AM130" i="4"/>
  <c r="AG123" i="4"/>
  <c r="AG114" i="4"/>
  <c r="AM113" i="4"/>
  <c r="AD113" i="4"/>
  <c r="AM112" i="4"/>
  <c r="AD112" i="4"/>
  <c r="AD404" i="4"/>
  <c r="O404" i="4" s="1"/>
  <c r="AM404" i="4"/>
  <c r="AS401" i="4"/>
  <c r="AM390" i="4"/>
  <c r="AD390" i="4"/>
  <c r="O390" i="4" s="1"/>
  <c r="AS385" i="4"/>
  <c r="AJ382" i="4"/>
  <c r="AS382" i="4"/>
  <c r="AG237" i="4"/>
  <c r="AM235" i="4"/>
  <c r="AD235" i="4"/>
  <c r="O235" i="4" s="1"/>
  <c r="AG234" i="4"/>
  <c r="AM227" i="4"/>
  <c r="AD227" i="4"/>
  <c r="O227" i="4" s="1"/>
  <c r="AM220" i="4"/>
  <c r="AD220" i="4"/>
  <c r="O220" i="4" s="1"/>
  <c r="AG219" i="4"/>
  <c r="AG212" i="4"/>
  <c r="AG211" i="4"/>
  <c r="AM205" i="4"/>
  <c r="AD205" i="4"/>
  <c r="O205" i="4" s="1"/>
  <c r="AG203" i="4"/>
  <c r="AM199" i="4"/>
  <c r="AD199" i="4"/>
  <c r="O199" i="4" s="1"/>
  <c r="AG185" i="4"/>
  <c r="AG182" i="4"/>
  <c r="AM181" i="4"/>
  <c r="AD181" i="4"/>
  <c r="AG180" i="4"/>
  <c r="AM177" i="4"/>
  <c r="AM175" i="4"/>
  <c r="AM171" i="4"/>
  <c r="AM165" i="4"/>
  <c r="AD157" i="4"/>
  <c r="AM157" i="4"/>
  <c r="AM156" i="4"/>
  <c r="AD150" i="4"/>
  <c r="AM150" i="4"/>
  <c r="AG147" i="4"/>
  <c r="AM144" i="4"/>
  <c r="AD144" i="4"/>
  <c r="AM143" i="4"/>
  <c r="AD143" i="4"/>
  <c r="AM142" i="4"/>
  <c r="AG139" i="4"/>
  <c r="AG137" i="4"/>
  <c r="AG133" i="4"/>
  <c r="AG131" i="4"/>
  <c r="AM111" i="4"/>
  <c r="AD111" i="4"/>
  <c r="AD401" i="4"/>
  <c r="O401" i="4" s="1"/>
  <c r="AM401" i="4"/>
  <c r="AD400" i="4"/>
  <c r="O400" i="4" s="1"/>
  <c r="AM400" i="4"/>
  <c r="AJ395" i="4"/>
  <c r="AS395" i="4"/>
  <c r="AG390" i="4"/>
  <c r="AM372" i="4"/>
  <c r="AD372" i="4"/>
  <c r="O372" i="4" s="1"/>
  <c r="AS371" i="4"/>
  <c r="AJ371" i="4"/>
  <c r="AM231" i="4"/>
  <c r="AD231" i="4"/>
  <c r="O231" i="4" s="1"/>
  <c r="AM216" i="4"/>
  <c r="AD216" i="4"/>
  <c r="O216" i="4" s="1"/>
  <c r="AM215" i="4"/>
  <c r="AD215" i="4"/>
  <c r="O215" i="4" s="1"/>
  <c r="AM203" i="4"/>
  <c r="AD203" i="4"/>
  <c r="O203" i="4" s="1"/>
  <c r="AM201" i="4"/>
  <c r="AD201" i="4"/>
  <c r="O201" i="4" s="1"/>
  <c r="AM196" i="4"/>
  <c r="AD196" i="4"/>
  <c r="O196" i="4" s="1"/>
  <c r="AM193" i="4"/>
  <c r="AD193" i="4"/>
  <c r="O193" i="4" s="1"/>
  <c r="AM190" i="4"/>
  <c r="AD190" i="4"/>
  <c r="O190" i="4" s="1"/>
  <c r="AM187" i="4"/>
  <c r="AD187" i="4"/>
  <c r="AM186" i="4"/>
  <c r="AD186" i="4"/>
  <c r="AM185" i="4"/>
  <c r="AD185" i="4"/>
  <c r="AM183" i="4"/>
  <c r="AD183" i="4"/>
  <c r="AM140" i="4"/>
  <c r="AD140" i="4"/>
  <c r="AM114" i="4"/>
  <c r="AD114" i="4"/>
  <c r="AM380" i="4"/>
  <c r="AD380" i="4"/>
  <c r="O380" i="4" s="1"/>
  <c r="AJ373" i="4"/>
  <c r="AS373" i="4"/>
  <c r="AS351" i="4"/>
  <c r="AJ351" i="4"/>
  <c r="AG257" i="4"/>
  <c r="AQ257" i="4" s="1"/>
  <c r="AM254" i="4"/>
  <c r="AD254" i="4"/>
  <c r="O254" i="4" s="1"/>
  <c r="AG248" i="4"/>
  <c r="AM242" i="4"/>
  <c r="AD242" i="4"/>
  <c r="O242" i="4" s="1"/>
  <c r="AM239" i="4"/>
  <c r="AD239" i="4"/>
  <c r="O239" i="4" s="1"/>
  <c r="AM237" i="4"/>
  <c r="AD237" i="4"/>
  <c r="O237" i="4" s="1"/>
  <c r="AM234" i="4"/>
  <c r="AD234" i="4"/>
  <c r="O234" i="4" s="1"/>
  <c r="AM230" i="4"/>
  <c r="AD230" i="4"/>
  <c r="O230" i="4" s="1"/>
  <c r="AM226" i="4"/>
  <c r="AD226" i="4"/>
  <c r="O226" i="4" s="1"/>
  <c r="AM219" i="4"/>
  <c r="AD219" i="4"/>
  <c r="O219" i="4" s="1"/>
  <c r="AM214" i="4"/>
  <c r="AD214" i="4"/>
  <c r="O214" i="4" s="1"/>
  <c r="AM211" i="4"/>
  <c r="AD211" i="4"/>
  <c r="O211" i="4" s="1"/>
  <c r="AG209" i="4"/>
  <c r="AM207" i="4"/>
  <c r="AD207" i="4"/>
  <c r="O207" i="4" s="1"/>
  <c r="AG202" i="4"/>
  <c r="AG200" i="4"/>
  <c r="AG184" i="4"/>
  <c r="AG178" i="4"/>
  <c r="AG158" i="4"/>
  <c r="AD152" i="4"/>
  <c r="AM152" i="4"/>
  <c r="AM146" i="4"/>
  <c r="AD146" i="4"/>
  <c r="AM141" i="4"/>
  <c r="AD141" i="4"/>
  <c r="AM138" i="4"/>
  <c r="AD138" i="4"/>
  <c r="AM134" i="4"/>
  <c r="AD134" i="4"/>
  <c r="AM132" i="4"/>
  <c r="AD132" i="4"/>
  <c r="AG121" i="4"/>
  <c r="AM119" i="4"/>
  <c r="AD119" i="4"/>
  <c r="AM118" i="4"/>
  <c r="AD118" i="4"/>
  <c r="AM117" i="4"/>
  <c r="AD117" i="4"/>
  <c r="AM115" i="4"/>
  <c r="AD115" i="4"/>
  <c r="AG108" i="4"/>
  <c r="AM107" i="4"/>
  <c r="AD107" i="4"/>
  <c r="AJ380" i="4"/>
  <c r="AM368" i="4"/>
  <c r="AD368" i="4"/>
  <c r="O368" i="4" s="1"/>
  <c r="AM367" i="4"/>
  <c r="AD367" i="4"/>
  <c r="O367" i="4" s="1"/>
  <c r="AM354" i="4"/>
  <c r="AD354" i="4"/>
  <c r="O354" i="4" s="1"/>
  <c r="AM352" i="4"/>
  <c r="AD352" i="4"/>
  <c r="O352" i="4" s="1"/>
  <c r="AD277" i="4"/>
  <c r="O277" i="4" s="1"/>
  <c r="AM126" i="4"/>
  <c r="AD126" i="4"/>
  <c r="AM122" i="4"/>
  <c r="AD122" i="4"/>
  <c r="AM110" i="4"/>
  <c r="AD110" i="4"/>
  <c r="AM392" i="4"/>
  <c r="AD392" i="4"/>
  <c r="O392" i="4" s="1"/>
  <c r="AM388" i="4"/>
  <c r="AD388" i="4"/>
  <c r="O388" i="4" s="1"/>
  <c r="AM382" i="4"/>
  <c r="AD382" i="4"/>
  <c r="O382" i="4" s="1"/>
  <c r="AJ377" i="4"/>
  <c r="AS377" i="4"/>
  <c r="AJ376" i="4"/>
  <c r="AS376" i="4"/>
  <c r="AG141" i="4"/>
  <c r="AG138" i="4"/>
  <c r="AG132" i="4"/>
  <c r="AG129" i="4"/>
  <c r="AG128" i="4"/>
  <c r="AM125" i="4"/>
  <c r="AD125" i="4"/>
  <c r="AM121" i="4"/>
  <c r="AD121" i="4"/>
  <c r="AD396" i="4"/>
  <c r="O396" i="4" s="1"/>
  <c r="AM396" i="4"/>
  <c r="AS392" i="4"/>
  <c r="AS386" i="4"/>
  <c r="AM384" i="4"/>
  <c r="AD384" i="4"/>
  <c r="O384" i="4" s="1"/>
  <c r="AM376" i="4"/>
  <c r="AD376" i="4"/>
  <c r="O376" i="4" s="1"/>
  <c r="AM375" i="4"/>
  <c r="AD375" i="4"/>
  <c r="O375" i="4" s="1"/>
  <c r="AM373" i="4"/>
  <c r="AD373" i="4"/>
  <c r="O373" i="4" s="1"/>
  <c r="AG364" i="4"/>
  <c r="AG363" i="4"/>
  <c r="AD364" i="4"/>
  <c r="O364" i="4" s="1"/>
  <c r="AM361" i="4"/>
  <c r="AD361" i="4"/>
  <c r="O361" i="4" s="1"/>
  <c r="AD360" i="4"/>
  <c r="O360" i="4" s="1"/>
  <c r="AM360" i="4"/>
  <c r="AM359" i="4"/>
  <c r="AD359" i="4"/>
  <c r="O359" i="4" s="1"/>
  <c r="AM358" i="4"/>
  <c r="AD358" i="4"/>
  <c r="O358" i="4" s="1"/>
  <c r="AM356" i="4"/>
  <c r="AD356" i="4"/>
  <c r="O356" i="4" s="1"/>
  <c r="AG397" i="4"/>
  <c r="AM395" i="4"/>
  <c r="AG389" i="4"/>
  <c r="AM381" i="4"/>
  <c r="AD381" i="4"/>
  <c r="O381" i="4" s="1"/>
  <c r="AM378" i="4"/>
  <c r="AD378" i="4"/>
  <c r="O378" i="4" s="1"/>
  <c r="AG374" i="4"/>
  <c r="AM370" i="4"/>
  <c r="AD370" i="4"/>
  <c r="O370" i="4" s="1"/>
  <c r="AM363" i="4"/>
  <c r="AM362" i="4"/>
  <c r="AD362" i="4"/>
  <c r="O362" i="4" s="1"/>
  <c r="AJ356" i="4"/>
  <c r="AS356" i="4"/>
  <c r="AG354" i="4"/>
  <c r="AM339" i="4"/>
  <c r="AD339" i="4"/>
  <c r="O339" i="4" s="1"/>
  <c r="AM391" i="4"/>
  <c r="AD391" i="4"/>
  <c r="O391" i="4" s="1"/>
  <c r="AM385" i="4"/>
  <c r="AD385" i="4"/>
  <c r="O385" i="4" s="1"/>
  <c r="AM383" i="4"/>
  <c r="AD383" i="4"/>
  <c r="O383" i="4" s="1"/>
  <c r="AM379" i="4"/>
  <c r="AD379" i="4"/>
  <c r="O379" i="4" s="1"/>
  <c r="AM377" i="4"/>
  <c r="AD377" i="4"/>
  <c r="O377" i="4" s="1"/>
  <c r="AM365" i="4"/>
  <c r="AD365" i="4"/>
  <c r="O365" i="4" s="1"/>
  <c r="AM357" i="4"/>
  <c r="AD357" i="4"/>
  <c r="O357" i="4" s="1"/>
  <c r="AM344" i="4"/>
  <c r="AD344" i="4"/>
  <c r="O344" i="4" s="1"/>
  <c r="AM340" i="4"/>
  <c r="AD340" i="4"/>
  <c r="O340" i="4" s="1"/>
  <c r="AD116" i="4"/>
  <c r="AG154" i="4"/>
  <c r="AG149" i="4"/>
  <c r="AG148" i="4"/>
  <c r="AG142" i="4"/>
  <c r="AG140" i="4"/>
  <c r="AM137" i="4"/>
  <c r="AM136" i="4"/>
  <c r="AD136" i="4"/>
  <c r="AM135" i="4"/>
  <c r="AG134" i="4"/>
  <c r="AM131" i="4"/>
  <c r="AG126" i="4"/>
  <c r="AM123" i="4"/>
  <c r="AD123" i="4"/>
  <c r="AM120" i="4"/>
  <c r="AD120" i="4"/>
  <c r="AG115" i="4"/>
  <c r="AG112" i="4"/>
  <c r="AJ108" i="4"/>
  <c r="AG404" i="4"/>
  <c r="AG402" i="4"/>
  <c r="AG400" i="4"/>
  <c r="AJ398" i="4"/>
  <c r="AM397" i="4"/>
  <c r="AM394" i="4"/>
  <c r="AD394" i="4"/>
  <c r="O394" i="4" s="1"/>
  <c r="AM393" i="4"/>
  <c r="AD393" i="4"/>
  <c r="O393" i="4" s="1"/>
  <c r="AM389" i="4"/>
  <c r="AD389" i="4"/>
  <c r="O389" i="4" s="1"/>
  <c r="AM387" i="4"/>
  <c r="AD387" i="4"/>
  <c r="O387" i="4" s="1"/>
  <c r="AG382" i="4"/>
  <c r="AM374" i="4"/>
  <c r="AD374" i="4"/>
  <c r="O374" i="4" s="1"/>
  <c r="AG369" i="4"/>
  <c r="AG362" i="4"/>
  <c r="AG359" i="4"/>
  <c r="AM355" i="4"/>
  <c r="AD355" i="4"/>
  <c r="O355" i="4" s="1"/>
  <c r="AM351" i="4"/>
  <c r="AD351" i="4"/>
  <c r="O351" i="4" s="1"/>
  <c r="AJ344" i="4"/>
  <c r="AM342" i="4"/>
  <c r="AD342" i="4"/>
  <c r="O342" i="4" s="1"/>
  <c r="AM338" i="4"/>
  <c r="AD338" i="4"/>
  <c r="O338" i="4" s="1"/>
  <c r="AG393" i="4"/>
  <c r="AG391" i="4"/>
  <c r="AG388" i="4"/>
  <c r="AG371" i="4"/>
  <c r="AM369" i="4"/>
  <c r="AD369" i="4"/>
  <c r="O369" i="4" s="1"/>
  <c r="AG357" i="4"/>
  <c r="AM350" i="4"/>
  <c r="AD350" i="4"/>
  <c r="O350" i="4" s="1"/>
  <c r="AM345" i="4"/>
  <c r="AD345" i="4"/>
  <c r="O345" i="4" s="1"/>
  <c r="AM341" i="4"/>
  <c r="AD341" i="4"/>
  <c r="O341" i="4" s="1"/>
  <c r="AM337" i="4"/>
  <c r="AD337" i="4"/>
  <c r="O337" i="4" s="1"/>
  <c r="AD348" i="4"/>
  <c r="O348" i="4" s="1"/>
  <c r="AG370" i="4"/>
  <c r="AS370" i="4"/>
  <c r="AJ370" i="4"/>
  <c r="AS394" i="4"/>
  <c r="AS354" i="4"/>
  <c r="AJ354" i="4"/>
  <c r="AS349" i="4"/>
  <c r="AJ349" i="4"/>
  <c r="AS374" i="4"/>
  <c r="AJ374" i="4"/>
  <c r="AS372" i="4"/>
  <c r="AJ368" i="4"/>
  <c r="AS368" i="4"/>
  <c r="AG360" i="4"/>
  <c r="AJ359" i="4"/>
  <c r="AS359" i="4"/>
  <c r="AJ362" i="4"/>
  <c r="AS362" i="4"/>
  <c r="AG366" i="4"/>
  <c r="AJ365" i="4"/>
  <c r="AS365" i="4"/>
  <c r="AG356" i="4"/>
  <c r="AJ367" i="4"/>
  <c r="AS367" i="4"/>
  <c r="AJ364" i="4"/>
  <c r="AS364" i="4"/>
  <c r="AJ361" i="4"/>
  <c r="AS361" i="4"/>
  <c r="AJ358" i="4"/>
  <c r="AS358" i="4"/>
  <c r="AS353" i="4"/>
  <c r="AJ345" i="4"/>
  <c r="AS345" i="4"/>
  <c r="AJ339" i="4"/>
  <c r="AS339" i="4"/>
  <c r="AJ366" i="4"/>
  <c r="AS366" i="4"/>
  <c r="AJ363" i="4"/>
  <c r="AS363" i="4"/>
  <c r="AJ360" i="4"/>
  <c r="AS360" i="4"/>
  <c r="AS347" i="4"/>
  <c r="AJ347" i="4"/>
  <c r="AJ341" i="4"/>
  <c r="AJ343" i="4"/>
  <c r="AJ337" i="4"/>
  <c r="AJ315" i="4"/>
  <c r="AS315" i="4"/>
  <c r="AJ303" i="4"/>
  <c r="AS303" i="4"/>
  <c r="AJ291" i="4"/>
  <c r="AS291" i="4"/>
  <c r="AJ313" i="4"/>
  <c r="AS313" i="4"/>
  <c r="AJ301" i="4"/>
  <c r="AS301" i="4"/>
  <c r="AJ284" i="4"/>
  <c r="AS284" i="4"/>
  <c r="AJ311" i="4"/>
  <c r="AS311" i="4"/>
  <c r="AJ299" i="4"/>
  <c r="AS299" i="4"/>
  <c r="AJ317" i="4"/>
  <c r="AS317" i="4"/>
  <c r="AJ309" i="4"/>
  <c r="AS309" i="4"/>
  <c r="AJ297" i="4"/>
  <c r="AS297" i="4"/>
  <c r="AJ288" i="4"/>
  <c r="AS288" i="4"/>
  <c r="AJ250" i="4"/>
  <c r="AS250" i="4"/>
  <c r="AJ307" i="4"/>
  <c r="AS307" i="4"/>
  <c r="AJ295" i="4"/>
  <c r="AS295" i="4"/>
  <c r="AJ305" i="4"/>
  <c r="AS305" i="4"/>
  <c r="AJ293" i="4"/>
  <c r="AS293" i="4"/>
  <c r="AG289" i="4"/>
  <c r="AJ287" i="4"/>
  <c r="AS287" i="4"/>
  <c r="AG283" i="4"/>
  <c r="AJ281" i="4"/>
  <c r="AS281" i="4"/>
  <c r="AG280" i="4"/>
  <c r="AG277" i="4"/>
  <c r="AG274" i="4"/>
  <c r="AJ259" i="4"/>
  <c r="AS259" i="4"/>
  <c r="AJ286" i="4"/>
  <c r="AS286" i="4"/>
  <c r="AJ268" i="4"/>
  <c r="AS268" i="4"/>
  <c r="AJ265" i="4"/>
  <c r="AS265" i="4"/>
  <c r="AJ262" i="4"/>
  <c r="AS262" i="4"/>
  <c r="AJ256" i="4"/>
  <c r="AS256" i="4"/>
  <c r="AG287" i="4"/>
  <c r="AJ285" i="4"/>
  <c r="AS285" i="4"/>
  <c r="AG281" i="4"/>
  <c r="AG278" i="4"/>
  <c r="AG275" i="4"/>
  <c r="AJ253" i="4"/>
  <c r="AS253" i="4"/>
  <c r="AJ246" i="4"/>
  <c r="AS246" i="4"/>
  <c r="AJ289" i="4"/>
  <c r="AS289" i="4"/>
  <c r="AJ283" i="4"/>
  <c r="AS283" i="4"/>
  <c r="AJ282" i="4"/>
  <c r="AS282" i="4"/>
  <c r="AS234" i="4"/>
  <c r="AS231" i="4"/>
  <c r="AS225" i="4"/>
  <c r="AS209" i="4"/>
  <c r="AJ209" i="4"/>
  <c r="AS222" i="4"/>
  <c r="AS280" i="4"/>
  <c r="AS279" i="4"/>
  <c r="AS278" i="4"/>
  <c r="AS277" i="4"/>
  <c r="AS276" i="4"/>
  <c r="AS275" i="4"/>
  <c r="AS274" i="4"/>
  <c r="AS273" i="4"/>
  <c r="AS272" i="4"/>
  <c r="AS271" i="4"/>
  <c r="AS270" i="4"/>
  <c r="AS269" i="4"/>
  <c r="AJ247" i="4"/>
  <c r="AS212" i="4"/>
  <c r="AJ212" i="4"/>
  <c r="AS243" i="4"/>
  <c r="AS241" i="4"/>
  <c r="AJ210" i="4"/>
  <c r="AS210" i="4"/>
  <c r="AS244" i="4"/>
  <c r="AS237" i="4"/>
  <c r="AS228" i="4"/>
  <c r="AS201" i="4"/>
  <c r="AJ201" i="4"/>
  <c r="AS207" i="4"/>
  <c r="AJ207" i="4"/>
  <c r="AS198" i="4"/>
  <c r="AJ198" i="4"/>
  <c r="AS195" i="4"/>
  <c r="AJ195" i="4"/>
  <c r="AS192" i="4"/>
  <c r="AJ192" i="4"/>
  <c r="AS186" i="4"/>
  <c r="R186" i="4" s="1"/>
  <c r="AJ186" i="4"/>
  <c r="Q186" i="4" s="1"/>
  <c r="AS204" i="4"/>
  <c r="AJ204" i="4"/>
  <c r="AS189" i="4"/>
  <c r="AJ189" i="4"/>
  <c r="AJ175" i="4"/>
  <c r="Q175" i="4" s="1"/>
  <c r="AS175" i="4"/>
  <c r="R175" i="4" s="1"/>
  <c r="AJ159" i="4"/>
  <c r="Q159" i="4" s="1"/>
  <c r="AS159" i="4"/>
  <c r="R159" i="4" s="1"/>
  <c r="AJ183" i="4"/>
  <c r="Q183" i="4" s="1"/>
  <c r="AJ177" i="4"/>
  <c r="Q177" i="4" s="1"/>
  <c r="AS177" i="4"/>
  <c r="R177" i="4" s="1"/>
  <c r="AJ172" i="4"/>
  <c r="Q172" i="4" s="1"/>
  <c r="AS172" i="4"/>
  <c r="R172" i="4" s="1"/>
  <c r="AJ166" i="4"/>
  <c r="Q166" i="4" s="1"/>
  <c r="AS166" i="4"/>
  <c r="R166" i="4" s="1"/>
  <c r="AJ155" i="4"/>
  <c r="Q155" i="4" s="1"/>
  <c r="AS155" i="4"/>
  <c r="R155" i="4" s="1"/>
  <c r="AJ178" i="4"/>
  <c r="Q178" i="4" s="1"/>
  <c r="AS178" i="4"/>
  <c r="R178" i="4" s="1"/>
  <c r="AJ131" i="4"/>
  <c r="Q131" i="4" s="1"/>
  <c r="AS131" i="4"/>
  <c r="R131" i="4" s="1"/>
  <c r="AS179" i="4"/>
  <c r="R179" i="4" s="1"/>
  <c r="AJ174" i="4"/>
  <c r="Q174" i="4" s="1"/>
  <c r="AS174" i="4"/>
  <c r="R174" i="4" s="1"/>
  <c r="AJ163" i="4"/>
  <c r="Q163" i="4" s="1"/>
  <c r="AS163" i="4"/>
  <c r="R163" i="4" s="1"/>
  <c r="AJ151" i="4"/>
  <c r="Q151" i="4" s="1"/>
  <c r="AS151" i="4"/>
  <c r="R151" i="4" s="1"/>
  <c r="AJ169" i="4"/>
  <c r="Q169" i="4" s="1"/>
  <c r="AS169" i="4"/>
  <c r="R169" i="4" s="1"/>
  <c r="AS161" i="4"/>
  <c r="R161" i="4" s="1"/>
  <c r="AS157" i="4"/>
  <c r="R157" i="4" s="1"/>
  <c r="AS153" i="4"/>
  <c r="R153" i="4" s="1"/>
  <c r="AS149" i="4"/>
  <c r="R149" i="4" s="1"/>
  <c r="AJ147" i="4"/>
  <c r="Q147" i="4" s="1"/>
  <c r="AS147" i="4"/>
  <c r="R147" i="4" s="1"/>
  <c r="AJ135" i="4"/>
  <c r="Q135" i="4" s="1"/>
  <c r="AS135" i="4"/>
  <c r="R135" i="4" s="1"/>
  <c r="AJ128" i="4"/>
  <c r="Q128" i="4" s="1"/>
  <c r="AS128" i="4"/>
  <c r="R128" i="4" s="1"/>
  <c r="AJ127" i="4"/>
  <c r="Q127" i="4" s="1"/>
  <c r="AS127" i="4"/>
  <c r="R127" i="4" s="1"/>
  <c r="AJ162" i="4"/>
  <c r="Q162" i="4" s="1"/>
  <c r="AJ158" i="4"/>
  <c r="Q158" i="4" s="1"/>
  <c r="AJ154" i="4"/>
  <c r="Q154" i="4" s="1"/>
  <c r="AJ150" i="4"/>
  <c r="Q150" i="4" s="1"/>
  <c r="AJ132" i="4"/>
  <c r="Q132" i="4" s="1"/>
  <c r="AS132" i="4"/>
  <c r="R132" i="4" s="1"/>
  <c r="AJ121" i="4"/>
  <c r="Q121" i="4" s="1"/>
  <c r="AS121" i="4"/>
  <c r="R121" i="4" s="1"/>
  <c r="AJ118" i="4"/>
  <c r="Q118" i="4" s="1"/>
  <c r="AS118" i="4"/>
  <c r="R118" i="4" s="1"/>
  <c r="AS114" i="4"/>
  <c r="R114" i="4" s="1"/>
  <c r="AJ114" i="4"/>
  <c r="Q114" i="4" s="1"/>
  <c r="AJ109" i="4"/>
  <c r="AS109" i="4"/>
  <c r="R109" i="4" s="1"/>
  <c r="AJ171" i="4"/>
  <c r="Q171" i="4" s="1"/>
  <c r="AS171" i="4"/>
  <c r="R171" i="4" s="1"/>
  <c r="AJ168" i="4"/>
  <c r="Q168" i="4" s="1"/>
  <c r="AS168" i="4"/>
  <c r="R168" i="4" s="1"/>
  <c r="AJ165" i="4"/>
  <c r="Q165" i="4" s="1"/>
  <c r="AS165" i="4"/>
  <c r="R165" i="4" s="1"/>
  <c r="AJ141" i="4"/>
  <c r="Q141" i="4" s="1"/>
  <c r="AS141" i="4"/>
  <c r="R141" i="4" s="1"/>
  <c r="AJ176" i="4"/>
  <c r="Q176" i="4" s="1"/>
  <c r="AS176" i="4"/>
  <c r="R176" i="4" s="1"/>
  <c r="AJ173" i="4"/>
  <c r="Q173" i="4" s="1"/>
  <c r="AS173" i="4"/>
  <c r="R173" i="4" s="1"/>
  <c r="AJ170" i="4"/>
  <c r="Q170" i="4" s="1"/>
  <c r="AS170" i="4"/>
  <c r="R170" i="4" s="1"/>
  <c r="AJ167" i="4"/>
  <c r="Q167" i="4" s="1"/>
  <c r="AS167" i="4"/>
  <c r="R167" i="4" s="1"/>
  <c r="AJ164" i="4"/>
  <c r="Q164" i="4" s="1"/>
  <c r="AS164" i="4"/>
  <c r="R164" i="4" s="1"/>
  <c r="AJ144" i="4"/>
  <c r="Q144" i="4" s="1"/>
  <c r="AS144" i="4"/>
  <c r="R144" i="4" s="1"/>
  <c r="AJ146" i="4"/>
  <c r="Q146" i="4" s="1"/>
  <c r="AS146" i="4"/>
  <c r="R146" i="4" s="1"/>
  <c r="AJ143" i="4"/>
  <c r="Q143" i="4" s="1"/>
  <c r="AS143" i="4"/>
  <c r="R143" i="4" s="1"/>
  <c r="AS140" i="4"/>
  <c r="R140" i="4" s="1"/>
  <c r="AS138" i="4"/>
  <c r="R138" i="4" s="1"/>
  <c r="AS136" i="4"/>
  <c r="R136" i="4" s="1"/>
  <c r="AS123" i="4"/>
  <c r="R123" i="4" s="1"/>
  <c r="AJ123" i="4"/>
  <c r="Q123" i="4" s="1"/>
  <c r="AJ124" i="4"/>
  <c r="Q124" i="4" s="1"/>
  <c r="AS124" i="4"/>
  <c r="R124" i="4" s="1"/>
  <c r="AJ115" i="4"/>
  <c r="Q115" i="4" s="1"/>
  <c r="AS115" i="4"/>
  <c r="R115" i="4" s="1"/>
  <c r="AJ148" i="4"/>
  <c r="Q148" i="4" s="1"/>
  <c r="AS148" i="4"/>
  <c r="R148" i="4" s="1"/>
  <c r="AJ145" i="4"/>
  <c r="Q145" i="4" s="1"/>
  <c r="AS145" i="4"/>
  <c r="R145" i="4" s="1"/>
  <c r="AJ142" i="4"/>
  <c r="Q142" i="4" s="1"/>
  <c r="AS142" i="4"/>
  <c r="R142" i="4" s="1"/>
  <c r="AJ129" i="4"/>
  <c r="Q129" i="4" s="1"/>
  <c r="AS129" i="4"/>
  <c r="R129" i="4" s="1"/>
  <c r="AS112" i="4"/>
  <c r="R112" i="4" s="1"/>
  <c r="AJ130" i="4"/>
  <c r="Q130" i="4" s="1"/>
  <c r="AS130" i="4"/>
  <c r="R130" i="4" s="1"/>
  <c r="M216" i="4" l="1"/>
  <c r="N216" i="4"/>
  <c r="V216" i="4"/>
  <c r="M255" i="4"/>
  <c r="V255" i="4"/>
  <c r="N255" i="4"/>
  <c r="V351" i="4"/>
  <c r="N351" i="4"/>
  <c r="M351" i="4"/>
  <c r="M349" i="4"/>
  <c r="V349" i="4"/>
  <c r="N349" i="4"/>
  <c r="M395" i="4"/>
  <c r="V395" i="4"/>
  <c r="N395" i="4"/>
  <c r="N388" i="4"/>
  <c r="M388" i="4"/>
  <c r="V388" i="4"/>
  <c r="M109" i="4"/>
  <c r="M329" i="4"/>
  <c r="V329" i="4"/>
  <c r="N329" i="4"/>
  <c r="M282" i="4"/>
  <c r="V282" i="4"/>
  <c r="N282" i="4"/>
  <c r="M345" i="4"/>
  <c r="V345" i="4"/>
  <c r="N345" i="4"/>
  <c r="N207" i="4"/>
  <c r="M207" i="4"/>
  <c r="V207" i="4"/>
  <c r="M220" i="4"/>
  <c r="N220" i="4"/>
  <c r="V220" i="4"/>
  <c r="M253" i="4"/>
  <c r="V253" i="4"/>
  <c r="N253" i="4"/>
  <c r="M314" i="4"/>
  <c r="V314" i="4"/>
  <c r="N314" i="4"/>
  <c r="M164" i="4"/>
  <c r="M297" i="4"/>
  <c r="V297" i="4"/>
  <c r="N297" i="4"/>
  <c r="M137" i="4"/>
  <c r="V385" i="4"/>
  <c r="N385" i="4"/>
  <c r="M385" i="4"/>
  <c r="M364" i="4"/>
  <c r="V364" i="4"/>
  <c r="N364" i="4"/>
  <c r="M277" i="4"/>
  <c r="V277" i="4"/>
  <c r="N277" i="4"/>
  <c r="M226" i="4"/>
  <c r="V226" i="4"/>
  <c r="N226" i="4"/>
  <c r="N201" i="4"/>
  <c r="V201" i="4"/>
  <c r="M201" i="4"/>
  <c r="V204" i="4"/>
  <c r="M204" i="4"/>
  <c r="N204" i="4"/>
  <c r="N221" i="4"/>
  <c r="M221" i="4"/>
  <c r="V221" i="4"/>
  <c r="M276" i="4"/>
  <c r="V276" i="4"/>
  <c r="N276" i="4"/>
  <c r="M326" i="4"/>
  <c r="N326" i="4"/>
  <c r="V326" i="4"/>
  <c r="N398" i="4"/>
  <c r="M398" i="4"/>
  <c r="V398" i="4"/>
  <c r="M260" i="4"/>
  <c r="V260" i="4"/>
  <c r="N260" i="4"/>
  <c r="M285" i="4"/>
  <c r="V285" i="4"/>
  <c r="N285" i="4"/>
  <c r="N127" i="4"/>
  <c r="N189" i="4"/>
  <c r="M189" i="4"/>
  <c r="V189" i="4"/>
  <c r="M238" i="4"/>
  <c r="V238" i="4"/>
  <c r="N238" i="4"/>
  <c r="M264" i="4"/>
  <c r="V264" i="4"/>
  <c r="N264" i="4"/>
  <c r="M330" i="4"/>
  <c r="V330" i="4"/>
  <c r="N330" i="4"/>
  <c r="M328" i="4"/>
  <c r="V328" i="4"/>
  <c r="N328" i="4"/>
  <c r="M346" i="4"/>
  <c r="V346" i="4"/>
  <c r="N346" i="4"/>
  <c r="M286" i="4"/>
  <c r="V286" i="4"/>
  <c r="N286" i="4"/>
  <c r="M305" i="4"/>
  <c r="V305" i="4"/>
  <c r="N305" i="4"/>
  <c r="M281" i="4"/>
  <c r="V281" i="4"/>
  <c r="N281" i="4"/>
  <c r="M151" i="4"/>
  <c r="M396" i="4"/>
  <c r="V396" i="4"/>
  <c r="N396" i="4"/>
  <c r="M114" i="4"/>
  <c r="M325" i="4"/>
  <c r="V325" i="4"/>
  <c r="N325" i="4"/>
  <c r="M292" i="4"/>
  <c r="V292" i="4"/>
  <c r="N292" i="4"/>
  <c r="M272" i="4"/>
  <c r="V272" i="4"/>
  <c r="N272" i="4"/>
  <c r="M306" i="4"/>
  <c r="V306" i="4"/>
  <c r="N306" i="4"/>
  <c r="N365" i="4"/>
  <c r="V365" i="4"/>
  <c r="M365" i="4"/>
  <c r="M358" i="4"/>
  <c r="V358" i="4"/>
  <c r="N358" i="4"/>
  <c r="N392" i="4"/>
  <c r="M392" i="4"/>
  <c r="V392" i="4"/>
  <c r="N239" i="4"/>
  <c r="M239" i="4"/>
  <c r="V239" i="4"/>
  <c r="N231" i="4"/>
  <c r="V231" i="4"/>
  <c r="M231" i="4"/>
  <c r="M350" i="4"/>
  <c r="V350" i="4"/>
  <c r="N350" i="4"/>
  <c r="M355" i="4"/>
  <c r="N355" i="4"/>
  <c r="V355" i="4"/>
  <c r="V387" i="4"/>
  <c r="M387" i="4"/>
  <c r="N387" i="4"/>
  <c r="N120" i="4"/>
  <c r="M362" i="4"/>
  <c r="V362" i="4"/>
  <c r="N362" i="4"/>
  <c r="M381" i="4"/>
  <c r="N381" i="4"/>
  <c r="V381" i="4"/>
  <c r="N384" i="4"/>
  <c r="M384" i="4"/>
  <c r="V384" i="4"/>
  <c r="M125" i="4"/>
  <c r="M352" i="4"/>
  <c r="V352" i="4"/>
  <c r="N352" i="4"/>
  <c r="N118" i="4"/>
  <c r="N227" i="4"/>
  <c r="V227" i="4"/>
  <c r="M227" i="4"/>
  <c r="N240" i="4"/>
  <c r="V240" i="4"/>
  <c r="M240" i="4"/>
  <c r="M274" i="4"/>
  <c r="V274" i="4"/>
  <c r="N274" i="4"/>
  <c r="M290" i="4"/>
  <c r="V290" i="4"/>
  <c r="N290" i="4"/>
  <c r="M371" i="4"/>
  <c r="V371" i="4"/>
  <c r="N371" i="4"/>
  <c r="N213" i="4"/>
  <c r="V213" i="4"/>
  <c r="M213" i="4"/>
  <c r="N241" i="4"/>
  <c r="V241" i="4"/>
  <c r="M241" i="4"/>
  <c r="M299" i="4"/>
  <c r="V299" i="4"/>
  <c r="N299" i="4"/>
  <c r="N195" i="4"/>
  <c r="V195" i="4"/>
  <c r="M195" i="4"/>
  <c r="V228" i="4"/>
  <c r="M228" i="4"/>
  <c r="N228" i="4"/>
  <c r="M245" i="4"/>
  <c r="V245" i="4"/>
  <c r="N245" i="4"/>
  <c r="M261" i="4"/>
  <c r="V261" i="4"/>
  <c r="N261" i="4"/>
  <c r="M321" i="4"/>
  <c r="V321" i="4"/>
  <c r="N321" i="4"/>
  <c r="M304" i="4"/>
  <c r="V304" i="4"/>
  <c r="N304" i="4"/>
  <c r="N131" i="4"/>
  <c r="AQ386" i="4"/>
  <c r="AR386" i="4" s="1"/>
  <c r="V399" i="4"/>
  <c r="M399" i="4"/>
  <c r="N399" i="4"/>
  <c r="M311" i="4"/>
  <c r="V311" i="4"/>
  <c r="N311" i="4"/>
  <c r="M156" i="4"/>
  <c r="M275" i="4"/>
  <c r="V275" i="4"/>
  <c r="N275" i="4"/>
  <c r="N175" i="4"/>
  <c r="M356" i="4"/>
  <c r="V356" i="4"/>
  <c r="N356" i="4"/>
  <c r="V196" i="4"/>
  <c r="M196" i="4"/>
  <c r="N196" i="4"/>
  <c r="M404" i="4"/>
  <c r="V404" i="4"/>
  <c r="N404" i="4"/>
  <c r="M280" i="4"/>
  <c r="V280" i="4"/>
  <c r="N280" i="4"/>
  <c r="M258" i="4"/>
  <c r="V258" i="4"/>
  <c r="N258" i="4"/>
  <c r="M309" i="4"/>
  <c r="V309" i="4"/>
  <c r="N309" i="4"/>
  <c r="N223" i="4"/>
  <c r="V223" i="4"/>
  <c r="M223" i="4"/>
  <c r="M256" i="4"/>
  <c r="V256" i="4"/>
  <c r="N256" i="4"/>
  <c r="M296" i="4"/>
  <c r="V296" i="4"/>
  <c r="N296" i="4"/>
  <c r="M336" i="4"/>
  <c r="V336" i="4"/>
  <c r="N336" i="4"/>
  <c r="V343" i="4"/>
  <c r="M343" i="4"/>
  <c r="N343" i="4"/>
  <c r="V377" i="4"/>
  <c r="M377" i="4"/>
  <c r="N377" i="4"/>
  <c r="M391" i="4"/>
  <c r="V391" i="4"/>
  <c r="N391" i="4"/>
  <c r="V359" i="4"/>
  <c r="M359" i="4"/>
  <c r="N359" i="4"/>
  <c r="N138" i="4"/>
  <c r="N211" i="4"/>
  <c r="M211" i="4"/>
  <c r="V211" i="4"/>
  <c r="M242" i="4"/>
  <c r="V242" i="4"/>
  <c r="N242" i="4"/>
  <c r="M190" i="4"/>
  <c r="V190" i="4"/>
  <c r="N190" i="4"/>
  <c r="N203" i="4"/>
  <c r="M203" i="4"/>
  <c r="V203" i="4"/>
  <c r="M400" i="4"/>
  <c r="V400" i="4"/>
  <c r="N400" i="4"/>
  <c r="N205" i="4"/>
  <c r="V205" i="4"/>
  <c r="M205" i="4"/>
  <c r="N390" i="4"/>
  <c r="V390" i="4"/>
  <c r="M390" i="4"/>
  <c r="N191" i="4"/>
  <c r="V191" i="4"/>
  <c r="M191" i="4"/>
  <c r="M206" i="4"/>
  <c r="V206" i="4"/>
  <c r="N206" i="4"/>
  <c r="M257" i="4"/>
  <c r="V257" i="4"/>
  <c r="N257" i="4"/>
  <c r="M244" i="4"/>
  <c r="N244" i="4"/>
  <c r="V244" i="4"/>
  <c r="M289" i="4"/>
  <c r="V289" i="4"/>
  <c r="N289" i="4"/>
  <c r="M265" i="4"/>
  <c r="V265" i="4"/>
  <c r="N265" i="4"/>
  <c r="V192" i="4"/>
  <c r="M192" i="4"/>
  <c r="N192" i="4"/>
  <c r="M316" i="4"/>
  <c r="V316" i="4"/>
  <c r="N316" i="4"/>
  <c r="N209" i="4"/>
  <c r="V209" i="4"/>
  <c r="M209" i="4"/>
  <c r="M252" i="4"/>
  <c r="V252" i="4"/>
  <c r="N252" i="4"/>
  <c r="M210" i="4"/>
  <c r="V210" i="4"/>
  <c r="N210" i="4"/>
  <c r="M222" i="4"/>
  <c r="V222" i="4"/>
  <c r="N222" i="4"/>
  <c r="M247" i="4"/>
  <c r="V247" i="4"/>
  <c r="N247" i="4"/>
  <c r="M267" i="4"/>
  <c r="V267" i="4"/>
  <c r="N267" i="4"/>
  <c r="M320" i="4"/>
  <c r="V320" i="4"/>
  <c r="N320" i="4"/>
  <c r="M202" i="4"/>
  <c r="V202" i="4"/>
  <c r="N202" i="4"/>
  <c r="M295" i="4"/>
  <c r="V295" i="4"/>
  <c r="N295" i="4"/>
  <c r="M333" i="4"/>
  <c r="V333" i="4"/>
  <c r="N333" i="4"/>
  <c r="M166" i="4"/>
  <c r="AQ329" i="4"/>
  <c r="AR329" i="4" s="1"/>
  <c r="M383" i="4"/>
  <c r="V383" i="4"/>
  <c r="N383" i="4"/>
  <c r="N368" i="4"/>
  <c r="M368" i="4"/>
  <c r="V368" i="4"/>
  <c r="M324" i="4"/>
  <c r="V324" i="4"/>
  <c r="N324" i="4"/>
  <c r="M167" i="4"/>
  <c r="M271" i="4"/>
  <c r="V271" i="4"/>
  <c r="N271" i="4"/>
  <c r="M348" i="4"/>
  <c r="V348" i="4"/>
  <c r="N348" i="4"/>
  <c r="M338" i="4"/>
  <c r="V338" i="4"/>
  <c r="N338" i="4"/>
  <c r="M340" i="4"/>
  <c r="V340" i="4"/>
  <c r="N340" i="4"/>
  <c r="N107" i="4"/>
  <c r="M230" i="4"/>
  <c r="V230" i="4"/>
  <c r="N230" i="4"/>
  <c r="M337" i="4"/>
  <c r="V337" i="4"/>
  <c r="N337" i="4"/>
  <c r="N389" i="4"/>
  <c r="V389" i="4"/>
  <c r="M389" i="4"/>
  <c r="N373" i="4"/>
  <c r="V373" i="4"/>
  <c r="M373" i="4"/>
  <c r="M354" i="4"/>
  <c r="V354" i="4"/>
  <c r="N354" i="4"/>
  <c r="N229" i="4"/>
  <c r="V229" i="4"/>
  <c r="M229" i="4"/>
  <c r="M283" i="4"/>
  <c r="V283" i="4"/>
  <c r="N283" i="4"/>
  <c r="M108" i="4"/>
  <c r="N243" i="4"/>
  <c r="M243" i="4"/>
  <c r="V243" i="4"/>
  <c r="M308" i="4"/>
  <c r="V308" i="4"/>
  <c r="N308" i="4"/>
  <c r="M318" i="4"/>
  <c r="V318" i="4"/>
  <c r="N318" i="4"/>
  <c r="M268" i="4"/>
  <c r="V268" i="4"/>
  <c r="N268" i="4"/>
  <c r="N225" i="4"/>
  <c r="M225" i="4"/>
  <c r="V225" i="4"/>
  <c r="N402" i="4"/>
  <c r="V402" i="4"/>
  <c r="M402" i="4"/>
  <c r="V200" i="4"/>
  <c r="M200" i="4"/>
  <c r="N200" i="4"/>
  <c r="V232" i="4"/>
  <c r="M232" i="4"/>
  <c r="N232" i="4"/>
  <c r="M249" i="4"/>
  <c r="V249" i="4"/>
  <c r="N249" i="4"/>
  <c r="M300" i="4"/>
  <c r="V300" i="4"/>
  <c r="N300" i="4"/>
  <c r="M312" i="4"/>
  <c r="V312" i="4"/>
  <c r="N312" i="4"/>
  <c r="M322" i="4"/>
  <c r="V322" i="4"/>
  <c r="N322" i="4"/>
  <c r="M347" i="4"/>
  <c r="N347" i="4"/>
  <c r="V347" i="4"/>
  <c r="M278" i="4"/>
  <c r="V278" i="4"/>
  <c r="N278" i="4"/>
  <c r="M270" i="4"/>
  <c r="V270" i="4"/>
  <c r="N270" i="4"/>
  <c r="M303" i="4"/>
  <c r="V303" i="4"/>
  <c r="N303" i="4"/>
  <c r="M301" i="4"/>
  <c r="V301" i="4"/>
  <c r="N301" i="4"/>
  <c r="M287" i="4"/>
  <c r="V287" i="4"/>
  <c r="N287" i="4"/>
  <c r="N335" i="4"/>
  <c r="M335" i="4"/>
  <c r="V335" i="4"/>
  <c r="N133" i="4"/>
  <c r="M374" i="4"/>
  <c r="N374" i="4"/>
  <c r="V374" i="4"/>
  <c r="M357" i="4"/>
  <c r="V357" i="4"/>
  <c r="N357" i="4"/>
  <c r="N237" i="4"/>
  <c r="V237" i="4"/>
  <c r="M237" i="4"/>
  <c r="N197" i="4"/>
  <c r="V197" i="4"/>
  <c r="M197" i="4"/>
  <c r="M294" i="4"/>
  <c r="V294" i="4"/>
  <c r="N294" i="4"/>
  <c r="N327" i="4"/>
  <c r="V327" i="4"/>
  <c r="M327" i="4"/>
  <c r="N376" i="4"/>
  <c r="M376" i="4"/>
  <c r="V376" i="4"/>
  <c r="N199" i="4"/>
  <c r="V199" i="4"/>
  <c r="M199" i="4"/>
  <c r="M263" i="4"/>
  <c r="V263" i="4"/>
  <c r="N263" i="4"/>
  <c r="N369" i="4"/>
  <c r="V369" i="4"/>
  <c r="M369" i="4"/>
  <c r="M344" i="4"/>
  <c r="V344" i="4"/>
  <c r="N344" i="4"/>
  <c r="M339" i="4"/>
  <c r="N339" i="4"/>
  <c r="V339" i="4"/>
  <c r="M214" i="4"/>
  <c r="V214" i="4"/>
  <c r="N214" i="4"/>
  <c r="N380" i="4"/>
  <c r="M380" i="4"/>
  <c r="V380" i="4"/>
  <c r="N193" i="4"/>
  <c r="M193" i="4"/>
  <c r="V193" i="4"/>
  <c r="M372" i="4"/>
  <c r="V372" i="4"/>
  <c r="N372" i="4"/>
  <c r="N143" i="4"/>
  <c r="M194" i="4"/>
  <c r="V194" i="4"/>
  <c r="N194" i="4"/>
  <c r="N208" i="4"/>
  <c r="V208" i="4"/>
  <c r="M208" i="4"/>
  <c r="N217" i="4"/>
  <c r="M217" i="4"/>
  <c r="V217" i="4"/>
  <c r="M279" i="4"/>
  <c r="V279" i="4"/>
  <c r="N279" i="4"/>
  <c r="M284" i="4"/>
  <c r="V284" i="4"/>
  <c r="N284" i="4"/>
  <c r="M266" i="4"/>
  <c r="V266" i="4"/>
  <c r="N266" i="4"/>
  <c r="V224" i="4"/>
  <c r="M224" i="4"/>
  <c r="N224" i="4"/>
  <c r="V386" i="4"/>
  <c r="M386" i="4"/>
  <c r="N386" i="4"/>
  <c r="M212" i="4"/>
  <c r="N212" i="4"/>
  <c r="V212" i="4"/>
  <c r="N331" i="4"/>
  <c r="V331" i="4"/>
  <c r="M331" i="4"/>
  <c r="M251" i="4"/>
  <c r="V251" i="4"/>
  <c r="N251" i="4"/>
  <c r="M319" i="4"/>
  <c r="V319" i="4"/>
  <c r="N319" i="4"/>
  <c r="M307" i="4"/>
  <c r="V307" i="4"/>
  <c r="N307" i="4"/>
  <c r="M139" i="4"/>
  <c r="O139" i="4" s="1"/>
  <c r="M269" i="4"/>
  <c r="V269" i="4"/>
  <c r="N269" i="4"/>
  <c r="N158" i="4"/>
  <c r="AQ350" i="4"/>
  <c r="AR350" i="4" s="1"/>
  <c r="N397" i="4"/>
  <c r="V397" i="4"/>
  <c r="M397" i="4"/>
  <c r="N162" i="4"/>
  <c r="M361" i="4"/>
  <c r="N361" i="4"/>
  <c r="V361" i="4"/>
  <c r="N219" i="4"/>
  <c r="V219" i="4"/>
  <c r="M219" i="4"/>
  <c r="M218" i="4"/>
  <c r="V218" i="4"/>
  <c r="N218" i="4"/>
  <c r="V236" i="4"/>
  <c r="M236" i="4"/>
  <c r="N236" i="4"/>
  <c r="M353" i="4"/>
  <c r="V353" i="4"/>
  <c r="N353" i="4"/>
  <c r="N171" i="4"/>
  <c r="N394" i="4"/>
  <c r="M394" i="4"/>
  <c r="V394" i="4"/>
  <c r="N378" i="4"/>
  <c r="M378" i="4"/>
  <c r="V378" i="4"/>
  <c r="M248" i="4"/>
  <c r="V248" i="4"/>
  <c r="N248" i="4"/>
  <c r="M302" i="4"/>
  <c r="V302" i="4"/>
  <c r="N302" i="4"/>
  <c r="M259" i="4"/>
  <c r="V259" i="4"/>
  <c r="N259" i="4"/>
  <c r="M317" i="4"/>
  <c r="V317" i="4"/>
  <c r="N317" i="4"/>
  <c r="M342" i="4"/>
  <c r="V342" i="4"/>
  <c r="N342" i="4"/>
  <c r="M379" i="4"/>
  <c r="V379" i="4"/>
  <c r="N379" i="4"/>
  <c r="M370" i="4"/>
  <c r="V370" i="4"/>
  <c r="N370" i="4"/>
  <c r="V382" i="4"/>
  <c r="M382" i="4"/>
  <c r="N382" i="4"/>
  <c r="M234" i="4"/>
  <c r="V234" i="4"/>
  <c r="N234" i="4"/>
  <c r="N185" i="4"/>
  <c r="N215" i="4"/>
  <c r="V215" i="4"/>
  <c r="M215" i="4"/>
  <c r="N401" i="4"/>
  <c r="M401" i="4"/>
  <c r="V401" i="4"/>
  <c r="N235" i="4"/>
  <c r="M235" i="4"/>
  <c r="V235" i="4"/>
  <c r="M341" i="4"/>
  <c r="V341" i="4"/>
  <c r="N341" i="4"/>
  <c r="M393" i="4"/>
  <c r="N393" i="4"/>
  <c r="V393" i="4"/>
  <c r="M360" i="4"/>
  <c r="V360" i="4"/>
  <c r="N360" i="4"/>
  <c r="M375" i="4"/>
  <c r="V375" i="4"/>
  <c r="N375" i="4"/>
  <c r="M367" i="4"/>
  <c r="V367" i="4"/>
  <c r="N367" i="4"/>
  <c r="M254" i="4"/>
  <c r="V254" i="4"/>
  <c r="N254" i="4"/>
  <c r="M262" i="4"/>
  <c r="V262" i="4"/>
  <c r="N262" i="4"/>
  <c r="M288" i="4"/>
  <c r="V288" i="4"/>
  <c r="N288" i="4"/>
  <c r="M250" i="4"/>
  <c r="V250" i="4"/>
  <c r="N250" i="4"/>
  <c r="M293" i="4"/>
  <c r="V293" i="4"/>
  <c r="N293" i="4"/>
  <c r="M298" i="4"/>
  <c r="V298" i="4"/>
  <c r="N298" i="4"/>
  <c r="M323" i="4"/>
  <c r="V323" i="4"/>
  <c r="N323" i="4"/>
  <c r="M332" i="4"/>
  <c r="V332" i="4"/>
  <c r="N332" i="4"/>
  <c r="M198" i="4"/>
  <c r="V198" i="4"/>
  <c r="N198" i="4"/>
  <c r="M246" i="4"/>
  <c r="V246" i="4"/>
  <c r="N246" i="4"/>
  <c r="M403" i="4"/>
  <c r="V403" i="4"/>
  <c r="N403" i="4"/>
  <c r="N233" i="4"/>
  <c r="V233" i="4"/>
  <c r="M233" i="4"/>
  <c r="M310" i="4"/>
  <c r="V310" i="4"/>
  <c r="N310" i="4"/>
  <c r="M363" i="4"/>
  <c r="V363" i="4"/>
  <c r="N363" i="4"/>
  <c r="M291" i="4"/>
  <c r="V291" i="4"/>
  <c r="N291" i="4"/>
  <c r="M273" i="4"/>
  <c r="V273" i="4"/>
  <c r="N273" i="4"/>
  <c r="M315" i="4"/>
  <c r="V315" i="4"/>
  <c r="N315" i="4"/>
  <c r="M313" i="4"/>
  <c r="V313" i="4"/>
  <c r="N313" i="4"/>
  <c r="M334" i="4"/>
  <c r="V334" i="4"/>
  <c r="N334" i="4"/>
  <c r="M366" i="4"/>
  <c r="V366" i="4"/>
  <c r="N366" i="4"/>
  <c r="AQ293" i="4"/>
  <c r="AR293" i="4" s="1"/>
  <c r="AQ205" i="4"/>
  <c r="AR205" i="4" s="1"/>
  <c r="AQ169" i="4"/>
  <c r="AR169" i="4" s="1"/>
  <c r="N169" i="4" s="1"/>
  <c r="AQ402" i="4"/>
  <c r="AR402" i="4" s="1"/>
  <c r="AQ225" i="4"/>
  <c r="AR225" i="4" s="1"/>
  <c r="AQ323" i="4"/>
  <c r="AR323" i="4" s="1"/>
  <c r="AQ322" i="4"/>
  <c r="AQ208" i="4"/>
  <c r="AR208" i="4" s="1"/>
  <c r="AQ185" i="4"/>
  <c r="AR185" i="4" s="1"/>
  <c r="AQ399" i="4"/>
  <c r="AR399" i="4" s="1"/>
  <c r="AQ359" i="4"/>
  <c r="AQ144" i="4"/>
  <c r="AR144" i="4" s="1"/>
  <c r="N144" i="4" s="1"/>
  <c r="AQ166" i="4"/>
  <c r="AR166" i="4" s="1"/>
  <c r="N166" i="4" s="1"/>
  <c r="AQ391" i="4"/>
  <c r="AR391" i="4" s="1"/>
  <c r="AQ271" i="4"/>
  <c r="AR271" i="4" s="1"/>
  <c r="AQ120" i="4"/>
  <c r="M120" i="4" s="1"/>
  <c r="O120" i="4" s="1"/>
  <c r="AQ252" i="4"/>
  <c r="AR252" i="4" s="1"/>
  <c r="AQ155" i="4"/>
  <c r="AR155" i="4" s="1"/>
  <c r="N155" i="4" s="1"/>
  <c r="AQ268" i="4"/>
  <c r="AR268" i="4" s="1"/>
  <c r="AT208" i="4"/>
  <c r="AU208" i="4" s="1"/>
  <c r="AT271" i="4"/>
  <c r="AU271" i="4" s="1"/>
  <c r="AT365" i="4"/>
  <c r="AQ326" i="4"/>
  <c r="AR326" i="4" s="1"/>
  <c r="AQ233" i="4"/>
  <c r="AR233" i="4" s="1"/>
  <c r="AQ194" i="4"/>
  <c r="AR194" i="4" s="1"/>
  <c r="AT166" i="4"/>
  <c r="AQ264" i="4"/>
  <c r="AR264" i="4" s="1"/>
  <c r="AT144" i="4"/>
  <c r="AT206" i="4"/>
  <c r="AU206" i="4" s="1"/>
  <c r="AQ351" i="4"/>
  <c r="AR351" i="4" s="1"/>
  <c r="AQ173" i="4"/>
  <c r="AR173" i="4" s="1"/>
  <c r="N173" i="4" s="1"/>
  <c r="AQ152" i="4"/>
  <c r="AR152" i="4" s="1"/>
  <c r="N152" i="4" s="1"/>
  <c r="AQ330" i="4"/>
  <c r="AR330" i="4" s="1"/>
  <c r="AQ214" i="4"/>
  <c r="AR214" i="4" s="1"/>
  <c r="AQ328" i="4"/>
  <c r="AR328" i="4" s="1"/>
  <c r="AQ138" i="4"/>
  <c r="AR138" i="4" s="1"/>
  <c r="AQ345" i="4"/>
  <c r="AR345" i="4" s="1"/>
  <c r="AT233" i="4"/>
  <c r="AU233" i="4" s="1"/>
  <c r="AQ118" i="4"/>
  <c r="AR118" i="4" s="1"/>
  <c r="AQ236" i="4"/>
  <c r="AR236" i="4" s="1"/>
  <c r="AQ199" i="4"/>
  <c r="AR199" i="4" s="1"/>
  <c r="AQ403" i="4"/>
  <c r="AR403" i="4" s="1"/>
  <c r="AQ230" i="4"/>
  <c r="AR230" i="4" s="1"/>
  <c r="AQ384" i="4"/>
  <c r="AR384" i="4" s="1"/>
  <c r="AT345" i="4"/>
  <c r="AU345" i="4" s="1"/>
  <c r="AT343" i="4"/>
  <c r="AU343" i="4" s="1"/>
  <c r="AT298" i="4"/>
  <c r="AU298" i="4" s="1"/>
  <c r="AQ377" i="4"/>
  <c r="AR377" i="4" s="1"/>
  <c r="AQ324" i="4"/>
  <c r="AR324" i="4" s="1"/>
  <c r="AQ146" i="4"/>
  <c r="AR146" i="4" s="1"/>
  <c r="N146" i="4" s="1"/>
  <c r="AT120" i="4"/>
  <c r="AT358" i="4"/>
  <c r="AU358" i="4" s="1"/>
  <c r="AQ395" i="4"/>
  <c r="AR395" i="4" s="1"/>
  <c r="AQ228" i="4"/>
  <c r="AR228" i="4" s="1"/>
  <c r="AT222" i="4"/>
  <c r="AU222" i="4" s="1"/>
  <c r="AT157" i="4"/>
  <c r="AT268" i="4"/>
  <c r="AU268" i="4" s="1"/>
  <c r="AQ197" i="4"/>
  <c r="AR197" i="4" s="1"/>
  <c r="AQ368" i="4"/>
  <c r="AR368" i="4" s="1"/>
  <c r="AT359" i="4"/>
  <c r="AU359" i="4" s="1"/>
  <c r="AQ362" i="4"/>
  <c r="AR362" i="4" s="1"/>
  <c r="AT242" i="4"/>
  <c r="AU242" i="4" s="1"/>
  <c r="AT195" i="4"/>
  <c r="AU195" i="4" s="1"/>
  <c r="AQ300" i="4"/>
  <c r="AR300" i="4" s="1"/>
  <c r="AT235" i="4"/>
  <c r="AU235" i="4" s="1"/>
  <c r="AQ361" i="4"/>
  <c r="AR361" i="4" s="1"/>
  <c r="AQ320" i="4"/>
  <c r="AR320" i="4" s="1"/>
  <c r="AQ241" i="4"/>
  <c r="AR241" i="4" s="1"/>
  <c r="AQ341" i="4"/>
  <c r="AR341" i="4" s="1"/>
  <c r="AQ348" i="4"/>
  <c r="AR348" i="4" s="1"/>
  <c r="AT173" i="4"/>
  <c r="AQ355" i="4"/>
  <c r="AR355" i="4" s="1"/>
  <c r="AQ218" i="4"/>
  <c r="AR218" i="4" s="1"/>
  <c r="AQ235" i="4"/>
  <c r="AR235" i="4" s="1"/>
  <c r="AT145" i="4"/>
  <c r="AT146" i="4"/>
  <c r="AT127" i="4"/>
  <c r="AT231" i="4"/>
  <c r="AU231" i="4" s="1"/>
  <c r="AT295" i="4"/>
  <c r="AU295" i="4" s="1"/>
  <c r="AT403" i="4"/>
  <c r="AU403" i="4" s="1"/>
  <c r="AQ156" i="4"/>
  <c r="AR156" i="4" s="1"/>
  <c r="N156" i="4" s="1"/>
  <c r="AT241" i="4"/>
  <c r="AU241" i="4" s="1"/>
  <c r="AQ115" i="4"/>
  <c r="AR115" i="4" s="1"/>
  <c r="N115" i="4" s="1"/>
  <c r="AQ119" i="4"/>
  <c r="AR119" i="4" s="1"/>
  <c r="N119" i="4" s="1"/>
  <c r="AT148" i="4"/>
  <c r="AT118" i="4"/>
  <c r="AT361" i="4"/>
  <c r="AU361" i="4" s="1"/>
  <c r="AT368" i="4"/>
  <c r="AU368" i="4" s="1"/>
  <c r="AT255" i="4"/>
  <c r="AU255" i="4" s="1"/>
  <c r="AT218" i="4"/>
  <c r="AU218" i="4" s="1"/>
  <c r="AT341" i="4"/>
  <c r="AU341" i="4" s="1"/>
  <c r="AQ349" i="4"/>
  <c r="AR349" i="4" s="1"/>
  <c r="AQ353" i="4"/>
  <c r="AR353" i="4" s="1"/>
  <c r="AQ378" i="4"/>
  <c r="AR378" i="4" s="1"/>
  <c r="AQ196" i="4"/>
  <c r="AR196" i="4" s="1"/>
  <c r="AT152" i="4"/>
  <c r="AQ332" i="4"/>
  <c r="AR332" i="4" s="1"/>
  <c r="AQ394" i="4"/>
  <c r="AR394" i="4" s="1"/>
  <c r="AT230" i="4"/>
  <c r="AU230" i="4" s="1"/>
  <c r="AQ107" i="4"/>
  <c r="AR107" i="4" s="1"/>
  <c r="AQ109" i="4"/>
  <c r="AR109" i="4" s="1"/>
  <c r="N109" i="4" s="1"/>
  <c r="AQ295" i="4"/>
  <c r="AR295" i="4" s="1"/>
  <c r="AT198" i="4"/>
  <c r="AU198" i="4" s="1"/>
  <c r="AT225" i="4"/>
  <c r="AU225" i="4" s="1"/>
  <c r="AQ243" i="4"/>
  <c r="AR243" i="4" s="1"/>
  <c r="AQ161" i="4"/>
  <c r="AR161" i="4" s="1"/>
  <c r="N161" i="4" s="1"/>
  <c r="AQ164" i="4"/>
  <c r="AR164" i="4" s="1"/>
  <c r="N164" i="4" s="1"/>
  <c r="AQ265" i="4"/>
  <c r="AR265" i="4" s="1"/>
  <c r="AQ222" i="4"/>
  <c r="AR222" i="4" s="1"/>
  <c r="AQ117" i="4"/>
  <c r="AR117" i="4" s="1"/>
  <c r="N117" i="4" s="1"/>
  <c r="AQ159" i="4"/>
  <c r="AR159" i="4" s="1"/>
  <c r="N159" i="4" s="1"/>
  <c r="AQ122" i="4"/>
  <c r="AR122" i="4" s="1"/>
  <c r="N122" i="4" s="1"/>
  <c r="AQ189" i="4"/>
  <c r="AR189" i="4" s="1"/>
  <c r="AQ226" i="4"/>
  <c r="AR226" i="4" s="1"/>
  <c r="AQ256" i="4"/>
  <c r="AR256" i="4" s="1"/>
  <c r="AT352" i="4"/>
  <c r="AU352" i="4" s="1"/>
  <c r="AT354" i="4"/>
  <c r="AU354" i="4" s="1"/>
  <c r="AT156" i="4"/>
  <c r="AQ181" i="4"/>
  <c r="AR181" i="4" s="1"/>
  <c r="N181" i="4" s="1"/>
  <c r="AQ238" i="4"/>
  <c r="AR238" i="4" s="1"/>
  <c r="AT340" i="4"/>
  <c r="AU340" i="4" s="1"/>
  <c r="AT189" i="4"/>
  <c r="AU189" i="4" s="1"/>
  <c r="AT186" i="4"/>
  <c r="AT244" i="4"/>
  <c r="AU244" i="4" s="1"/>
  <c r="AT272" i="4"/>
  <c r="AU272" i="4" s="1"/>
  <c r="AT339" i="4"/>
  <c r="AU339" i="4" s="1"/>
  <c r="AQ184" i="4"/>
  <c r="AR184" i="4" s="1"/>
  <c r="N184" i="4" s="1"/>
  <c r="AT187" i="4"/>
  <c r="AQ179" i="4"/>
  <c r="AR179" i="4" s="1"/>
  <c r="N179" i="4" s="1"/>
  <c r="AT130" i="4"/>
  <c r="AT112" i="4"/>
  <c r="AT171" i="4"/>
  <c r="AT149" i="4"/>
  <c r="AT169" i="4"/>
  <c r="AT273" i="4"/>
  <c r="AU273" i="4" s="1"/>
  <c r="AT262" i="4"/>
  <c r="AU262" i="4" s="1"/>
  <c r="AQ206" i="4"/>
  <c r="AR206" i="4" s="1"/>
  <c r="AQ385" i="4"/>
  <c r="AR385" i="4" s="1"/>
  <c r="AT176" i="4"/>
  <c r="AT265" i="4"/>
  <c r="AU265" i="4" s="1"/>
  <c r="AT196" i="4"/>
  <c r="AU196" i="4" s="1"/>
  <c r="AT193" i="4"/>
  <c r="AU193" i="4" s="1"/>
  <c r="AT236" i="4"/>
  <c r="AU236" i="4" s="1"/>
  <c r="AQ336" i="4"/>
  <c r="AR336" i="4" s="1"/>
  <c r="AQ191" i="4"/>
  <c r="AR191" i="4" s="1"/>
  <c r="AQ220" i="4"/>
  <c r="AR220" i="4" s="1"/>
  <c r="AT344" i="4"/>
  <c r="AU344" i="4" s="1"/>
  <c r="AQ136" i="4"/>
  <c r="AR136" i="4" s="1"/>
  <c r="N136" i="4" s="1"/>
  <c r="AT183" i="4"/>
  <c r="AT150" i="4"/>
  <c r="AT243" i="4"/>
  <c r="AU243" i="4" s="1"/>
  <c r="AT205" i="4"/>
  <c r="AU205" i="4" s="1"/>
  <c r="AT321" i="4"/>
  <c r="AU321" i="4" s="1"/>
  <c r="AT398" i="4"/>
  <c r="AU398" i="4" s="1"/>
  <c r="AT136" i="4"/>
  <c r="AT313" i="4"/>
  <c r="AU313" i="4" s="1"/>
  <c r="AT372" i="4"/>
  <c r="AU372" i="4" s="1"/>
  <c r="AQ200" i="4"/>
  <c r="AR200" i="4" s="1"/>
  <c r="AT385" i="4"/>
  <c r="AU385" i="4" s="1"/>
  <c r="AQ308" i="4"/>
  <c r="AR308" i="4" s="1"/>
  <c r="AT226" i="4"/>
  <c r="AU226" i="4" s="1"/>
  <c r="AT290" i="4"/>
  <c r="AU290" i="4" s="1"/>
  <c r="AT333" i="4"/>
  <c r="AU333" i="4" s="1"/>
  <c r="AQ116" i="4"/>
  <c r="AR116" i="4" s="1"/>
  <c r="N116" i="4" s="1"/>
  <c r="AQ333" i="4"/>
  <c r="AR333" i="4" s="1"/>
  <c r="AT264" i="4"/>
  <c r="AU264" i="4" s="1"/>
  <c r="AQ340" i="4"/>
  <c r="AR340" i="4" s="1"/>
  <c r="AQ352" i="4"/>
  <c r="AR352" i="4" s="1"/>
  <c r="AQ245" i="4"/>
  <c r="AR245" i="4" s="1"/>
  <c r="AT119" i="4"/>
  <c r="AQ338" i="4"/>
  <c r="AR338" i="4" s="1"/>
  <c r="AQ216" i="4"/>
  <c r="AR216" i="4" s="1"/>
  <c r="AQ253" i="4"/>
  <c r="AR253" i="4" s="1"/>
  <c r="AT124" i="4"/>
  <c r="AT109" i="4"/>
  <c r="AT192" i="4"/>
  <c r="AU192" i="4" s="1"/>
  <c r="AT253" i="4"/>
  <c r="AU253" i="4" s="1"/>
  <c r="AT293" i="4"/>
  <c r="AU293" i="4" s="1"/>
  <c r="AT299" i="4"/>
  <c r="AU299" i="4" s="1"/>
  <c r="AQ389" i="4"/>
  <c r="AR389" i="4" s="1"/>
  <c r="AQ129" i="4"/>
  <c r="AR129" i="4" s="1"/>
  <c r="N129" i="4" s="1"/>
  <c r="AQ147" i="4"/>
  <c r="AR147" i="4" s="1"/>
  <c r="N147" i="4" s="1"/>
  <c r="AQ165" i="4"/>
  <c r="AR165" i="4" s="1"/>
  <c r="N165" i="4" s="1"/>
  <c r="AQ171" i="4"/>
  <c r="AR171" i="4" s="1"/>
  <c r="AT197" i="4"/>
  <c r="AU197" i="4" s="1"/>
  <c r="AQ244" i="4"/>
  <c r="AR244" i="4" s="1"/>
  <c r="AQ316" i="4"/>
  <c r="AR316" i="4" s="1"/>
  <c r="AQ392" i="4"/>
  <c r="AR392" i="4" s="1"/>
  <c r="AQ339" i="4"/>
  <c r="AR339" i="4" s="1"/>
  <c r="AQ192" i="4"/>
  <c r="AR192" i="4" s="1"/>
  <c r="AQ167" i="4"/>
  <c r="AR167" i="4" s="1"/>
  <c r="N167" i="4" s="1"/>
  <c r="AT327" i="4"/>
  <c r="AU327" i="4" s="1"/>
  <c r="AQ150" i="4"/>
  <c r="AR150" i="4" s="1"/>
  <c r="N150" i="4" s="1"/>
  <c r="AQ193" i="4"/>
  <c r="AR193" i="4" s="1"/>
  <c r="AQ124" i="4"/>
  <c r="AR124" i="4" s="1"/>
  <c r="N124" i="4" s="1"/>
  <c r="AT178" i="4"/>
  <c r="AT256" i="4"/>
  <c r="AU256" i="4" s="1"/>
  <c r="AT177" i="4"/>
  <c r="AT204" i="4"/>
  <c r="AU204" i="4" s="1"/>
  <c r="AT315" i="4"/>
  <c r="AU315" i="4" s="1"/>
  <c r="AT360" i="4"/>
  <c r="AU360" i="4" s="1"/>
  <c r="AT108" i="4"/>
  <c r="AT181" i="4"/>
  <c r="AT322" i="4"/>
  <c r="AU322" i="4" s="1"/>
  <c r="AQ343" i="4"/>
  <c r="AR343" i="4" s="1"/>
  <c r="AQ290" i="4"/>
  <c r="AR290" i="4" s="1"/>
  <c r="AQ372" i="4"/>
  <c r="AR372" i="4" s="1"/>
  <c r="AQ157" i="4"/>
  <c r="AR157" i="4" s="1"/>
  <c r="N157" i="4" s="1"/>
  <c r="AQ239" i="4"/>
  <c r="AR239" i="4" s="1"/>
  <c r="AQ198" i="4"/>
  <c r="AR198" i="4" s="1"/>
  <c r="AQ299" i="4"/>
  <c r="AR299" i="4" s="1"/>
  <c r="AQ221" i="4"/>
  <c r="AR221" i="4" s="1"/>
  <c r="AT164" i="4"/>
  <c r="AT307" i="4"/>
  <c r="AU307" i="4" s="1"/>
  <c r="AT319" i="4"/>
  <c r="AU319" i="4" s="1"/>
  <c r="AT229" i="4"/>
  <c r="AU229" i="4" s="1"/>
  <c r="AQ126" i="4"/>
  <c r="AR126" i="4" s="1"/>
  <c r="N126" i="4" s="1"/>
  <c r="AT239" i="4"/>
  <c r="AU239" i="4" s="1"/>
  <c r="AT324" i="4"/>
  <c r="AU324" i="4" s="1"/>
  <c r="AQ127" i="4"/>
  <c r="AR127" i="4" s="1"/>
  <c r="AQ251" i="4"/>
  <c r="AR251" i="4" s="1"/>
  <c r="AQ176" i="4"/>
  <c r="AR176" i="4" s="1"/>
  <c r="N176" i="4" s="1"/>
  <c r="AQ229" i="4"/>
  <c r="AR229" i="4" s="1"/>
  <c r="AT175" i="4"/>
  <c r="AQ306" i="4"/>
  <c r="AR306" i="4" s="1"/>
  <c r="AQ383" i="4"/>
  <c r="AR383" i="4" s="1"/>
  <c r="AT355" i="4"/>
  <c r="AU355" i="4" s="1"/>
  <c r="AQ267" i="4"/>
  <c r="AR267" i="4" s="1"/>
  <c r="AQ288" i="4"/>
  <c r="AR288" i="4" s="1"/>
  <c r="AQ255" i="4"/>
  <c r="AR255" i="4" s="1"/>
  <c r="AQ342" i="4"/>
  <c r="AR342" i="4" s="1"/>
  <c r="AT209" i="4"/>
  <c r="AU209" i="4" s="1"/>
  <c r="AT245" i="4"/>
  <c r="AU245" i="4" s="1"/>
  <c r="AQ284" i="4"/>
  <c r="AR284" i="4" s="1"/>
  <c r="AT296" i="4"/>
  <c r="AU296" i="4" s="1"/>
  <c r="AT375" i="4"/>
  <c r="AU375" i="4" s="1"/>
  <c r="AQ213" i="4"/>
  <c r="AR213" i="4" s="1"/>
  <c r="AT348" i="4"/>
  <c r="AU348" i="4" s="1"/>
  <c r="AT155" i="4"/>
  <c r="AT122" i="4"/>
  <c r="AQ204" i="4"/>
  <c r="AR204" i="4" s="1"/>
  <c r="AQ113" i="4"/>
  <c r="AR113" i="4" s="1"/>
  <c r="N113" i="4" s="1"/>
  <c r="AT159" i="4"/>
  <c r="AQ380" i="4"/>
  <c r="AR380" i="4" s="1"/>
  <c r="AQ224" i="4"/>
  <c r="AR224" i="4" s="1"/>
  <c r="AT113" i="4"/>
  <c r="AT330" i="4"/>
  <c r="AU330" i="4" s="1"/>
  <c r="AT167" i="4"/>
  <c r="AT163" i="4"/>
  <c r="AQ212" i="4"/>
  <c r="AR212" i="4" s="1"/>
  <c r="AT387" i="4"/>
  <c r="AU387" i="4" s="1"/>
  <c r="AT342" i="4"/>
  <c r="AU342" i="4" s="1"/>
  <c r="AT180" i="4"/>
  <c r="AT117" i="4"/>
  <c r="AT278" i="4"/>
  <c r="AU278" i="4" s="1"/>
  <c r="AT305" i="4"/>
  <c r="AU305" i="4" s="1"/>
  <c r="AT220" i="4"/>
  <c r="AU220" i="4" s="1"/>
  <c r="AT213" i="4"/>
  <c r="AU213" i="4" s="1"/>
  <c r="AQ318" i="4"/>
  <c r="AR318" i="4" s="1"/>
  <c r="AT320" i="4"/>
  <c r="AU320" i="4" s="1"/>
  <c r="AT267" i="4"/>
  <c r="AU267" i="4" s="1"/>
  <c r="AQ172" i="4"/>
  <c r="AR172" i="4" s="1"/>
  <c r="N172" i="4" s="1"/>
  <c r="AT350" i="4"/>
  <c r="AU350" i="4" s="1"/>
  <c r="AT323" i="4"/>
  <c r="AU323" i="4" s="1"/>
  <c r="AT129" i="4"/>
  <c r="AT303" i="4"/>
  <c r="AU303" i="4" s="1"/>
  <c r="AQ202" i="4"/>
  <c r="AR202" i="4" s="1"/>
  <c r="AT261" i="4"/>
  <c r="AU261" i="4" s="1"/>
  <c r="AT214" i="4"/>
  <c r="AU214" i="4" s="1"/>
  <c r="AQ292" i="4"/>
  <c r="AR292" i="4" s="1"/>
  <c r="AQ304" i="4"/>
  <c r="AR304" i="4" s="1"/>
  <c r="AQ294" i="4"/>
  <c r="AR294" i="4" s="1"/>
  <c r="AT384" i="4"/>
  <c r="AU384" i="4" s="1"/>
  <c r="AQ188" i="4"/>
  <c r="AR188" i="4" s="1"/>
  <c r="N188" i="4" s="1"/>
  <c r="AT191" i="4"/>
  <c r="AU191" i="4" s="1"/>
  <c r="AQ327" i="4"/>
  <c r="AR327" i="4" s="1"/>
  <c r="AT216" i="4"/>
  <c r="AU216" i="4" s="1"/>
  <c r="AQ334" i="4"/>
  <c r="AR334" i="4" s="1"/>
  <c r="AQ367" i="4"/>
  <c r="AR367" i="4" s="1"/>
  <c r="AQ125" i="4"/>
  <c r="AR125" i="4" s="1"/>
  <c r="N125" i="4" s="1"/>
  <c r="AQ250" i="4"/>
  <c r="AR250" i="4" s="1"/>
  <c r="AQ263" i="4"/>
  <c r="AR263" i="4" s="1"/>
  <c r="AQ217" i="4"/>
  <c r="AR217" i="4" s="1"/>
  <c r="AQ381" i="4"/>
  <c r="AR381" i="4" s="1"/>
  <c r="AQ183" i="4"/>
  <c r="AR183" i="4" s="1"/>
  <c r="N183" i="4" s="1"/>
  <c r="AQ325" i="4"/>
  <c r="AR325" i="4" s="1"/>
  <c r="AQ387" i="4"/>
  <c r="AR387" i="4" s="1"/>
  <c r="AQ111" i="4"/>
  <c r="AR111" i="4" s="1"/>
  <c r="N111" i="4" s="1"/>
  <c r="AT179" i="4"/>
  <c r="AT274" i="4"/>
  <c r="AU274" i="4" s="1"/>
  <c r="AT142" i="4"/>
  <c r="AT269" i="4"/>
  <c r="AU269" i="4" s="1"/>
  <c r="AT301" i="4"/>
  <c r="AU301" i="4" s="1"/>
  <c r="AT353" i="4"/>
  <c r="AU353" i="4" s="1"/>
  <c r="AQ370" i="4"/>
  <c r="AR370" i="4" s="1"/>
  <c r="AT190" i="4"/>
  <c r="AU190" i="4" s="1"/>
  <c r="AT224" i="4"/>
  <c r="AU224" i="4" s="1"/>
  <c r="AQ346" i="4"/>
  <c r="AR346" i="4" s="1"/>
  <c r="AT380" i="4"/>
  <c r="AU380" i="4" s="1"/>
  <c r="AQ190" i="4"/>
  <c r="AR190" i="4" s="1"/>
  <c r="AT221" i="4"/>
  <c r="AU221" i="4" s="1"/>
  <c r="AQ358" i="4"/>
  <c r="AR358" i="4" s="1"/>
  <c r="AQ130" i="4"/>
  <c r="AR130" i="4" s="1"/>
  <c r="N130" i="4" s="1"/>
  <c r="AT362" i="4"/>
  <c r="AU362" i="4" s="1"/>
  <c r="AT252" i="4"/>
  <c r="AU252" i="4" s="1"/>
  <c r="AQ163" i="4"/>
  <c r="AR163" i="4" s="1"/>
  <c r="N163" i="4" s="1"/>
  <c r="AQ296" i="4"/>
  <c r="AR296" i="4" s="1"/>
  <c r="AQ335" i="4"/>
  <c r="AR335" i="4" s="1"/>
  <c r="AQ344" i="4"/>
  <c r="AR344" i="4" s="1"/>
  <c r="AQ396" i="4"/>
  <c r="AR396" i="4" s="1"/>
  <c r="AQ201" i="4"/>
  <c r="AR201" i="4" s="1"/>
  <c r="AT123" i="4"/>
  <c r="AT161" i="4"/>
  <c r="AT288" i="4"/>
  <c r="AU288" i="4" s="1"/>
  <c r="AT374" i="4"/>
  <c r="AU374" i="4" s="1"/>
  <c r="AT376" i="4"/>
  <c r="AU376" i="4" s="1"/>
  <c r="AT107" i="4"/>
  <c r="AQ376" i="4"/>
  <c r="AR376" i="4" s="1"/>
  <c r="AT346" i="4"/>
  <c r="AU346" i="4" s="1"/>
  <c r="AQ215" i="4"/>
  <c r="AR215" i="4" s="1"/>
  <c r="AQ174" i="4"/>
  <c r="AR174" i="4" s="1"/>
  <c r="N174" i="4" s="1"/>
  <c r="AQ110" i="4"/>
  <c r="AR110" i="4" s="1"/>
  <c r="N110" i="4" s="1"/>
  <c r="AT114" i="4"/>
  <c r="AT128" i="4"/>
  <c r="AT207" i="4"/>
  <c r="AU207" i="4" s="1"/>
  <c r="AT228" i="4"/>
  <c r="AU228" i="4" s="1"/>
  <c r="AT270" i="4"/>
  <c r="AU270" i="4" s="1"/>
  <c r="AT347" i="4"/>
  <c r="AU347" i="4" s="1"/>
  <c r="AQ135" i="4"/>
  <c r="AR135" i="4" s="1"/>
  <c r="N135" i="4" s="1"/>
  <c r="AQ375" i="4"/>
  <c r="AR375" i="4" s="1"/>
  <c r="AT199" i="4"/>
  <c r="AU199" i="4" s="1"/>
  <c r="AT139" i="4"/>
  <c r="AT154" i="4"/>
  <c r="AQ266" i="4"/>
  <c r="AR266" i="4" s="1"/>
  <c r="AT138" i="4"/>
  <c r="AT237" i="4"/>
  <c r="AU237" i="4" s="1"/>
  <c r="AT210" i="4"/>
  <c r="AU210" i="4" s="1"/>
  <c r="AT246" i="4"/>
  <c r="AU246" i="4" s="1"/>
  <c r="AT250" i="4"/>
  <c r="AU250" i="4" s="1"/>
  <c r="AT363" i="4"/>
  <c r="AU363" i="4" s="1"/>
  <c r="AT367" i="4"/>
  <c r="AU367" i="4" s="1"/>
  <c r="AT249" i="4"/>
  <c r="AU249" i="4" s="1"/>
  <c r="AT215" i="4"/>
  <c r="AU215" i="4" s="1"/>
  <c r="AT125" i="4"/>
  <c r="AQ175" i="4"/>
  <c r="AR175" i="4" s="1"/>
  <c r="AQ137" i="4"/>
  <c r="AR137" i="4" s="1"/>
  <c r="N137" i="4" s="1"/>
  <c r="AT153" i="4"/>
  <c r="AT201" i="4"/>
  <c r="AU201" i="4" s="1"/>
  <c r="AT212" i="4"/>
  <c r="AU212" i="4" s="1"/>
  <c r="AT234" i="4"/>
  <c r="AU234" i="4" s="1"/>
  <c r="AT394" i="4"/>
  <c r="AU394" i="4" s="1"/>
  <c r="AT217" i="4"/>
  <c r="AU217" i="4" s="1"/>
  <c r="AT263" i="4"/>
  <c r="AU263" i="4" s="1"/>
  <c r="AT329" i="4"/>
  <c r="AU329" i="4" s="1"/>
  <c r="AT331" i="4"/>
  <c r="AU331" i="4" s="1"/>
  <c r="AT316" i="4"/>
  <c r="AU316" i="4" s="1"/>
  <c r="AQ210" i="4"/>
  <c r="AR210" i="4" s="1"/>
  <c r="AT165" i="4"/>
  <c r="AT279" i="4"/>
  <c r="AU279" i="4" s="1"/>
  <c r="AT311" i="4"/>
  <c r="AU311" i="4" s="1"/>
  <c r="AT291" i="4"/>
  <c r="AU291" i="4" s="1"/>
  <c r="AQ279" i="4"/>
  <c r="AR279" i="4" s="1"/>
  <c r="AT223" i="4"/>
  <c r="AU223" i="4" s="1"/>
  <c r="AT110" i="4"/>
  <c r="AQ133" i="4"/>
  <c r="AR133" i="4" s="1"/>
  <c r="AT111" i="4"/>
  <c r="AQ337" i="4"/>
  <c r="AR337" i="4" s="1"/>
  <c r="AT338" i="4"/>
  <c r="AU338" i="4" s="1"/>
  <c r="AT334" i="4"/>
  <c r="AU334" i="4" s="1"/>
  <c r="AT143" i="4"/>
  <c r="AT135" i="4"/>
  <c r="AT168" i="4"/>
  <c r="AT280" i="4"/>
  <c r="AU280" i="4" s="1"/>
  <c r="AT386" i="4"/>
  <c r="AU386" i="4" s="1"/>
  <c r="AQ170" i="4"/>
  <c r="AR170" i="4" s="1"/>
  <c r="N170" i="4" s="1"/>
  <c r="AT378" i="4"/>
  <c r="AU378" i="4" s="1"/>
  <c r="AQ305" i="4"/>
  <c r="AR305" i="4" s="1"/>
  <c r="AQ303" i="4"/>
  <c r="AR303" i="4" s="1"/>
  <c r="AT170" i="4"/>
  <c r="AT281" i="4"/>
  <c r="AU281" i="4" s="1"/>
  <c r="AT317" i="4"/>
  <c r="AU317" i="4" s="1"/>
  <c r="AT284" i="4"/>
  <c r="AU284" i="4" s="1"/>
  <c r="AT364" i="4"/>
  <c r="AU364" i="4" s="1"/>
  <c r="AT227" i="4"/>
  <c r="AU227" i="4" s="1"/>
  <c r="AT254" i="4"/>
  <c r="AU254" i="4" s="1"/>
  <c r="AT396" i="4"/>
  <c r="AU396" i="4" s="1"/>
  <c r="AT302" i="4"/>
  <c r="AU302" i="4" s="1"/>
  <c r="AT312" i="4"/>
  <c r="AU312" i="4" s="1"/>
  <c r="AQ151" i="4"/>
  <c r="AR151" i="4" s="1"/>
  <c r="N151" i="4" s="1"/>
  <c r="AQ160" i="4"/>
  <c r="AR160" i="4" s="1"/>
  <c r="N160" i="4" s="1"/>
  <c r="AQ145" i="4"/>
  <c r="AR145" i="4" s="1"/>
  <c r="N145" i="4" s="1"/>
  <c r="AT184" i="4"/>
  <c r="AQ270" i="4"/>
  <c r="AR270" i="4" s="1"/>
  <c r="AQ309" i="4"/>
  <c r="AR309" i="4" s="1"/>
  <c r="AT140" i="4"/>
  <c r="AT174" i="4"/>
  <c r="AT289" i="4"/>
  <c r="AU289" i="4" s="1"/>
  <c r="AT259" i="4"/>
  <c r="AU259" i="4" s="1"/>
  <c r="AT287" i="4"/>
  <c r="AU287" i="4" s="1"/>
  <c r="AT297" i="4"/>
  <c r="AU297" i="4" s="1"/>
  <c r="AT238" i="4"/>
  <c r="AU238" i="4" s="1"/>
  <c r="AQ162" i="4"/>
  <c r="AR162" i="4" s="1"/>
  <c r="AT292" i="4"/>
  <c r="AU292" i="4" s="1"/>
  <c r="AT162" i="4"/>
  <c r="AT336" i="4"/>
  <c r="AU336" i="4" s="1"/>
  <c r="AQ108" i="4"/>
  <c r="AR108" i="4" s="1"/>
  <c r="N108" i="4" s="1"/>
  <c r="AT381" i="4"/>
  <c r="AU381" i="4" s="1"/>
  <c r="AT147" i="4"/>
  <c r="AT151" i="4"/>
  <c r="AQ273" i="4"/>
  <c r="AR273" i="4" s="1"/>
  <c r="AQ269" i="4"/>
  <c r="AR269" i="4" s="1"/>
  <c r="AT194" i="4"/>
  <c r="AU194" i="4" s="1"/>
  <c r="AT285" i="4"/>
  <c r="AU285" i="4" s="1"/>
  <c r="AT366" i="4"/>
  <c r="AU366" i="4" s="1"/>
  <c r="AT349" i="4"/>
  <c r="AU349" i="4" s="1"/>
  <c r="AT309" i="4"/>
  <c r="AU309" i="4" s="1"/>
  <c r="AT389" i="4"/>
  <c r="AU389" i="4" s="1"/>
  <c r="AT200" i="4"/>
  <c r="AU200" i="4" s="1"/>
  <c r="AT402" i="4"/>
  <c r="AU402" i="4" s="1"/>
  <c r="AQ149" i="4"/>
  <c r="AR149" i="4" s="1"/>
  <c r="N149" i="4" s="1"/>
  <c r="AQ317" i="4"/>
  <c r="AR317" i="4" s="1"/>
  <c r="AQ357" i="4"/>
  <c r="AR357" i="4" s="1"/>
  <c r="AQ369" i="4"/>
  <c r="AR369" i="4" s="1"/>
  <c r="AQ112" i="4"/>
  <c r="AR112" i="4" s="1"/>
  <c r="N112" i="4" s="1"/>
  <c r="AT132" i="4"/>
  <c r="AT121" i="4"/>
  <c r="AT277" i="4"/>
  <c r="AU277" i="4" s="1"/>
  <c r="AQ280" i="4"/>
  <c r="AR280" i="4" s="1"/>
  <c r="AT116" i="4"/>
  <c r="AT377" i="4"/>
  <c r="AU377" i="4" s="1"/>
  <c r="AT131" i="4"/>
  <c r="AT283" i="4"/>
  <c r="AU283" i="4" s="1"/>
  <c r="AT286" i="4"/>
  <c r="AU286" i="4" s="1"/>
  <c r="AQ400" i="4"/>
  <c r="AR400" i="4" s="1"/>
  <c r="AT400" i="4"/>
  <c r="AU400" i="4" s="1"/>
  <c r="AQ134" i="4"/>
  <c r="AR134" i="4" s="1"/>
  <c r="N134" i="4" s="1"/>
  <c r="AQ203" i="4"/>
  <c r="AR203" i="4" s="1"/>
  <c r="AT383" i="4"/>
  <c r="AU383" i="4" s="1"/>
  <c r="AQ148" i="4"/>
  <c r="AR148" i="4" s="1"/>
  <c r="N148" i="4" s="1"/>
  <c r="AQ232" i="4"/>
  <c r="AR232" i="4" s="1"/>
  <c r="AQ187" i="4"/>
  <c r="AR187" i="4" s="1"/>
  <c r="N187" i="4" s="1"/>
  <c r="AQ132" i="4"/>
  <c r="AR132" i="4" s="1"/>
  <c r="N132" i="4" s="1"/>
  <c r="AQ121" i="4"/>
  <c r="AR121" i="4" s="1"/>
  <c r="N121" i="4" s="1"/>
  <c r="AQ209" i="4"/>
  <c r="AR209" i="4" s="1"/>
  <c r="AQ390" i="4"/>
  <c r="AR390" i="4" s="1"/>
  <c r="AQ276" i="4"/>
  <c r="AR276" i="4" s="1"/>
  <c r="AQ310" i="4"/>
  <c r="AR310" i="4" s="1"/>
  <c r="AT141" i="4"/>
  <c r="AT275" i="4"/>
  <c r="AU275" i="4" s="1"/>
  <c r="AT282" i="4"/>
  <c r="AU282" i="4" s="1"/>
  <c r="AQ274" i="4"/>
  <c r="AR274" i="4" s="1"/>
  <c r="AQ283" i="4"/>
  <c r="AR283" i="4" s="1"/>
  <c r="AQ237" i="4"/>
  <c r="AR237" i="4" s="1"/>
  <c r="AT401" i="4"/>
  <c r="AU401" i="4" s="1"/>
  <c r="AQ246" i="4"/>
  <c r="AR246" i="4" s="1"/>
  <c r="AT134" i="4"/>
  <c r="AQ260" i="4"/>
  <c r="AR260" i="4" s="1"/>
  <c r="AQ158" i="4"/>
  <c r="AR158" i="4" s="1"/>
  <c r="AT158" i="4"/>
  <c r="AT172" i="4"/>
  <c r="AT392" i="4"/>
  <c r="AU392" i="4" s="1"/>
  <c r="AQ141" i="4"/>
  <c r="AR141" i="4" s="1"/>
  <c r="N141" i="4" s="1"/>
  <c r="AQ259" i="4"/>
  <c r="AR259" i="4" s="1"/>
  <c r="AT115" i="4"/>
  <c r="AT276" i="4"/>
  <c r="AU276" i="4" s="1"/>
  <c r="AQ356" i="4"/>
  <c r="AR356" i="4" s="1"/>
  <c r="AQ178" i="4"/>
  <c r="AR178" i="4" s="1"/>
  <c r="N178" i="4" s="1"/>
  <c r="AQ393" i="4"/>
  <c r="AR393" i="4" s="1"/>
  <c r="AQ360" i="4"/>
  <c r="AR360" i="4" s="1"/>
  <c r="AQ289" i="4"/>
  <c r="AR289" i="4" s="1"/>
  <c r="AT393" i="4"/>
  <c r="AU393" i="4" s="1"/>
  <c r="AT294" i="4"/>
  <c r="AU294" i="4" s="1"/>
  <c r="AT318" i="4"/>
  <c r="AU318" i="4" s="1"/>
  <c r="AT326" i="4"/>
  <c r="AU326" i="4" s="1"/>
  <c r="AR120" i="4"/>
  <c r="AT247" i="4"/>
  <c r="AU247" i="4" s="1"/>
  <c r="AQ177" i="4"/>
  <c r="AR177" i="4" s="1"/>
  <c r="N177" i="4" s="1"/>
  <c r="AT185" i="4"/>
  <c r="AT370" i="4"/>
  <c r="AT351" i="4"/>
  <c r="AU351" i="4" s="1"/>
  <c r="AT395" i="4"/>
  <c r="AU395" i="4" s="1"/>
  <c r="AT382" i="4"/>
  <c r="AU382" i="4" s="1"/>
  <c r="AT391" i="4"/>
  <c r="AU391" i="4" s="1"/>
  <c r="AT137" i="4"/>
  <c r="AT390" i="4"/>
  <c r="AU390" i="4" s="1"/>
  <c r="AT126" i="4"/>
  <c r="AT251" i="4"/>
  <c r="AU251" i="4" s="1"/>
  <c r="AT314" i="4"/>
  <c r="AU314" i="4" s="1"/>
  <c r="AT310" i="4"/>
  <c r="AU310" i="4" s="1"/>
  <c r="AT308" i="4"/>
  <c r="AU308" i="4" s="1"/>
  <c r="AT304" i="4"/>
  <c r="AU304" i="4" s="1"/>
  <c r="AT248" i="4"/>
  <c r="AU248" i="4" s="1"/>
  <c r="AT182" i="4"/>
  <c r="AQ347" i="4"/>
  <c r="AR347" i="4" s="1"/>
  <c r="AQ131" i="4"/>
  <c r="AR131" i="4" s="1"/>
  <c r="AQ186" i="4"/>
  <c r="AR186" i="4" s="1"/>
  <c r="N186" i="4" s="1"/>
  <c r="AQ397" i="4"/>
  <c r="AR397" i="4" s="1"/>
  <c r="AQ143" i="4"/>
  <c r="AR143" i="4" s="1"/>
  <c r="AQ366" i="4"/>
  <c r="AR366" i="4" s="1"/>
  <c r="AT379" i="4"/>
  <c r="AU379" i="4" s="1"/>
  <c r="AQ364" i="4"/>
  <c r="AR364" i="4" s="1"/>
  <c r="AQ262" i="4"/>
  <c r="AR262" i="4" s="1"/>
  <c r="AQ277" i="4"/>
  <c r="AR277" i="4" s="1"/>
  <c r="AT203" i="4"/>
  <c r="AU203" i="4" s="1"/>
  <c r="AQ272" i="4"/>
  <c r="AR272" i="4" s="1"/>
  <c r="AQ301" i="4"/>
  <c r="AR301" i="4" s="1"/>
  <c r="AQ398" i="4"/>
  <c r="AR398" i="4" s="1"/>
  <c r="AQ247" i="4"/>
  <c r="AR247" i="4" s="1"/>
  <c r="AQ287" i="4"/>
  <c r="AR287" i="4" s="1"/>
  <c r="AT266" i="4"/>
  <c r="AU266" i="4" s="1"/>
  <c r="AR359" i="4"/>
  <c r="AT373" i="4"/>
  <c r="AU373" i="4" s="1"/>
  <c r="AT388" i="4"/>
  <c r="AU388" i="4" s="1"/>
  <c r="AT258" i="4"/>
  <c r="AU258" i="4" s="1"/>
  <c r="AT133" i="4"/>
  <c r="AT202" i="4"/>
  <c r="AU202" i="4" s="1"/>
  <c r="AT240" i="4"/>
  <c r="AU240" i="4" s="1"/>
  <c r="AR314" i="4"/>
  <c r="AT232" i="4"/>
  <c r="AU232" i="4" s="1"/>
  <c r="AQ153" i="4"/>
  <c r="AR153" i="4" s="1"/>
  <c r="N153" i="4" s="1"/>
  <c r="AQ282" i="4"/>
  <c r="AR282" i="4" s="1"/>
  <c r="AT337" i="4"/>
  <c r="AU337" i="4" s="1"/>
  <c r="AQ388" i="4"/>
  <c r="AR388" i="4" s="1"/>
  <c r="AQ291" i="4"/>
  <c r="AR291" i="4" s="1"/>
  <c r="AQ254" i="4"/>
  <c r="AR254" i="4" s="1"/>
  <c r="AQ297" i="4"/>
  <c r="AR297" i="4" s="1"/>
  <c r="AQ240" i="4"/>
  <c r="AR240" i="4" s="1"/>
  <c r="AQ315" i="4"/>
  <c r="AR315" i="4" s="1"/>
  <c r="AQ154" i="4"/>
  <c r="AR154" i="4" s="1"/>
  <c r="N154" i="4" s="1"/>
  <c r="AQ227" i="4"/>
  <c r="AR227" i="4" s="1"/>
  <c r="AQ404" i="4"/>
  <c r="AR404" i="4" s="1"/>
  <c r="AQ182" i="4"/>
  <c r="AR182" i="4" s="1"/>
  <c r="N182" i="4" s="1"/>
  <c r="AQ211" i="4"/>
  <c r="AR211" i="4" s="1"/>
  <c r="AQ248" i="4"/>
  <c r="AR248" i="4" s="1"/>
  <c r="AQ123" i="4"/>
  <c r="AR123" i="4" s="1"/>
  <c r="N123" i="4" s="1"/>
  <c r="AQ207" i="4"/>
  <c r="AR207" i="4" s="1"/>
  <c r="AT369" i="4"/>
  <c r="AU369" i="4" s="1"/>
  <c r="AT188" i="4"/>
  <c r="AR249" i="4"/>
  <c r="AQ275" i="4"/>
  <c r="AR275" i="4" s="1"/>
  <c r="AT371" i="4"/>
  <c r="AU371" i="4" s="1"/>
  <c r="AT160" i="4"/>
  <c r="AT211" i="4"/>
  <c r="AU211" i="4" s="1"/>
  <c r="AT397" i="4"/>
  <c r="AU397" i="4" s="1"/>
  <c r="AT219" i="4"/>
  <c r="AU219" i="4" s="1"/>
  <c r="AT306" i="4"/>
  <c r="AU306" i="4" s="1"/>
  <c r="AT300" i="4"/>
  <c r="AU300" i="4" s="1"/>
  <c r="AT335" i="4"/>
  <c r="AU335" i="4" s="1"/>
  <c r="AT260" i="4"/>
  <c r="AU260" i="4" s="1"/>
  <c r="AQ371" i="4"/>
  <c r="AR371" i="4" s="1"/>
  <c r="AQ114" i="4"/>
  <c r="AR114" i="4" s="1"/>
  <c r="N114" i="4" s="1"/>
  <c r="AQ128" i="4"/>
  <c r="AR128" i="4" s="1"/>
  <c r="N128" i="4" s="1"/>
  <c r="AQ307" i="4"/>
  <c r="AR307" i="4" s="1"/>
  <c r="AQ382" i="4"/>
  <c r="AR382" i="4" s="1"/>
  <c r="AQ139" i="4"/>
  <c r="AR139" i="4" s="1"/>
  <c r="N139" i="4" s="1"/>
  <c r="AQ281" i="4"/>
  <c r="AR281" i="4" s="1"/>
  <c r="AQ354" i="4"/>
  <c r="AR354" i="4" s="1"/>
  <c r="AQ258" i="4"/>
  <c r="AR258" i="4" s="1"/>
  <c r="AQ312" i="4"/>
  <c r="AR312" i="4" s="1"/>
  <c r="AQ374" i="4"/>
  <c r="AR374" i="4" s="1"/>
  <c r="AR321" i="4"/>
  <c r="AQ261" i="4"/>
  <c r="AR261" i="4" s="1"/>
  <c r="AQ331" i="4"/>
  <c r="AR331" i="4" s="1"/>
  <c r="AQ223" i="4"/>
  <c r="AR223" i="4" s="1"/>
  <c r="AQ234" i="4"/>
  <c r="AR234" i="4" s="1"/>
  <c r="AQ319" i="4"/>
  <c r="AR319" i="4" s="1"/>
  <c r="AT356" i="4"/>
  <c r="AU356" i="4" s="1"/>
  <c r="AR257" i="4"/>
  <c r="AR285" i="4"/>
  <c r="AT257" i="4"/>
  <c r="AU257" i="4" s="1"/>
  <c r="AT325" i="4"/>
  <c r="AU325" i="4" s="1"/>
  <c r="AQ363" i="4"/>
  <c r="AR363" i="4" s="1"/>
  <c r="AT399" i="4"/>
  <c r="AU399" i="4" s="1"/>
  <c r="AT404" i="4"/>
  <c r="AU404" i="4" s="1"/>
  <c r="AQ140" i="4"/>
  <c r="AR140" i="4" s="1"/>
  <c r="N140" i="4" s="1"/>
  <c r="AQ286" i="4"/>
  <c r="AR286" i="4" s="1"/>
  <c r="AQ373" i="4"/>
  <c r="AR373" i="4" s="1"/>
  <c r="AQ142" i="4"/>
  <c r="AR142" i="4" s="1"/>
  <c r="N142" i="4" s="1"/>
  <c r="AQ219" i="4"/>
  <c r="AR219" i="4" s="1"/>
  <c r="AQ278" i="4"/>
  <c r="AR278" i="4" s="1"/>
  <c r="AQ311" i="4"/>
  <c r="AR311" i="4" s="1"/>
  <c r="AQ302" i="4"/>
  <c r="AR302" i="4" s="1"/>
  <c r="AQ180" i="4"/>
  <c r="AR180" i="4" s="1"/>
  <c r="N180" i="4" s="1"/>
  <c r="AT357" i="4"/>
  <c r="AU357" i="4" s="1"/>
  <c r="AQ313" i="4"/>
  <c r="AR313" i="4" s="1"/>
  <c r="AQ168" i="4"/>
  <c r="AR168" i="4" s="1"/>
  <c r="N168" i="4" s="1"/>
  <c r="AQ298" i="4"/>
  <c r="AR298" i="4" s="1"/>
  <c r="AR322" i="4"/>
  <c r="AT332" i="4"/>
  <c r="AU332" i="4" s="1"/>
  <c r="AU365" i="4"/>
  <c r="O156" i="4" l="1"/>
  <c r="O167" i="4"/>
  <c r="O151" i="4"/>
  <c r="O137" i="4"/>
  <c r="O166" i="4"/>
  <c r="O114" i="4"/>
  <c r="O125" i="4"/>
  <c r="O164" i="4"/>
  <c r="AU117" i="4"/>
  <c r="T117" i="4" s="1"/>
  <c r="S117" i="4"/>
  <c r="AU177" i="4"/>
  <c r="T177" i="4" s="1"/>
  <c r="S177" i="4"/>
  <c r="AU118" i="4"/>
  <c r="T118" i="4" s="1"/>
  <c r="S118" i="4"/>
  <c r="AU182" i="4"/>
  <c r="T182" i="4" s="1"/>
  <c r="S182" i="4"/>
  <c r="AU116" i="4"/>
  <c r="T116" i="4" s="1"/>
  <c r="S116" i="4"/>
  <c r="AU154" i="4"/>
  <c r="T154" i="4" s="1"/>
  <c r="S154" i="4"/>
  <c r="AU180" i="4"/>
  <c r="T180" i="4" s="1"/>
  <c r="S180" i="4"/>
  <c r="AU164" i="4"/>
  <c r="T164" i="4" s="1"/>
  <c r="S164" i="4"/>
  <c r="AU183" i="4"/>
  <c r="T183" i="4" s="1"/>
  <c r="S183" i="4"/>
  <c r="AU149" i="4"/>
  <c r="T149" i="4" s="1"/>
  <c r="S149" i="4"/>
  <c r="AU148" i="4"/>
  <c r="T148" i="4" s="1"/>
  <c r="S148" i="4"/>
  <c r="AU127" i="4"/>
  <c r="T127" i="4" s="1"/>
  <c r="S127" i="4"/>
  <c r="M135" i="4"/>
  <c r="O135" i="4" s="1"/>
  <c r="M153" i="4"/>
  <c r="O153" i="4" s="1"/>
  <c r="M129" i="4"/>
  <c r="O129" i="4" s="1"/>
  <c r="M174" i="4"/>
  <c r="O174" i="4" s="1"/>
  <c r="M122" i="4"/>
  <c r="O122" i="4" s="1"/>
  <c r="M133" i="4"/>
  <c r="O133" i="4" s="1"/>
  <c r="M142" i="4"/>
  <c r="O142" i="4" s="1"/>
  <c r="M186" i="4"/>
  <c r="O186" i="4" s="1"/>
  <c r="M183" i="4"/>
  <c r="O183" i="4" s="1"/>
  <c r="AU174" i="4"/>
  <c r="T174" i="4" s="1"/>
  <c r="S174" i="4"/>
  <c r="AU128" i="4"/>
  <c r="T128" i="4" s="1"/>
  <c r="S128" i="4"/>
  <c r="AU178" i="4"/>
  <c r="T178" i="4" s="1"/>
  <c r="S178" i="4"/>
  <c r="AU171" i="4"/>
  <c r="T171" i="4" s="1"/>
  <c r="S171" i="4"/>
  <c r="AU146" i="4"/>
  <c r="T146" i="4" s="1"/>
  <c r="S146" i="4"/>
  <c r="AU144" i="4"/>
  <c r="T144" i="4" s="1"/>
  <c r="S144" i="4"/>
  <c r="M171" i="4"/>
  <c r="O171" i="4" s="1"/>
  <c r="M162" i="4"/>
  <c r="O162" i="4" s="1"/>
  <c r="M158" i="4"/>
  <c r="O158" i="4" s="1"/>
  <c r="M143" i="4"/>
  <c r="O143" i="4" s="1"/>
  <c r="M145" i="4"/>
  <c r="O145" i="4" s="1"/>
  <c r="M138" i="4"/>
  <c r="O138" i="4" s="1"/>
  <c r="M175" i="4"/>
  <c r="O175" i="4" s="1"/>
  <c r="M131" i="4"/>
  <c r="O131" i="4" s="1"/>
  <c r="M118" i="4"/>
  <c r="O118" i="4" s="1"/>
  <c r="M116" i="4"/>
  <c r="O116" i="4" s="1"/>
  <c r="M187" i="4"/>
  <c r="O187" i="4" s="1"/>
  <c r="M127" i="4"/>
  <c r="O127" i="4" s="1"/>
  <c r="AU126" i="4"/>
  <c r="T126" i="4" s="1"/>
  <c r="S126" i="4"/>
  <c r="M176" i="4"/>
  <c r="O176" i="4" s="1"/>
  <c r="AU162" i="4"/>
  <c r="T162" i="4" s="1"/>
  <c r="S162" i="4"/>
  <c r="AU139" i="4"/>
  <c r="T139" i="4" s="1"/>
  <c r="S139" i="4"/>
  <c r="AU133" i="4"/>
  <c r="T133" i="4" s="1"/>
  <c r="S133" i="4"/>
  <c r="AU158" i="4"/>
  <c r="T158" i="4" s="1"/>
  <c r="S158" i="4"/>
  <c r="U158" i="4" s="1"/>
  <c r="AU140" i="4"/>
  <c r="T140" i="4" s="1"/>
  <c r="S140" i="4"/>
  <c r="AU170" i="4"/>
  <c r="T170" i="4" s="1"/>
  <c r="S170" i="4"/>
  <c r="AU135" i="4"/>
  <c r="T135" i="4" s="1"/>
  <c r="S135" i="4"/>
  <c r="AU153" i="4"/>
  <c r="T153" i="4" s="1"/>
  <c r="S153" i="4"/>
  <c r="U153" i="4" s="1"/>
  <c r="AU114" i="4"/>
  <c r="T114" i="4" s="1"/>
  <c r="S114" i="4"/>
  <c r="AU142" i="4"/>
  <c r="T142" i="4" s="1"/>
  <c r="S142" i="4"/>
  <c r="AU159" i="4"/>
  <c r="T159" i="4" s="1"/>
  <c r="S159" i="4"/>
  <c r="AU181" i="4"/>
  <c r="T181" i="4" s="1"/>
  <c r="S181" i="4"/>
  <c r="U181" i="4" s="1"/>
  <c r="AU136" i="4"/>
  <c r="T136" i="4" s="1"/>
  <c r="S136" i="4"/>
  <c r="AU176" i="4"/>
  <c r="T176" i="4" s="1"/>
  <c r="S176" i="4"/>
  <c r="AU186" i="4"/>
  <c r="T186" i="4" s="1"/>
  <c r="S186" i="4"/>
  <c r="AU145" i="4"/>
  <c r="T145" i="4" s="1"/>
  <c r="S145" i="4"/>
  <c r="AU120" i="4"/>
  <c r="T120" i="4" s="1"/>
  <c r="S120" i="4"/>
  <c r="M163" i="4"/>
  <c r="O163" i="4" s="1"/>
  <c r="M184" i="4"/>
  <c r="O184" i="4" s="1"/>
  <c r="M181" i="4"/>
  <c r="O181" i="4" s="1"/>
  <c r="M180" i="4"/>
  <c r="O180" i="4" s="1"/>
  <c r="M146" i="4"/>
  <c r="O146" i="4" s="1"/>
  <c r="M169" i="4"/>
  <c r="O169" i="4" s="1"/>
  <c r="AU124" i="4"/>
  <c r="T124" i="4" s="1"/>
  <c r="S124" i="4"/>
  <c r="AU156" i="4"/>
  <c r="T156" i="4" s="1"/>
  <c r="S156" i="4"/>
  <c r="AU137" i="4"/>
  <c r="T137" i="4" s="1"/>
  <c r="S137" i="4"/>
  <c r="AU121" i="4"/>
  <c r="T121" i="4" s="1"/>
  <c r="S121" i="4"/>
  <c r="AU143" i="4"/>
  <c r="T143" i="4" s="1"/>
  <c r="S143" i="4"/>
  <c r="AU119" i="4"/>
  <c r="T119" i="4" s="1"/>
  <c r="S119" i="4"/>
  <c r="AU130" i="4"/>
  <c r="T130" i="4" s="1"/>
  <c r="S130" i="4"/>
  <c r="AU166" i="4"/>
  <c r="T166" i="4" s="1"/>
  <c r="S166" i="4"/>
  <c r="M170" i="4"/>
  <c r="O170" i="4" s="1"/>
  <c r="M126" i="4"/>
  <c r="O126" i="4" s="1"/>
  <c r="M178" i="4"/>
  <c r="O178" i="4" s="1"/>
  <c r="M179" i="4"/>
  <c r="O179" i="4" s="1"/>
  <c r="M117" i="4"/>
  <c r="O117" i="4" s="1"/>
  <c r="M149" i="4"/>
  <c r="O149" i="4" s="1"/>
  <c r="M132" i="4"/>
  <c r="O132" i="4" s="1"/>
  <c r="AU169" i="4"/>
  <c r="T169" i="4" s="1"/>
  <c r="S169" i="4"/>
  <c r="AU188" i="4"/>
  <c r="T188" i="4" s="1"/>
  <c r="S188" i="4"/>
  <c r="AU132" i="4"/>
  <c r="T132" i="4" s="1"/>
  <c r="S132" i="4"/>
  <c r="AU151" i="4"/>
  <c r="T151" i="4" s="1"/>
  <c r="S151" i="4"/>
  <c r="AU161" i="4"/>
  <c r="T161" i="4" s="1"/>
  <c r="S161" i="4"/>
  <c r="AU179" i="4"/>
  <c r="T179" i="4" s="1"/>
  <c r="S179" i="4"/>
  <c r="AU129" i="4"/>
  <c r="T129" i="4" s="1"/>
  <c r="S129" i="4"/>
  <c r="AU163" i="4"/>
  <c r="T163" i="4" s="1"/>
  <c r="S163" i="4"/>
  <c r="M154" i="4"/>
  <c r="O154" i="4" s="1"/>
  <c r="M115" i="4"/>
  <c r="O115" i="4" s="1"/>
  <c r="M144" i="4"/>
  <c r="O144" i="4" s="1"/>
  <c r="M177" i="4"/>
  <c r="O177" i="4" s="1"/>
  <c r="M155" i="4"/>
  <c r="O155" i="4" s="1"/>
  <c r="M173" i="4"/>
  <c r="O173" i="4" s="1"/>
  <c r="M150" i="4"/>
  <c r="O150" i="4" s="1"/>
  <c r="M124" i="4"/>
  <c r="O124" i="4" s="1"/>
  <c r="M165" i="4"/>
  <c r="O165" i="4" s="1"/>
  <c r="M188" i="4"/>
  <c r="O188" i="4" s="1"/>
  <c r="M182" i="4"/>
  <c r="O182" i="4" s="1"/>
  <c r="AU185" i="4"/>
  <c r="T185" i="4" s="1"/>
  <c r="S185" i="4"/>
  <c r="M172" i="4"/>
  <c r="O172" i="4" s="1"/>
  <c r="AU115" i="4"/>
  <c r="T115" i="4" s="1"/>
  <c r="S115" i="4"/>
  <c r="AU134" i="4"/>
  <c r="T134" i="4" s="1"/>
  <c r="S134" i="4"/>
  <c r="AU141" i="4"/>
  <c r="T141" i="4" s="1"/>
  <c r="S141" i="4"/>
  <c r="AU147" i="4"/>
  <c r="T147" i="4" s="1"/>
  <c r="S147" i="4"/>
  <c r="AU184" i="4"/>
  <c r="T184" i="4" s="1"/>
  <c r="S184" i="4"/>
  <c r="AU125" i="4"/>
  <c r="T125" i="4" s="1"/>
  <c r="S125" i="4"/>
  <c r="AU123" i="4"/>
  <c r="T123" i="4" s="1"/>
  <c r="S123" i="4"/>
  <c r="AU167" i="4"/>
  <c r="T167" i="4" s="1"/>
  <c r="S167" i="4"/>
  <c r="AU122" i="4"/>
  <c r="T122" i="4" s="1"/>
  <c r="S122" i="4"/>
  <c r="AU175" i="4"/>
  <c r="T175" i="4" s="1"/>
  <c r="S175" i="4"/>
  <c r="AU187" i="4"/>
  <c r="T187" i="4" s="1"/>
  <c r="S187" i="4"/>
  <c r="AU152" i="4"/>
  <c r="T152" i="4" s="1"/>
  <c r="S152" i="4"/>
  <c r="AU157" i="4"/>
  <c r="T157" i="4" s="1"/>
  <c r="S157" i="4"/>
  <c r="M161" i="4"/>
  <c r="O161" i="4" s="1"/>
  <c r="M168" i="4"/>
  <c r="O168" i="4" s="1"/>
  <c r="M141" i="4"/>
  <c r="O141" i="4" s="1"/>
  <c r="M148" i="4"/>
  <c r="O148" i="4" s="1"/>
  <c r="M119" i="4"/>
  <c r="O119" i="4" s="1"/>
  <c r="M152" i="4"/>
  <c r="O152" i="4" s="1"/>
  <c r="M147" i="4"/>
  <c r="O147" i="4" s="1"/>
  <c r="M134" i="4"/>
  <c r="O134" i="4" s="1"/>
  <c r="M121" i="4"/>
  <c r="O121" i="4" s="1"/>
  <c r="M130" i="4"/>
  <c r="O130" i="4" s="1"/>
  <c r="AU160" i="4"/>
  <c r="T160" i="4" s="1"/>
  <c r="S160" i="4"/>
  <c r="AU165" i="4"/>
  <c r="T165" i="4" s="1"/>
  <c r="S165" i="4"/>
  <c r="AU150" i="4"/>
  <c r="T150" i="4" s="1"/>
  <c r="S150" i="4"/>
  <c r="AU172" i="4"/>
  <c r="T172" i="4" s="1"/>
  <c r="S172" i="4"/>
  <c r="AU168" i="4"/>
  <c r="T168" i="4" s="1"/>
  <c r="S168" i="4"/>
  <c r="AU131" i="4"/>
  <c r="T131" i="4" s="1"/>
  <c r="S131" i="4"/>
  <c r="AU138" i="4"/>
  <c r="T138" i="4" s="1"/>
  <c r="S138" i="4"/>
  <c r="AU155" i="4"/>
  <c r="T155" i="4" s="1"/>
  <c r="S155" i="4"/>
  <c r="AU173" i="4"/>
  <c r="T173" i="4" s="1"/>
  <c r="S173" i="4"/>
  <c r="M160" i="4"/>
  <c r="O160" i="4" s="1"/>
  <c r="M157" i="4"/>
  <c r="O157" i="4" s="1"/>
  <c r="M185" i="4"/>
  <c r="O185" i="4" s="1"/>
  <c r="M159" i="4"/>
  <c r="O159" i="4" s="1"/>
  <c r="M128" i="4"/>
  <c r="O128" i="4" s="1"/>
  <c r="M123" i="4"/>
  <c r="O123" i="4" s="1"/>
  <c r="M136" i="4"/>
  <c r="O136" i="4" s="1"/>
  <c r="M140" i="4"/>
  <c r="O140" i="4" s="1"/>
  <c r="O108" i="4"/>
  <c r="O109" i="4"/>
  <c r="AU109" i="4"/>
  <c r="T109" i="4" s="1"/>
  <c r="S109" i="4"/>
  <c r="M107" i="4"/>
  <c r="O107" i="4" s="1"/>
  <c r="M112" i="4"/>
  <c r="O112" i="4" s="1"/>
  <c r="V112" i="4" s="1"/>
  <c r="M113" i="4"/>
  <c r="O113" i="4" s="1"/>
  <c r="AU111" i="4"/>
  <c r="T111" i="4" s="1"/>
  <c r="S111" i="4"/>
  <c r="AU113" i="4"/>
  <c r="T113" i="4" s="1"/>
  <c r="S113" i="4"/>
  <c r="AU107" i="4"/>
  <c r="T107" i="4" s="1"/>
  <c r="S107" i="4"/>
  <c r="U107" i="4" s="1"/>
  <c r="M111" i="4"/>
  <c r="O111" i="4" s="1"/>
  <c r="AU110" i="4"/>
  <c r="T110" i="4" s="1"/>
  <c r="S110" i="4"/>
  <c r="AU112" i="4"/>
  <c r="T112" i="4" s="1"/>
  <c r="S112" i="4"/>
  <c r="U112" i="4" s="1"/>
  <c r="M110" i="4"/>
  <c r="O110" i="4" s="1"/>
  <c r="AU108" i="4"/>
  <c r="T108" i="4" s="1"/>
  <c r="S108" i="4"/>
  <c r="U108" i="4" s="1"/>
  <c r="AU370" i="4"/>
  <c r="U143" i="4" l="1"/>
  <c r="U124" i="4"/>
  <c r="V124" i="4" s="1"/>
  <c r="U120" i="4"/>
  <c r="V120" i="4" s="1"/>
  <c r="U136" i="4"/>
  <c r="V136" i="4" s="1"/>
  <c r="U114" i="4"/>
  <c r="U140" i="4"/>
  <c r="U162" i="4"/>
  <c r="U166" i="4"/>
  <c r="V166" i="4" s="1"/>
  <c r="U121" i="4"/>
  <c r="V121" i="4" s="1"/>
  <c r="U145" i="4"/>
  <c r="V145" i="4" s="1"/>
  <c r="U149" i="4"/>
  <c r="U154" i="4"/>
  <c r="V154" i="4" s="1"/>
  <c r="U177" i="4"/>
  <c r="V177" i="4" s="1"/>
  <c r="V159" i="4"/>
  <c r="U113" i="4"/>
  <c r="V113" i="4" s="1"/>
  <c r="V149" i="4"/>
  <c r="U130" i="4"/>
  <c r="V130" i="4" s="1"/>
  <c r="U137" i="4"/>
  <c r="U186" i="4"/>
  <c r="U159" i="4"/>
  <c r="U135" i="4"/>
  <c r="U133" i="4"/>
  <c r="V133" i="4"/>
  <c r="U148" i="4"/>
  <c r="V148" i="4" s="1"/>
  <c r="U180" i="4"/>
  <c r="V180" i="4" s="1"/>
  <c r="U118" i="4"/>
  <c r="V118" i="4" s="1"/>
  <c r="U155" i="4"/>
  <c r="V155" i="4" s="1"/>
  <c r="U172" i="4"/>
  <c r="U183" i="4"/>
  <c r="U116" i="4"/>
  <c r="V116" i="4" s="1"/>
  <c r="U117" i="4"/>
  <c r="U131" i="4"/>
  <c r="V131" i="4" s="1"/>
  <c r="U165" i="4"/>
  <c r="V165" i="4" s="1"/>
  <c r="V152" i="4"/>
  <c r="U152" i="4"/>
  <c r="U167" i="4"/>
  <c r="U147" i="4"/>
  <c r="V147" i="4" s="1"/>
  <c r="U129" i="4"/>
  <c r="U132" i="4"/>
  <c r="V132" i="4" s="1"/>
  <c r="V117" i="4"/>
  <c r="U171" i="4"/>
  <c r="V171" i="4" s="1"/>
  <c r="U175" i="4"/>
  <c r="V175" i="4" s="1"/>
  <c r="U125" i="4"/>
  <c r="U134" i="4"/>
  <c r="V134" i="4" s="1"/>
  <c r="U161" i="4"/>
  <c r="V161" i="4" s="1"/>
  <c r="U169" i="4"/>
  <c r="V169" i="4" s="1"/>
  <c r="U144" i="4"/>
  <c r="V144" i="4" s="1"/>
  <c r="U128" i="4"/>
  <c r="V128" i="4" s="1"/>
  <c r="U138" i="4"/>
  <c r="V138" i="4" s="1"/>
  <c r="U150" i="4"/>
  <c r="V150" i="4" s="1"/>
  <c r="U157" i="4"/>
  <c r="V157" i="4" s="1"/>
  <c r="U122" i="4"/>
  <c r="V122" i="4" s="1"/>
  <c r="U184" i="4"/>
  <c r="U115" i="4"/>
  <c r="V115" i="4" s="1"/>
  <c r="U163" i="4"/>
  <c r="V163" i="4" s="1"/>
  <c r="U151" i="4"/>
  <c r="V151" i="4" s="1"/>
  <c r="U126" i="4"/>
  <c r="V126" i="4" s="1"/>
  <c r="U146" i="4"/>
  <c r="V146" i="4" s="1"/>
  <c r="U174" i="4"/>
  <c r="V174" i="4" s="1"/>
  <c r="V129" i="4"/>
  <c r="V153" i="4"/>
  <c r="V137" i="4"/>
  <c r="V172" i="4"/>
  <c r="V181" i="4"/>
  <c r="V143" i="4"/>
  <c r="V183" i="4"/>
  <c r="V135" i="4"/>
  <c r="U185" i="4"/>
  <c r="V185" i="4" s="1"/>
  <c r="U119" i="4"/>
  <c r="V119" i="4" s="1"/>
  <c r="U156" i="4"/>
  <c r="V156" i="4" s="1"/>
  <c r="V184" i="4"/>
  <c r="U176" i="4"/>
  <c r="V176" i="4" s="1"/>
  <c r="U142" i="4"/>
  <c r="U170" i="4"/>
  <c r="V170" i="4" s="1"/>
  <c r="U139" i="4"/>
  <c r="V139" i="4" s="1"/>
  <c r="V158" i="4"/>
  <c r="V186" i="4"/>
  <c r="U127" i="4"/>
  <c r="V127" i="4" s="1"/>
  <c r="U164" i="4"/>
  <c r="V164" i="4" s="1"/>
  <c r="U182" i="4"/>
  <c r="V182" i="4" s="1"/>
  <c r="V167" i="4"/>
  <c r="V114" i="4"/>
  <c r="V140" i="4"/>
  <c r="U173" i="4"/>
  <c r="V173" i="4" s="1"/>
  <c r="U168" i="4"/>
  <c r="V168" i="4" s="1"/>
  <c r="U160" i="4"/>
  <c r="V160" i="4" s="1"/>
  <c r="U187" i="4"/>
  <c r="V187" i="4" s="1"/>
  <c r="U123" i="4"/>
  <c r="V123" i="4" s="1"/>
  <c r="U141" i="4"/>
  <c r="V141" i="4" s="1"/>
  <c r="U179" i="4"/>
  <c r="V179" i="4" s="1"/>
  <c r="U188" i="4"/>
  <c r="V188" i="4" s="1"/>
  <c r="V178" i="4"/>
  <c r="V162" i="4"/>
  <c r="U178" i="4"/>
  <c r="V142" i="4"/>
  <c r="V125" i="4"/>
  <c r="V107" i="4"/>
  <c r="U109" i="4"/>
  <c r="U110" i="4"/>
  <c r="V110" i="4" s="1"/>
  <c r="V109" i="4"/>
  <c r="U111" i="4"/>
  <c r="V111" i="4" s="1"/>
  <c r="V108" i="4"/>
  <c r="AK23" i="4"/>
  <c r="Z23" i="4" s="1"/>
  <c r="B23" i="4" s="1"/>
  <c r="AK24" i="4"/>
  <c r="Z24" i="4" s="1"/>
  <c r="AK25" i="4"/>
  <c r="Z25" i="4" s="1"/>
  <c r="AK26" i="4"/>
  <c r="Z26" i="4" s="1"/>
  <c r="AK27" i="4"/>
  <c r="Z27" i="4" s="1"/>
  <c r="B27" i="4" s="1"/>
  <c r="AK28" i="4"/>
  <c r="Z28" i="4" s="1"/>
  <c r="AK29" i="4"/>
  <c r="Z29" i="4" s="1"/>
  <c r="B29" i="4" s="1"/>
  <c r="AK30" i="4"/>
  <c r="Z30" i="4" s="1"/>
  <c r="B30" i="4" s="1"/>
  <c r="AK31" i="4"/>
  <c r="Z31" i="4" s="1"/>
  <c r="B31" i="4" s="1"/>
  <c r="AK32" i="4"/>
  <c r="Z32" i="4" s="1"/>
  <c r="B32" i="4" s="1"/>
  <c r="AK33" i="4"/>
  <c r="Z33" i="4" s="1"/>
  <c r="B33" i="4" s="1"/>
  <c r="AK34" i="4"/>
  <c r="Z34" i="4" s="1"/>
  <c r="B34" i="4" s="1"/>
  <c r="AK35" i="4"/>
  <c r="Z35" i="4" s="1"/>
  <c r="B35" i="4" s="1"/>
  <c r="AK36" i="4"/>
  <c r="Z36" i="4" s="1"/>
  <c r="B36" i="4" s="1"/>
  <c r="AK37" i="4"/>
  <c r="Z37" i="4" s="1"/>
  <c r="B37" i="4" s="1"/>
  <c r="AK38" i="4"/>
  <c r="Z38" i="4" s="1"/>
  <c r="B38" i="4" s="1"/>
  <c r="AK39" i="4"/>
  <c r="Z39" i="4" s="1"/>
  <c r="B39" i="4" s="1"/>
  <c r="AK40" i="4"/>
  <c r="Z40" i="4" s="1"/>
  <c r="B40" i="4" s="1"/>
  <c r="AK41" i="4"/>
  <c r="Z41" i="4" s="1"/>
  <c r="B41" i="4" s="1"/>
  <c r="AK42" i="4"/>
  <c r="Z42" i="4" s="1"/>
  <c r="B42" i="4" s="1"/>
  <c r="AK43" i="4"/>
  <c r="Z43" i="4" s="1"/>
  <c r="B43" i="4" s="1"/>
  <c r="AK44" i="4"/>
  <c r="Z44" i="4" s="1"/>
  <c r="B44" i="4" s="1"/>
  <c r="AK45" i="4"/>
  <c r="Z45" i="4" s="1"/>
  <c r="B45" i="4" s="1"/>
  <c r="AK46" i="4"/>
  <c r="Z46" i="4" s="1"/>
  <c r="B46" i="4" s="1"/>
  <c r="AK47" i="4"/>
  <c r="Z47" i="4" s="1"/>
  <c r="B47" i="4" s="1"/>
  <c r="AK48" i="4"/>
  <c r="Z48" i="4" s="1"/>
  <c r="B48" i="4" s="1"/>
  <c r="AK49" i="4"/>
  <c r="Z49" i="4" s="1"/>
  <c r="B49" i="4" s="1"/>
  <c r="AK50" i="4"/>
  <c r="Z50" i="4" s="1"/>
  <c r="B50" i="4" s="1"/>
  <c r="AK51" i="4"/>
  <c r="Z51" i="4" s="1"/>
  <c r="B51" i="4" s="1"/>
  <c r="AK52" i="4"/>
  <c r="Z52" i="4" s="1"/>
  <c r="B52" i="4" s="1"/>
  <c r="AK53" i="4"/>
  <c r="Z53" i="4" s="1"/>
  <c r="B53" i="4" s="1"/>
  <c r="AK54" i="4"/>
  <c r="Z54" i="4" s="1"/>
  <c r="B54" i="4" s="1"/>
  <c r="AK55" i="4"/>
  <c r="Z55" i="4" s="1"/>
  <c r="B55" i="4" s="1"/>
  <c r="AK56" i="4"/>
  <c r="Z56" i="4" s="1"/>
  <c r="B56" i="4" s="1"/>
  <c r="AK57" i="4"/>
  <c r="Z57" i="4" s="1"/>
  <c r="B57" i="4" s="1"/>
  <c r="AK58" i="4"/>
  <c r="Z58" i="4" s="1"/>
  <c r="B58" i="4" s="1"/>
  <c r="AK59" i="4"/>
  <c r="Z59" i="4" s="1"/>
  <c r="B59" i="4" s="1"/>
  <c r="AK60" i="4"/>
  <c r="Z60" i="4" s="1"/>
  <c r="B60" i="4" s="1"/>
  <c r="AK61" i="4"/>
  <c r="Z61" i="4" s="1"/>
  <c r="B61" i="4" s="1"/>
  <c r="AK62" i="4"/>
  <c r="Z62" i="4" s="1"/>
  <c r="B62" i="4" s="1"/>
  <c r="AK63" i="4"/>
  <c r="Z63" i="4" s="1"/>
  <c r="B63" i="4" s="1"/>
  <c r="AK64" i="4"/>
  <c r="Z64" i="4" s="1"/>
  <c r="B64" i="4" s="1"/>
  <c r="AK65" i="4"/>
  <c r="Z65" i="4" s="1"/>
  <c r="B65" i="4" s="1"/>
  <c r="AK66" i="4"/>
  <c r="Z66" i="4" s="1"/>
  <c r="B66" i="4" s="1"/>
  <c r="AK67" i="4"/>
  <c r="Z67" i="4" s="1"/>
  <c r="B67" i="4" s="1"/>
  <c r="AK68" i="4"/>
  <c r="Z68" i="4" s="1"/>
  <c r="B68" i="4" s="1"/>
  <c r="AK69" i="4"/>
  <c r="Z69" i="4" s="1"/>
  <c r="B69" i="4" s="1"/>
  <c r="AK70" i="4"/>
  <c r="Z70" i="4" s="1"/>
  <c r="B70" i="4" s="1"/>
  <c r="AK71" i="4"/>
  <c r="Z71" i="4" s="1"/>
  <c r="B71" i="4" s="1"/>
  <c r="AK72" i="4"/>
  <c r="Z72" i="4" s="1"/>
  <c r="B72" i="4" s="1"/>
  <c r="AK73" i="4"/>
  <c r="Z73" i="4" s="1"/>
  <c r="B73" i="4" s="1"/>
  <c r="AK74" i="4"/>
  <c r="Z74" i="4" s="1"/>
  <c r="B74" i="4" s="1"/>
  <c r="AK75" i="4"/>
  <c r="Z75" i="4" s="1"/>
  <c r="B75" i="4" s="1"/>
  <c r="AK76" i="4"/>
  <c r="Z76" i="4" s="1"/>
  <c r="B76" i="4" s="1"/>
  <c r="AK77" i="4"/>
  <c r="Z77" i="4" s="1"/>
  <c r="B77" i="4" s="1"/>
  <c r="AK78" i="4"/>
  <c r="Z78" i="4" s="1"/>
  <c r="B78" i="4" s="1"/>
  <c r="AK79" i="4"/>
  <c r="Z79" i="4" s="1"/>
  <c r="B79" i="4" s="1"/>
  <c r="AK80" i="4"/>
  <c r="Z80" i="4" s="1"/>
  <c r="B80" i="4" s="1"/>
  <c r="AK81" i="4"/>
  <c r="Z81" i="4" s="1"/>
  <c r="B81" i="4" s="1"/>
  <c r="AK82" i="4"/>
  <c r="Z82" i="4" s="1"/>
  <c r="B82" i="4" s="1"/>
  <c r="AK83" i="4"/>
  <c r="Z83" i="4" s="1"/>
  <c r="B83" i="4" s="1"/>
  <c r="AK84" i="4"/>
  <c r="Z84" i="4" s="1"/>
  <c r="B84" i="4" s="1"/>
  <c r="AK85" i="4"/>
  <c r="Z85" i="4" s="1"/>
  <c r="B85" i="4" s="1"/>
  <c r="AK86" i="4"/>
  <c r="Z86" i="4" s="1"/>
  <c r="B86" i="4" s="1"/>
  <c r="AK87" i="4"/>
  <c r="Z87" i="4" s="1"/>
  <c r="B87" i="4" s="1"/>
  <c r="AK88" i="4"/>
  <c r="Z88" i="4" s="1"/>
  <c r="B88" i="4" s="1"/>
  <c r="AK89" i="4"/>
  <c r="Z89" i="4" s="1"/>
  <c r="B89" i="4" s="1"/>
  <c r="AK90" i="4"/>
  <c r="Z90" i="4" s="1"/>
  <c r="B90" i="4" s="1"/>
  <c r="AK91" i="4"/>
  <c r="Z91" i="4" s="1"/>
  <c r="B91" i="4" s="1"/>
  <c r="AK92" i="4"/>
  <c r="Z92" i="4" s="1"/>
  <c r="B92" i="4" s="1"/>
  <c r="AK93" i="4"/>
  <c r="Z93" i="4" s="1"/>
  <c r="B93" i="4" s="1"/>
  <c r="AK94" i="4"/>
  <c r="Z94" i="4" s="1"/>
  <c r="B94" i="4" s="1"/>
  <c r="AK95" i="4"/>
  <c r="Z95" i="4" s="1"/>
  <c r="B95" i="4" s="1"/>
  <c r="AK96" i="4"/>
  <c r="Z96" i="4" s="1"/>
  <c r="B96" i="4" s="1"/>
  <c r="AK97" i="4"/>
  <c r="Z97" i="4" s="1"/>
  <c r="B97" i="4" s="1"/>
  <c r="AK98" i="4"/>
  <c r="Z98" i="4" s="1"/>
  <c r="B98" i="4" s="1"/>
  <c r="AK99" i="4"/>
  <c r="Z99" i="4" s="1"/>
  <c r="B99" i="4" s="1"/>
  <c r="AK100" i="4"/>
  <c r="Z100" i="4" s="1"/>
  <c r="B100" i="4" s="1"/>
  <c r="AK101" i="4"/>
  <c r="Z101" i="4" s="1"/>
  <c r="B101" i="4" s="1"/>
  <c r="AK102" i="4"/>
  <c r="Z102" i="4" s="1"/>
  <c r="B102" i="4" s="1"/>
  <c r="AK103" i="4"/>
  <c r="Z103" i="4" s="1"/>
  <c r="B103" i="4" s="1"/>
  <c r="AK104" i="4"/>
  <c r="Z104" i="4" s="1"/>
  <c r="B104" i="4" s="1"/>
  <c r="AK105" i="4"/>
  <c r="Z105" i="4" s="1"/>
  <c r="B105" i="4" s="1"/>
  <c r="AK106" i="4"/>
  <c r="Z106" i="4" s="1"/>
  <c r="B106" i="4" s="1"/>
  <c r="Z14" i="4" l="1"/>
  <c r="E14" i="4" s="1"/>
  <c r="AL21" i="4"/>
  <c r="AM21" i="4"/>
  <c r="AN104" i="4"/>
  <c r="AL104" i="4"/>
  <c r="AN98" i="4"/>
  <c r="AL98" i="4"/>
  <c r="AN92" i="4"/>
  <c r="AL92" i="4"/>
  <c r="AN86" i="4"/>
  <c r="AL86" i="4"/>
  <c r="AN80" i="4"/>
  <c r="AL80" i="4"/>
  <c r="AN74" i="4"/>
  <c r="AL74" i="4"/>
  <c r="AN68" i="4"/>
  <c r="AL68" i="4"/>
  <c r="AN62" i="4"/>
  <c r="AL62" i="4"/>
  <c r="AN56" i="4"/>
  <c r="AL56" i="4"/>
  <c r="AN50" i="4"/>
  <c r="AL50" i="4"/>
  <c r="AN44" i="4"/>
  <c r="AL44" i="4"/>
  <c r="AN38" i="4"/>
  <c r="AL38" i="4"/>
  <c r="AN32" i="4"/>
  <c r="AL32" i="4"/>
  <c r="AN26" i="4"/>
  <c r="AL26" i="4"/>
  <c r="AN103" i="4"/>
  <c r="AL103" i="4"/>
  <c r="AN97" i="4"/>
  <c r="AL97" i="4"/>
  <c r="AN91" i="4"/>
  <c r="AL91" i="4"/>
  <c r="AN85" i="4"/>
  <c r="AL85" i="4"/>
  <c r="AN79" i="4"/>
  <c r="AL79" i="4"/>
  <c r="AN73" i="4"/>
  <c r="AL73" i="4"/>
  <c r="AN67" i="4"/>
  <c r="AL67" i="4"/>
  <c r="AN61" i="4"/>
  <c r="AL61" i="4"/>
  <c r="AN55" i="4"/>
  <c r="AL55" i="4"/>
  <c r="AN49" i="4"/>
  <c r="AL49" i="4"/>
  <c r="AN43" i="4"/>
  <c r="AL43" i="4"/>
  <c r="AN37" i="4"/>
  <c r="AL37" i="4"/>
  <c r="AN31" i="4"/>
  <c r="AL31" i="4"/>
  <c r="AL25" i="4"/>
  <c r="AN102" i="4"/>
  <c r="AL102" i="4"/>
  <c r="AN96" i="4"/>
  <c r="AL96" i="4"/>
  <c r="AN90" i="4"/>
  <c r="AL90" i="4"/>
  <c r="AN84" i="4"/>
  <c r="AL84" i="4"/>
  <c r="AN78" i="4"/>
  <c r="AL78" i="4"/>
  <c r="AN72" i="4"/>
  <c r="AL72" i="4"/>
  <c r="AN66" i="4"/>
  <c r="AL66" i="4"/>
  <c r="AN60" i="4"/>
  <c r="AL60" i="4"/>
  <c r="AN54" i="4"/>
  <c r="AL54" i="4"/>
  <c r="AN48" i="4"/>
  <c r="AL48" i="4"/>
  <c r="AN42" i="4"/>
  <c r="AL42" i="4"/>
  <c r="AN36" i="4"/>
  <c r="AL36" i="4"/>
  <c r="AN30" i="4"/>
  <c r="AL30" i="4"/>
  <c r="AN24" i="4"/>
  <c r="AL24" i="4"/>
  <c r="AN101" i="4"/>
  <c r="AL101" i="4"/>
  <c r="AN95" i="4"/>
  <c r="AL95" i="4"/>
  <c r="AN89" i="4"/>
  <c r="AL89" i="4"/>
  <c r="AN83" i="4"/>
  <c r="AL83" i="4"/>
  <c r="AN77" i="4"/>
  <c r="AL77" i="4"/>
  <c r="AN71" i="4"/>
  <c r="AL71" i="4"/>
  <c r="AN65" i="4"/>
  <c r="AL65" i="4"/>
  <c r="AN59" i="4"/>
  <c r="AL59" i="4"/>
  <c r="AN53" i="4"/>
  <c r="AL53" i="4"/>
  <c r="AN47" i="4"/>
  <c r="AL47" i="4"/>
  <c r="AN41" i="4"/>
  <c r="AL41" i="4"/>
  <c r="AN35" i="4"/>
  <c r="AL35" i="4"/>
  <c r="AN29" i="4"/>
  <c r="AL29" i="4"/>
  <c r="AN106" i="4"/>
  <c r="AL106" i="4"/>
  <c r="AN100" i="4"/>
  <c r="AL100" i="4"/>
  <c r="AN94" i="4"/>
  <c r="AL94" i="4"/>
  <c r="AN88" i="4"/>
  <c r="AL88" i="4"/>
  <c r="AN82" i="4"/>
  <c r="AL82" i="4"/>
  <c r="AN76" i="4"/>
  <c r="AL76" i="4"/>
  <c r="AN70" i="4"/>
  <c r="AL70" i="4"/>
  <c r="AN64" i="4"/>
  <c r="AL64" i="4"/>
  <c r="AN58" i="4"/>
  <c r="AL58" i="4"/>
  <c r="AN52" i="4"/>
  <c r="AL52" i="4"/>
  <c r="AN46" i="4"/>
  <c r="AL46" i="4"/>
  <c r="AN40" i="4"/>
  <c r="AL40" i="4"/>
  <c r="AN34" i="4"/>
  <c r="AL34" i="4"/>
  <c r="AN28" i="4"/>
  <c r="AL28" i="4"/>
  <c r="AL22" i="4"/>
  <c r="AN105" i="4"/>
  <c r="AL105" i="4"/>
  <c r="AN99" i="4"/>
  <c r="AL99" i="4"/>
  <c r="AN93" i="4"/>
  <c r="AL93" i="4"/>
  <c r="AN87" i="4"/>
  <c r="AL87" i="4"/>
  <c r="AN81" i="4"/>
  <c r="AL81" i="4"/>
  <c r="AN75" i="4"/>
  <c r="AL75" i="4"/>
  <c r="AN69" i="4"/>
  <c r="AL69" i="4"/>
  <c r="AN63" i="4"/>
  <c r="AL63" i="4"/>
  <c r="AN57" i="4"/>
  <c r="AL57" i="4"/>
  <c r="AN51" i="4"/>
  <c r="AL51" i="4"/>
  <c r="AN45" i="4"/>
  <c r="AL45" i="4"/>
  <c r="AN39" i="4"/>
  <c r="AL39" i="4"/>
  <c r="AN33" i="4"/>
  <c r="AL33" i="4"/>
  <c r="AN27" i="4"/>
  <c r="AL27" i="4"/>
  <c r="AN21" i="4"/>
  <c r="AL23" i="4"/>
  <c r="AN25" i="4"/>
  <c r="AN23" i="4"/>
  <c r="AN22" i="4"/>
  <c r="AM32" i="4"/>
  <c r="AD32" i="4"/>
  <c r="AM103" i="4"/>
  <c r="AD103" i="4"/>
  <c r="AM91" i="4"/>
  <c r="AD91" i="4"/>
  <c r="AM73" i="4"/>
  <c r="AD73" i="4"/>
  <c r="AM55" i="4"/>
  <c r="AD55" i="4"/>
  <c r="AM102" i="4"/>
  <c r="AD102" i="4"/>
  <c r="AM72" i="4"/>
  <c r="AD72" i="4"/>
  <c r="AM54" i="4"/>
  <c r="AD54" i="4"/>
  <c r="AM48" i="4"/>
  <c r="AD48" i="4"/>
  <c r="AM42" i="4"/>
  <c r="AD42" i="4"/>
  <c r="AM36" i="4"/>
  <c r="AD36" i="4"/>
  <c r="AM30" i="4"/>
  <c r="AD30" i="4"/>
  <c r="AM24" i="4"/>
  <c r="AD24" i="4"/>
  <c r="O24" i="4" s="1"/>
  <c r="AM105" i="4"/>
  <c r="AD105" i="4"/>
  <c r="AM99" i="4"/>
  <c r="AD99" i="4"/>
  <c r="AM93" i="4"/>
  <c r="AD93" i="4"/>
  <c r="AM87" i="4"/>
  <c r="AD87" i="4"/>
  <c r="AM81" i="4"/>
  <c r="AD81" i="4"/>
  <c r="AM75" i="4"/>
  <c r="AD75" i="4"/>
  <c r="AM69" i="4"/>
  <c r="AD69" i="4"/>
  <c r="AM63" i="4"/>
  <c r="AD63" i="4"/>
  <c r="AM57" i="4"/>
  <c r="AD57" i="4"/>
  <c r="AM51" i="4"/>
  <c r="AD51" i="4"/>
  <c r="AM45" i="4"/>
  <c r="AD45" i="4"/>
  <c r="AM39" i="4"/>
  <c r="AD39" i="4"/>
  <c r="AM33" i="4"/>
  <c r="AD33" i="4"/>
  <c r="AM27" i="4"/>
  <c r="AD27" i="4"/>
  <c r="O27" i="4" s="1"/>
  <c r="AM104" i="4"/>
  <c r="AD104" i="4"/>
  <c r="AM98" i="4"/>
  <c r="AD98" i="4"/>
  <c r="AM92" i="4"/>
  <c r="AD92" i="4"/>
  <c r="AM86" i="4"/>
  <c r="AD86" i="4"/>
  <c r="AM80" i="4"/>
  <c r="AD80" i="4"/>
  <c r="AM74" i="4"/>
  <c r="AD74" i="4"/>
  <c r="AM68" i="4"/>
  <c r="AD68" i="4"/>
  <c r="AM62" i="4"/>
  <c r="AD62" i="4"/>
  <c r="AM56" i="4"/>
  <c r="AD56" i="4"/>
  <c r="AM50" i="4"/>
  <c r="AD50" i="4"/>
  <c r="AM44" i="4"/>
  <c r="AD44" i="4"/>
  <c r="AM38" i="4"/>
  <c r="AD38" i="4"/>
  <c r="AM26" i="4"/>
  <c r="AD26" i="4"/>
  <c r="O26" i="4" s="1"/>
  <c r="AM97" i="4"/>
  <c r="AD97" i="4"/>
  <c r="AM85" i="4"/>
  <c r="AD85" i="4"/>
  <c r="AM79" i="4"/>
  <c r="AD79" i="4"/>
  <c r="AM67" i="4"/>
  <c r="AD67" i="4"/>
  <c r="AM61" i="4"/>
  <c r="AD61" i="4"/>
  <c r="AM49" i="4"/>
  <c r="AD49" i="4"/>
  <c r="AM43" i="4"/>
  <c r="AD43" i="4"/>
  <c r="AM37" i="4"/>
  <c r="AD37" i="4"/>
  <c r="AM31" i="4"/>
  <c r="AD31" i="4"/>
  <c r="AM25" i="4"/>
  <c r="AD25" i="4"/>
  <c r="O25" i="4" s="1"/>
  <c r="AM96" i="4"/>
  <c r="AD96" i="4"/>
  <c r="AM90" i="4"/>
  <c r="AD90" i="4"/>
  <c r="AM84" i="4"/>
  <c r="AD84" i="4"/>
  <c r="AM78" i="4"/>
  <c r="AD78" i="4"/>
  <c r="AM66" i="4"/>
  <c r="AD66" i="4"/>
  <c r="AM60" i="4"/>
  <c r="AD60" i="4"/>
  <c r="AM101" i="4"/>
  <c r="AD101" i="4"/>
  <c r="AM95" i="4"/>
  <c r="AD95" i="4"/>
  <c r="AM89" i="4"/>
  <c r="AD89" i="4"/>
  <c r="AM83" i="4"/>
  <c r="AD83" i="4"/>
  <c r="AM77" i="4"/>
  <c r="AD77" i="4"/>
  <c r="AM71" i="4"/>
  <c r="AD71" i="4"/>
  <c r="AM65" i="4"/>
  <c r="AD65" i="4"/>
  <c r="AM59" i="4"/>
  <c r="AD59" i="4"/>
  <c r="AM53" i="4"/>
  <c r="AD53" i="4"/>
  <c r="AM47" i="4"/>
  <c r="AD47" i="4"/>
  <c r="AM41" i="4"/>
  <c r="AD41" i="4"/>
  <c r="AM35" i="4"/>
  <c r="AD35" i="4"/>
  <c r="AM29" i="4"/>
  <c r="AD29" i="4"/>
  <c r="AM23" i="4"/>
  <c r="AD23" i="4"/>
  <c r="AM106" i="4"/>
  <c r="AD106" i="4"/>
  <c r="AM100" i="4"/>
  <c r="AD100" i="4"/>
  <c r="AM94" i="4"/>
  <c r="AD94" i="4"/>
  <c r="AM88" i="4"/>
  <c r="AD88" i="4"/>
  <c r="AM82" i="4"/>
  <c r="AD82" i="4"/>
  <c r="AM76" i="4"/>
  <c r="AD76" i="4"/>
  <c r="AM70" i="4"/>
  <c r="AD70" i="4"/>
  <c r="AM64" i="4"/>
  <c r="AD64" i="4"/>
  <c r="AM58" i="4"/>
  <c r="AD58" i="4"/>
  <c r="AM52" i="4"/>
  <c r="AD52" i="4"/>
  <c r="AM46" i="4"/>
  <c r="AD46" i="4"/>
  <c r="AM40" i="4"/>
  <c r="AD40" i="4"/>
  <c r="AM34" i="4"/>
  <c r="AD34" i="4"/>
  <c r="AM28" i="4"/>
  <c r="AD28" i="4"/>
  <c r="O28" i="4" s="1"/>
  <c r="AM22" i="4"/>
  <c r="AD22" i="4"/>
  <c r="V26" i="4" l="1"/>
  <c r="N26" i="4"/>
  <c r="M26" i="4"/>
  <c r="N28" i="4"/>
  <c r="M28" i="4"/>
  <c r="V28" i="4"/>
  <c r="M24" i="4"/>
  <c r="N24" i="4"/>
  <c r="V24" i="4"/>
  <c r="N27" i="4"/>
  <c r="V27" i="4"/>
  <c r="M27" i="4"/>
  <c r="M25" i="4"/>
  <c r="V25" i="4"/>
  <c r="N25" i="4"/>
  <c r="B42" i="1"/>
  <c r="G21" i="2" l="1"/>
  <c r="F18" i="2" l="1"/>
  <c r="F19" i="2"/>
  <c r="F20" i="2"/>
  <c r="F21" i="2"/>
  <c r="H21" i="2" s="1"/>
  <c r="F22" i="2"/>
  <c r="F23" i="2"/>
  <c r="F24" i="2"/>
  <c r="F17" i="2"/>
  <c r="AE22" i="4" l="1"/>
  <c r="AF22" i="4"/>
  <c r="AH22" i="4"/>
  <c r="AI22" i="4" s="1"/>
  <c r="AS22" i="4" s="1"/>
  <c r="R22" i="4" s="1"/>
  <c r="AE23" i="4"/>
  <c r="AF23" i="4"/>
  <c r="AH23" i="4"/>
  <c r="AI23" i="4" s="1"/>
  <c r="AS23" i="4" s="1"/>
  <c r="R23" i="4" s="1"/>
  <c r="AE24" i="4"/>
  <c r="AF24" i="4"/>
  <c r="AH24" i="4"/>
  <c r="AI24" i="4" s="1"/>
  <c r="AS24" i="4" s="1"/>
  <c r="AE25" i="4"/>
  <c r="AF25" i="4"/>
  <c r="AH25" i="4"/>
  <c r="AI25" i="4" s="1"/>
  <c r="AS25" i="4" s="1"/>
  <c r="AE26" i="4"/>
  <c r="AF26" i="4"/>
  <c r="AH26" i="4"/>
  <c r="AI26" i="4" s="1"/>
  <c r="AS26" i="4" s="1"/>
  <c r="AE27" i="4"/>
  <c r="AF27" i="4"/>
  <c r="AH27" i="4"/>
  <c r="AI27" i="4" s="1"/>
  <c r="AS27" i="4" s="1"/>
  <c r="AE28" i="4"/>
  <c r="AF28" i="4"/>
  <c r="AH28" i="4"/>
  <c r="AI28" i="4" s="1"/>
  <c r="AS28" i="4" s="1"/>
  <c r="AE29" i="4"/>
  <c r="AF29" i="4"/>
  <c r="AH29" i="4"/>
  <c r="AI29" i="4" s="1"/>
  <c r="AS29" i="4" s="1"/>
  <c r="R29" i="4" s="1"/>
  <c r="AE30" i="4"/>
  <c r="AF30" i="4"/>
  <c r="AH30" i="4"/>
  <c r="AI30" i="4" s="1"/>
  <c r="AS30" i="4" s="1"/>
  <c r="R30" i="4" s="1"/>
  <c r="AE31" i="4"/>
  <c r="AF31" i="4"/>
  <c r="AH31" i="4"/>
  <c r="AI31" i="4" s="1"/>
  <c r="AS31" i="4" s="1"/>
  <c r="R31" i="4" s="1"/>
  <c r="AE32" i="4"/>
  <c r="AF32" i="4"/>
  <c r="AH32" i="4"/>
  <c r="AI32" i="4" s="1"/>
  <c r="AS32" i="4" s="1"/>
  <c r="R32" i="4" s="1"/>
  <c r="AE33" i="4"/>
  <c r="AF33" i="4"/>
  <c r="AH33" i="4"/>
  <c r="AI33" i="4" s="1"/>
  <c r="AS33" i="4" s="1"/>
  <c r="R33" i="4" s="1"/>
  <c r="AE34" i="4"/>
  <c r="AF34" i="4"/>
  <c r="AH34" i="4"/>
  <c r="AI34" i="4" s="1"/>
  <c r="AS34" i="4" s="1"/>
  <c r="R34" i="4" s="1"/>
  <c r="AE35" i="4"/>
  <c r="AF35" i="4"/>
  <c r="AH35" i="4"/>
  <c r="AI35" i="4" s="1"/>
  <c r="AS35" i="4" s="1"/>
  <c r="R35" i="4" s="1"/>
  <c r="AE36" i="4"/>
  <c r="AF36" i="4"/>
  <c r="AH36" i="4"/>
  <c r="AI36" i="4" s="1"/>
  <c r="AE37" i="4"/>
  <c r="AF37" i="4"/>
  <c r="AH37" i="4"/>
  <c r="AI37" i="4" s="1"/>
  <c r="AS37" i="4" s="1"/>
  <c r="R37" i="4" s="1"/>
  <c r="AE38" i="4"/>
  <c r="AF38" i="4"/>
  <c r="AH38" i="4"/>
  <c r="AI38" i="4" s="1"/>
  <c r="AS38" i="4" s="1"/>
  <c r="R38" i="4" s="1"/>
  <c r="AE39" i="4"/>
  <c r="AF39" i="4"/>
  <c r="AH39" i="4"/>
  <c r="AI39" i="4" s="1"/>
  <c r="AE40" i="4"/>
  <c r="AF40" i="4"/>
  <c r="AH40" i="4"/>
  <c r="AI40" i="4" s="1"/>
  <c r="AS40" i="4" s="1"/>
  <c r="R40" i="4" s="1"/>
  <c r="AE41" i="4"/>
  <c r="AF41" i="4"/>
  <c r="AH41" i="4"/>
  <c r="AI41" i="4" s="1"/>
  <c r="AS41" i="4" s="1"/>
  <c r="R41" i="4" s="1"/>
  <c r="AE42" i="4"/>
  <c r="AF42" i="4"/>
  <c r="AH42" i="4"/>
  <c r="AI42" i="4" s="1"/>
  <c r="AS42" i="4" s="1"/>
  <c r="R42" i="4" s="1"/>
  <c r="AE43" i="4"/>
  <c r="AF43" i="4"/>
  <c r="AH43" i="4"/>
  <c r="AI43" i="4" s="1"/>
  <c r="AS43" i="4" s="1"/>
  <c r="R43" i="4" s="1"/>
  <c r="AE44" i="4"/>
  <c r="AF44" i="4"/>
  <c r="AH44" i="4"/>
  <c r="AI44" i="4" s="1"/>
  <c r="AS44" i="4" s="1"/>
  <c r="R44" i="4" s="1"/>
  <c r="AE45" i="4"/>
  <c r="AF45" i="4"/>
  <c r="AH45" i="4"/>
  <c r="AI45" i="4" s="1"/>
  <c r="AS45" i="4" s="1"/>
  <c r="R45" i="4" s="1"/>
  <c r="AE46" i="4"/>
  <c r="AF46" i="4"/>
  <c r="AH46" i="4"/>
  <c r="AI46" i="4" s="1"/>
  <c r="AS46" i="4" s="1"/>
  <c r="R46" i="4" s="1"/>
  <c r="AE47" i="4"/>
  <c r="AF47" i="4"/>
  <c r="AH47" i="4"/>
  <c r="AI47" i="4" s="1"/>
  <c r="AS47" i="4" s="1"/>
  <c r="R47" i="4" s="1"/>
  <c r="AE48" i="4"/>
  <c r="AF48" i="4"/>
  <c r="AH48" i="4"/>
  <c r="AI48" i="4" s="1"/>
  <c r="AE49" i="4"/>
  <c r="AF49" i="4"/>
  <c r="AH49" i="4"/>
  <c r="AI49" i="4" s="1"/>
  <c r="AS49" i="4" s="1"/>
  <c r="R49" i="4" s="1"/>
  <c r="AE50" i="4"/>
  <c r="AF50" i="4"/>
  <c r="AH50" i="4"/>
  <c r="AI50" i="4" s="1"/>
  <c r="AS50" i="4" s="1"/>
  <c r="R50" i="4" s="1"/>
  <c r="AE51" i="4"/>
  <c r="AF51" i="4"/>
  <c r="AH51" i="4"/>
  <c r="AI51" i="4" s="1"/>
  <c r="AE52" i="4"/>
  <c r="AF52" i="4"/>
  <c r="AH52" i="4"/>
  <c r="AI52" i="4" s="1"/>
  <c r="AS52" i="4" s="1"/>
  <c r="R52" i="4" s="1"/>
  <c r="AE53" i="4"/>
  <c r="AF53" i="4"/>
  <c r="AH53" i="4"/>
  <c r="AI53" i="4" s="1"/>
  <c r="AS53" i="4" s="1"/>
  <c r="R53" i="4" s="1"/>
  <c r="AE54" i="4"/>
  <c r="AF54" i="4"/>
  <c r="AH54" i="4"/>
  <c r="AI54" i="4" s="1"/>
  <c r="AS54" i="4" s="1"/>
  <c r="R54" i="4" s="1"/>
  <c r="AE55" i="4"/>
  <c r="AF55" i="4"/>
  <c r="AH55" i="4"/>
  <c r="AI55" i="4" s="1"/>
  <c r="AS55" i="4" s="1"/>
  <c r="R55" i="4" s="1"/>
  <c r="AE56" i="4"/>
  <c r="AF56" i="4"/>
  <c r="AH56" i="4"/>
  <c r="AI56" i="4" s="1"/>
  <c r="AS56" i="4" s="1"/>
  <c r="R56" i="4" s="1"/>
  <c r="AE57" i="4"/>
  <c r="AF57" i="4"/>
  <c r="AH57" i="4"/>
  <c r="AI57" i="4" s="1"/>
  <c r="AE58" i="4"/>
  <c r="AF58" i="4"/>
  <c r="AH58" i="4"/>
  <c r="AI58" i="4" s="1"/>
  <c r="AS58" i="4" s="1"/>
  <c r="R58" i="4" s="1"/>
  <c r="AE59" i="4"/>
  <c r="AF59" i="4"/>
  <c r="AH59" i="4"/>
  <c r="AI59" i="4" s="1"/>
  <c r="AS59" i="4" s="1"/>
  <c r="R59" i="4" s="1"/>
  <c r="AE60" i="4"/>
  <c r="AF60" i="4"/>
  <c r="AH60" i="4"/>
  <c r="AI60" i="4" s="1"/>
  <c r="AE61" i="4"/>
  <c r="AF61" i="4"/>
  <c r="AH61" i="4"/>
  <c r="AI61" i="4" s="1"/>
  <c r="AS61" i="4" s="1"/>
  <c r="R61" i="4" s="1"/>
  <c r="AE62" i="4"/>
  <c r="AF62" i="4"/>
  <c r="AH62" i="4"/>
  <c r="AI62" i="4" s="1"/>
  <c r="AS62" i="4" s="1"/>
  <c r="R62" i="4" s="1"/>
  <c r="AE63" i="4"/>
  <c r="AF63" i="4"/>
  <c r="AH63" i="4"/>
  <c r="AI63" i="4" s="1"/>
  <c r="AE64" i="4"/>
  <c r="AF64" i="4"/>
  <c r="AH64" i="4"/>
  <c r="AI64" i="4" s="1"/>
  <c r="AS64" i="4" s="1"/>
  <c r="R64" i="4" s="1"/>
  <c r="AE65" i="4"/>
  <c r="AF65" i="4"/>
  <c r="AH65" i="4"/>
  <c r="AI65" i="4" s="1"/>
  <c r="AS65" i="4" s="1"/>
  <c r="R65" i="4" s="1"/>
  <c r="AE66" i="4"/>
  <c r="AF66" i="4"/>
  <c r="AH66" i="4"/>
  <c r="AI66" i="4" s="1"/>
  <c r="AS66" i="4" s="1"/>
  <c r="R66" i="4" s="1"/>
  <c r="AE67" i="4"/>
  <c r="AF67" i="4"/>
  <c r="AH67" i="4"/>
  <c r="AI67" i="4" s="1"/>
  <c r="AS67" i="4" s="1"/>
  <c r="R67" i="4" s="1"/>
  <c r="AE68" i="4"/>
  <c r="AF68" i="4"/>
  <c r="AH68" i="4"/>
  <c r="AI68" i="4" s="1"/>
  <c r="AS68" i="4" s="1"/>
  <c r="R68" i="4" s="1"/>
  <c r="AE69" i="4"/>
  <c r="AF69" i="4"/>
  <c r="AH69" i="4"/>
  <c r="AI69" i="4" s="1"/>
  <c r="AS69" i="4" s="1"/>
  <c r="R69" i="4" s="1"/>
  <c r="AE70" i="4"/>
  <c r="AF70" i="4"/>
  <c r="AH70" i="4"/>
  <c r="AI70" i="4" s="1"/>
  <c r="AS70" i="4" s="1"/>
  <c r="R70" i="4" s="1"/>
  <c r="AE71" i="4"/>
  <c r="AF71" i="4"/>
  <c r="AH71" i="4"/>
  <c r="AI71" i="4" s="1"/>
  <c r="AS71" i="4" s="1"/>
  <c r="R71" i="4" s="1"/>
  <c r="AE72" i="4"/>
  <c r="AF72" i="4"/>
  <c r="AH72" i="4"/>
  <c r="AI72" i="4" s="1"/>
  <c r="AS72" i="4" s="1"/>
  <c r="R72" i="4" s="1"/>
  <c r="AE73" i="4"/>
  <c r="AF73" i="4"/>
  <c r="AH73" i="4"/>
  <c r="AI73" i="4" s="1"/>
  <c r="AS73" i="4" s="1"/>
  <c r="R73" i="4" s="1"/>
  <c r="AE74" i="4"/>
  <c r="AF74" i="4"/>
  <c r="AH74" i="4"/>
  <c r="AI74" i="4" s="1"/>
  <c r="AE75" i="4"/>
  <c r="AF75" i="4"/>
  <c r="AH75" i="4"/>
  <c r="AI75" i="4" s="1"/>
  <c r="AS75" i="4" s="1"/>
  <c r="R75" i="4" s="1"/>
  <c r="AE76" i="4"/>
  <c r="AF76" i="4"/>
  <c r="AH76" i="4"/>
  <c r="AI76" i="4" s="1"/>
  <c r="AS76" i="4" s="1"/>
  <c r="R76" i="4" s="1"/>
  <c r="AE77" i="4"/>
  <c r="AF77" i="4"/>
  <c r="AH77" i="4"/>
  <c r="AI77" i="4" s="1"/>
  <c r="AS77" i="4" s="1"/>
  <c r="R77" i="4" s="1"/>
  <c r="AE78" i="4"/>
  <c r="AF78" i="4"/>
  <c r="AH78" i="4"/>
  <c r="AI78" i="4" s="1"/>
  <c r="AS78" i="4" s="1"/>
  <c r="R78" i="4" s="1"/>
  <c r="AE79" i="4"/>
  <c r="AF79" i="4"/>
  <c r="AH79" i="4"/>
  <c r="AI79" i="4" s="1"/>
  <c r="AS79" i="4" s="1"/>
  <c r="R79" i="4" s="1"/>
  <c r="AE80" i="4"/>
  <c r="AF80" i="4"/>
  <c r="AH80" i="4"/>
  <c r="AI80" i="4" s="1"/>
  <c r="AS80" i="4" s="1"/>
  <c r="R80" i="4" s="1"/>
  <c r="AE81" i="4"/>
  <c r="AF81" i="4"/>
  <c r="AH81" i="4"/>
  <c r="AI81" i="4" s="1"/>
  <c r="AS81" i="4" s="1"/>
  <c r="R81" i="4" s="1"/>
  <c r="AE82" i="4"/>
  <c r="AF82" i="4"/>
  <c r="AH82" i="4"/>
  <c r="AI82" i="4" s="1"/>
  <c r="AS82" i="4" s="1"/>
  <c r="R82" i="4" s="1"/>
  <c r="AE83" i="4"/>
  <c r="AF83" i="4"/>
  <c r="AH83" i="4"/>
  <c r="AI83" i="4" s="1"/>
  <c r="AS83" i="4" s="1"/>
  <c r="R83" i="4" s="1"/>
  <c r="AE84" i="4"/>
  <c r="AF84" i="4"/>
  <c r="AH84" i="4"/>
  <c r="AI84" i="4" s="1"/>
  <c r="AS84" i="4" s="1"/>
  <c r="R84" i="4" s="1"/>
  <c r="AE85" i="4"/>
  <c r="AF85" i="4"/>
  <c r="AH85" i="4"/>
  <c r="AI85" i="4" s="1"/>
  <c r="AS85" i="4" s="1"/>
  <c r="R85" i="4" s="1"/>
  <c r="AE86" i="4"/>
  <c r="AF86" i="4"/>
  <c r="AH86" i="4"/>
  <c r="AI86" i="4" s="1"/>
  <c r="AE87" i="4"/>
  <c r="AF87" i="4"/>
  <c r="AH87" i="4"/>
  <c r="AI87" i="4" s="1"/>
  <c r="AS87" i="4" s="1"/>
  <c r="R87" i="4" s="1"/>
  <c r="AE88" i="4"/>
  <c r="AF88" i="4"/>
  <c r="AH88" i="4"/>
  <c r="AI88" i="4" s="1"/>
  <c r="AS88" i="4" s="1"/>
  <c r="R88" i="4" s="1"/>
  <c r="AE89" i="4"/>
  <c r="AF89" i="4"/>
  <c r="AH89" i="4"/>
  <c r="AI89" i="4" s="1"/>
  <c r="AS89" i="4" s="1"/>
  <c r="R89" i="4" s="1"/>
  <c r="AE90" i="4"/>
  <c r="AF90" i="4"/>
  <c r="AH90" i="4"/>
  <c r="AI90" i="4" s="1"/>
  <c r="AS90" i="4" s="1"/>
  <c r="R90" i="4" s="1"/>
  <c r="AE91" i="4"/>
  <c r="AF91" i="4"/>
  <c r="AH91" i="4"/>
  <c r="AI91" i="4" s="1"/>
  <c r="AS91" i="4" s="1"/>
  <c r="R91" i="4" s="1"/>
  <c r="AE92" i="4"/>
  <c r="AF92" i="4"/>
  <c r="AH92" i="4"/>
  <c r="AI92" i="4" s="1"/>
  <c r="AS92" i="4" s="1"/>
  <c r="R92" i="4" s="1"/>
  <c r="AE93" i="4"/>
  <c r="AF93" i="4"/>
  <c r="AH93" i="4"/>
  <c r="AI93" i="4" s="1"/>
  <c r="AS93" i="4" s="1"/>
  <c r="R93" i="4" s="1"/>
  <c r="AE94" i="4"/>
  <c r="AF94" i="4"/>
  <c r="AH94" i="4"/>
  <c r="AI94" i="4" s="1"/>
  <c r="AS94" i="4" s="1"/>
  <c r="R94" i="4" s="1"/>
  <c r="AE95" i="4"/>
  <c r="AF95" i="4"/>
  <c r="AH95" i="4"/>
  <c r="AI95" i="4" s="1"/>
  <c r="AS95" i="4" s="1"/>
  <c r="R95" i="4" s="1"/>
  <c r="AE96" i="4"/>
  <c r="AF96" i="4"/>
  <c r="AH96" i="4"/>
  <c r="AI96" i="4" s="1"/>
  <c r="AE97" i="4"/>
  <c r="AF97" i="4"/>
  <c r="AH97" i="4"/>
  <c r="AI97" i="4" s="1"/>
  <c r="AS97" i="4" s="1"/>
  <c r="R97" i="4" s="1"/>
  <c r="AE98" i="4"/>
  <c r="AF98" i="4"/>
  <c r="AH98" i="4"/>
  <c r="AI98" i="4" s="1"/>
  <c r="AS98" i="4" s="1"/>
  <c r="R98" i="4" s="1"/>
  <c r="AE99" i="4"/>
  <c r="AF99" i="4"/>
  <c r="AH99" i="4"/>
  <c r="AI99" i="4" s="1"/>
  <c r="AS99" i="4" s="1"/>
  <c r="R99" i="4" s="1"/>
  <c r="AE100" i="4"/>
  <c r="AF100" i="4"/>
  <c r="AH100" i="4"/>
  <c r="AI100" i="4" s="1"/>
  <c r="AS100" i="4" s="1"/>
  <c r="R100" i="4" s="1"/>
  <c r="AE101" i="4"/>
  <c r="AF101" i="4"/>
  <c r="AH101" i="4"/>
  <c r="AI101" i="4" s="1"/>
  <c r="AS101" i="4" s="1"/>
  <c r="R101" i="4" s="1"/>
  <c r="AE102" i="4"/>
  <c r="AF102" i="4"/>
  <c r="AH102" i="4"/>
  <c r="AI102" i="4" s="1"/>
  <c r="AS102" i="4" s="1"/>
  <c r="R102" i="4" s="1"/>
  <c r="AE103" i="4"/>
  <c r="AF103" i="4"/>
  <c r="AH103" i="4"/>
  <c r="AI103" i="4" s="1"/>
  <c r="AS103" i="4" s="1"/>
  <c r="R103" i="4" s="1"/>
  <c r="AE104" i="4"/>
  <c r="AF104" i="4"/>
  <c r="AH104" i="4"/>
  <c r="AI104" i="4" s="1"/>
  <c r="AS104" i="4" s="1"/>
  <c r="R104" i="4" s="1"/>
  <c r="AE105" i="4"/>
  <c r="AF105" i="4"/>
  <c r="AH105" i="4"/>
  <c r="AI105" i="4" s="1"/>
  <c r="AS105" i="4" s="1"/>
  <c r="R105" i="4" s="1"/>
  <c r="AE106" i="4"/>
  <c r="AF106" i="4"/>
  <c r="AH106" i="4"/>
  <c r="AI106" i="4" s="1"/>
  <c r="AS106" i="4" s="1"/>
  <c r="R106" i="4" s="1"/>
  <c r="AH21" i="4"/>
  <c r="AF21" i="4"/>
  <c r="AG21" i="4" s="1"/>
  <c r="AQ21" i="4" l="1"/>
  <c r="M21" i="4" s="1"/>
  <c r="AG63" i="4"/>
  <c r="AQ63" i="4" s="1"/>
  <c r="M63" i="4" s="1"/>
  <c r="AG80" i="4"/>
  <c r="AG76" i="4"/>
  <c r="AQ76" i="4" s="1"/>
  <c r="M76" i="4" s="1"/>
  <c r="AG75" i="4"/>
  <c r="AT75" i="4" s="1"/>
  <c r="S75" i="4" s="1"/>
  <c r="AJ36" i="4"/>
  <c r="Q36" i="4" s="1"/>
  <c r="AS36" i="4"/>
  <c r="R36" i="4" s="1"/>
  <c r="AJ63" i="4"/>
  <c r="Q63" i="4" s="1"/>
  <c r="AS63" i="4"/>
  <c r="R63" i="4" s="1"/>
  <c r="AJ60" i="4"/>
  <c r="Q60" i="4" s="1"/>
  <c r="AS60" i="4"/>
  <c r="R60" i="4" s="1"/>
  <c r="AJ57" i="4"/>
  <c r="Q57" i="4" s="1"/>
  <c r="AS57" i="4"/>
  <c r="R57" i="4" s="1"/>
  <c r="AJ51" i="4"/>
  <c r="Q51" i="4" s="1"/>
  <c r="AS51" i="4"/>
  <c r="R51" i="4" s="1"/>
  <c r="AJ48" i="4"/>
  <c r="Q48" i="4" s="1"/>
  <c r="AS48" i="4"/>
  <c r="R48" i="4" s="1"/>
  <c r="AJ96" i="4"/>
  <c r="AS96" i="4"/>
  <c r="R96" i="4" s="1"/>
  <c r="AJ86" i="4"/>
  <c r="AS86" i="4"/>
  <c r="R86" i="4" s="1"/>
  <c r="AG92" i="4"/>
  <c r="AT92" i="4" s="1"/>
  <c r="S92" i="4" s="1"/>
  <c r="AJ74" i="4"/>
  <c r="Q74" i="4" s="1"/>
  <c r="AS74" i="4"/>
  <c r="R74" i="4" s="1"/>
  <c r="AJ39" i="4"/>
  <c r="Q39" i="4" s="1"/>
  <c r="AS39" i="4"/>
  <c r="R39" i="4" s="1"/>
  <c r="AG99" i="4"/>
  <c r="AG71" i="4"/>
  <c r="AT71" i="4" s="1"/>
  <c r="S71" i="4" s="1"/>
  <c r="AG60" i="4"/>
  <c r="AG59" i="4"/>
  <c r="AQ59" i="4" s="1"/>
  <c r="M59" i="4" s="1"/>
  <c r="AG104" i="4"/>
  <c r="AQ104" i="4" s="1"/>
  <c r="M104" i="4" s="1"/>
  <c r="AG96" i="4"/>
  <c r="AQ96" i="4" s="1"/>
  <c r="M96" i="4" s="1"/>
  <c r="AG83" i="4"/>
  <c r="AQ83" i="4" s="1"/>
  <c r="M83" i="4" s="1"/>
  <c r="AG68" i="4"/>
  <c r="AT68" i="4" s="1"/>
  <c r="S68" i="4" s="1"/>
  <c r="AG67" i="4"/>
  <c r="AG53" i="4"/>
  <c r="AT53" i="4" s="1"/>
  <c r="S53" i="4" s="1"/>
  <c r="AG52" i="4"/>
  <c r="AQ52" i="4" s="1"/>
  <c r="M52" i="4" s="1"/>
  <c r="AG31" i="4"/>
  <c r="AT31" i="4" s="1"/>
  <c r="S31" i="4" s="1"/>
  <c r="AG84" i="4"/>
  <c r="AQ84" i="4" s="1"/>
  <c r="M84" i="4" s="1"/>
  <c r="AG56" i="4"/>
  <c r="AQ56" i="4" s="1"/>
  <c r="M56" i="4" s="1"/>
  <c r="AG55" i="4"/>
  <c r="AQ55" i="4" s="1"/>
  <c r="M55" i="4" s="1"/>
  <c r="AG45" i="4"/>
  <c r="AJ42" i="4"/>
  <c r="Q42" i="4" s="1"/>
  <c r="AG74" i="4"/>
  <c r="AQ74" i="4" s="1"/>
  <c r="M74" i="4" s="1"/>
  <c r="AG70" i="4"/>
  <c r="AG62" i="4"/>
  <c r="AQ62" i="4" s="1"/>
  <c r="M62" i="4" s="1"/>
  <c r="AJ54" i="4"/>
  <c r="Q54" i="4" s="1"/>
  <c r="AG51" i="4"/>
  <c r="AQ51" i="4" s="1"/>
  <c r="M51" i="4" s="1"/>
  <c r="AG43" i="4"/>
  <c r="AQ43" i="4" s="1"/>
  <c r="M43" i="4" s="1"/>
  <c r="AG30" i="4"/>
  <c r="AQ30" i="4" s="1"/>
  <c r="M30" i="4" s="1"/>
  <c r="AG106" i="4"/>
  <c r="AQ106" i="4" s="1"/>
  <c r="M106" i="4" s="1"/>
  <c r="AG93" i="4"/>
  <c r="AG85" i="4"/>
  <c r="AQ85" i="4" s="1"/>
  <c r="M85" i="4" s="1"/>
  <c r="AG49" i="4"/>
  <c r="AQ49" i="4" s="1"/>
  <c r="M49" i="4" s="1"/>
  <c r="AG42" i="4"/>
  <c r="AQ42" i="4" s="1"/>
  <c r="M42" i="4" s="1"/>
  <c r="AG38" i="4"/>
  <c r="AT38" i="4" s="1"/>
  <c r="S38" i="4" s="1"/>
  <c r="AG35" i="4"/>
  <c r="AG28" i="4"/>
  <c r="AQ28" i="4" s="1"/>
  <c r="AG32" i="4"/>
  <c r="AT32" i="4" s="1"/>
  <c r="S32" i="4" s="1"/>
  <c r="AG24" i="4"/>
  <c r="AQ24" i="4" s="1"/>
  <c r="AG105" i="4"/>
  <c r="AT105" i="4" s="1"/>
  <c r="S105" i="4" s="1"/>
  <c r="AG102" i="4"/>
  <c r="AQ102" i="4" s="1"/>
  <c r="M102" i="4" s="1"/>
  <c r="AG98" i="4"/>
  <c r="AT98" i="4" s="1"/>
  <c r="S98" i="4" s="1"/>
  <c r="AG23" i="4"/>
  <c r="AQ23" i="4" s="1"/>
  <c r="AG95" i="4"/>
  <c r="AQ95" i="4" s="1"/>
  <c r="M95" i="4" s="1"/>
  <c r="AG88" i="4"/>
  <c r="AT88" i="4" s="1"/>
  <c r="S88" i="4" s="1"/>
  <c r="AG79" i="4"/>
  <c r="AT79" i="4" s="1"/>
  <c r="S79" i="4" s="1"/>
  <c r="AG66" i="4"/>
  <c r="AQ66" i="4" s="1"/>
  <c r="M66" i="4" s="1"/>
  <c r="AG58" i="4"/>
  <c r="AQ58" i="4" s="1"/>
  <c r="M58" i="4" s="1"/>
  <c r="AG34" i="4"/>
  <c r="AQ34" i="4" s="1"/>
  <c r="M34" i="4" s="1"/>
  <c r="AG27" i="4"/>
  <c r="AG103" i="4"/>
  <c r="AQ103" i="4" s="1"/>
  <c r="M103" i="4" s="1"/>
  <c r="AG100" i="4"/>
  <c r="AQ100" i="4" s="1"/>
  <c r="M100" i="4" s="1"/>
  <c r="AG86" i="4"/>
  <c r="AQ86" i="4" s="1"/>
  <c r="M86" i="4" s="1"/>
  <c r="AG81" i="4"/>
  <c r="AQ81" i="4" s="1"/>
  <c r="M81" i="4" s="1"/>
  <c r="AG77" i="4"/>
  <c r="AQ77" i="4" s="1"/>
  <c r="M77" i="4" s="1"/>
  <c r="AG72" i="4"/>
  <c r="AQ72" i="4" s="1"/>
  <c r="M72" i="4" s="1"/>
  <c r="AG64" i="4"/>
  <c r="AQ64" i="4" s="1"/>
  <c r="M64" i="4" s="1"/>
  <c r="AG57" i="4"/>
  <c r="AQ57" i="4" s="1"/>
  <c r="M57" i="4" s="1"/>
  <c r="AG54" i="4"/>
  <c r="AQ54" i="4" s="1"/>
  <c r="M54" i="4" s="1"/>
  <c r="AG50" i="4"/>
  <c r="AQ50" i="4" s="1"/>
  <c r="M50" i="4" s="1"/>
  <c r="AG46" i="4"/>
  <c r="AQ46" i="4" s="1"/>
  <c r="M46" i="4" s="1"/>
  <c r="AG39" i="4"/>
  <c r="AQ39" i="4" s="1"/>
  <c r="M39" i="4" s="1"/>
  <c r="AG29" i="4"/>
  <c r="AQ29" i="4" s="1"/>
  <c r="M29" i="4" s="1"/>
  <c r="AG25" i="4"/>
  <c r="AQ25" i="4" s="1"/>
  <c r="AG89" i="4"/>
  <c r="AQ89" i="4" s="1"/>
  <c r="M89" i="4" s="1"/>
  <c r="AG48" i="4"/>
  <c r="AQ48" i="4" s="1"/>
  <c r="M48" i="4" s="1"/>
  <c r="AG44" i="4"/>
  <c r="AQ44" i="4" s="1"/>
  <c r="M44" i="4" s="1"/>
  <c r="AG41" i="4"/>
  <c r="AQ41" i="4" s="1"/>
  <c r="M41" i="4" s="1"/>
  <c r="AG37" i="4"/>
  <c r="AQ37" i="4" s="1"/>
  <c r="M37" i="4" s="1"/>
  <c r="AG22" i="4"/>
  <c r="AQ22" i="4" s="1"/>
  <c r="AG101" i="4"/>
  <c r="AQ101" i="4" s="1"/>
  <c r="M101" i="4" s="1"/>
  <c r="AG91" i="4"/>
  <c r="AQ91" i="4" s="1"/>
  <c r="M91" i="4" s="1"/>
  <c r="AG87" i="4"/>
  <c r="AG78" i="4"/>
  <c r="AQ78" i="4" s="1"/>
  <c r="M78" i="4" s="1"/>
  <c r="AG40" i="4"/>
  <c r="AQ40" i="4" s="1"/>
  <c r="M40" i="4" s="1"/>
  <c r="AG97" i="4"/>
  <c r="AQ97" i="4" s="1"/>
  <c r="M97" i="4" s="1"/>
  <c r="AG94" i="4"/>
  <c r="AQ94" i="4" s="1"/>
  <c r="M94" i="4" s="1"/>
  <c r="AG90" i="4"/>
  <c r="AQ90" i="4" s="1"/>
  <c r="M90" i="4" s="1"/>
  <c r="AG82" i="4"/>
  <c r="AQ82" i="4" s="1"/>
  <c r="M82" i="4" s="1"/>
  <c r="AG73" i="4"/>
  <c r="AT73" i="4" s="1"/>
  <c r="S73" i="4" s="1"/>
  <c r="AG69" i="4"/>
  <c r="AQ69" i="4" s="1"/>
  <c r="M69" i="4" s="1"/>
  <c r="AG65" i="4"/>
  <c r="AQ65" i="4" s="1"/>
  <c r="M65" i="4" s="1"/>
  <c r="AG61" i="4"/>
  <c r="AQ61" i="4" s="1"/>
  <c r="M61" i="4" s="1"/>
  <c r="AG47" i="4"/>
  <c r="AQ47" i="4" s="1"/>
  <c r="M47" i="4" s="1"/>
  <c r="AG36" i="4"/>
  <c r="AQ36" i="4" s="1"/>
  <c r="M36" i="4" s="1"/>
  <c r="AG33" i="4"/>
  <c r="AQ33" i="4" s="1"/>
  <c r="M33" i="4" s="1"/>
  <c r="AG26" i="4"/>
  <c r="AQ26" i="4" s="1"/>
  <c r="AJ89" i="4"/>
  <c r="AJ77" i="4"/>
  <c r="Q77" i="4" s="1"/>
  <c r="AJ45" i="4"/>
  <c r="Q45" i="4" s="1"/>
  <c r="AJ71" i="4"/>
  <c r="Q71" i="4" s="1"/>
  <c r="AJ83" i="4"/>
  <c r="Q83" i="4" s="1"/>
  <c r="AJ65" i="4"/>
  <c r="Q65" i="4" s="1"/>
  <c r="AJ30" i="4"/>
  <c r="Q30" i="4" s="1"/>
  <c r="AJ105" i="4"/>
  <c r="AJ93" i="4"/>
  <c r="AJ101" i="4"/>
  <c r="AJ62" i="4"/>
  <c r="Q62" i="4" s="1"/>
  <c r="AJ44" i="4"/>
  <c r="Q44" i="4" s="1"/>
  <c r="AJ95" i="4"/>
  <c r="AJ61" i="4"/>
  <c r="Q61" i="4" s="1"/>
  <c r="AJ55" i="4"/>
  <c r="Q55" i="4" s="1"/>
  <c r="AJ31" i="4"/>
  <c r="Q31" i="4" s="1"/>
  <c r="AJ25" i="4"/>
  <c r="AJ46" i="4"/>
  <c r="Q46" i="4" s="1"/>
  <c r="AJ99" i="4"/>
  <c r="AJ90" i="4"/>
  <c r="AJ35" i="4"/>
  <c r="Q35" i="4" s="1"/>
  <c r="AJ41" i="4"/>
  <c r="Q41" i="4" s="1"/>
  <c r="AJ102" i="4"/>
  <c r="AJ92" i="4"/>
  <c r="AJ87" i="4"/>
  <c r="AJ80" i="4"/>
  <c r="Q80" i="4" s="1"/>
  <c r="AJ68" i="4"/>
  <c r="Q68" i="4" s="1"/>
  <c r="AJ38" i="4"/>
  <c r="Q38" i="4" s="1"/>
  <c r="AJ34" i="4"/>
  <c r="Q34" i="4" s="1"/>
  <c r="AJ33" i="4"/>
  <c r="Q33" i="4" s="1"/>
  <c r="AJ24" i="4"/>
  <c r="AJ98" i="4"/>
  <c r="AJ27" i="4"/>
  <c r="AJ104" i="4"/>
  <c r="AJ40" i="4"/>
  <c r="Q40" i="4" s="1"/>
  <c r="AJ37" i="4"/>
  <c r="Q37" i="4" s="1"/>
  <c r="AJ32" i="4"/>
  <c r="Q32" i="4" s="1"/>
  <c r="AJ72" i="4"/>
  <c r="Q72" i="4" s="1"/>
  <c r="AJ97" i="4"/>
  <c r="AJ100" i="4"/>
  <c r="AJ103" i="4"/>
  <c r="AJ81" i="4"/>
  <c r="Q81" i="4" s="1"/>
  <c r="AJ75" i="4"/>
  <c r="Q75" i="4" s="1"/>
  <c r="AJ69" i="4"/>
  <c r="Q69" i="4" s="1"/>
  <c r="AJ59" i="4"/>
  <c r="Q59" i="4" s="1"/>
  <c r="AJ50" i="4"/>
  <c r="Q50" i="4" s="1"/>
  <c r="AJ106" i="4"/>
  <c r="AJ58" i="4"/>
  <c r="Q58" i="4" s="1"/>
  <c r="AJ56" i="4"/>
  <c r="Q56" i="4" s="1"/>
  <c r="AJ91" i="4"/>
  <c r="AJ47" i="4"/>
  <c r="Q47" i="4" s="1"/>
  <c r="AJ94" i="4"/>
  <c r="AJ84" i="4"/>
  <c r="Q84" i="4" s="1"/>
  <c r="AJ78" i="4"/>
  <c r="Q78" i="4" s="1"/>
  <c r="AJ66" i="4"/>
  <c r="Q66" i="4" s="1"/>
  <c r="AJ64" i="4"/>
  <c r="Q64" i="4" s="1"/>
  <c r="AJ52" i="4"/>
  <c r="Q52" i="4" s="1"/>
  <c r="AJ29" i="4"/>
  <c r="AJ88" i="4"/>
  <c r="AJ85" i="4"/>
  <c r="Q85" i="4" s="1"/>
  <c r="AJ82" i="4"/>
  <c r="Q82" i="4" s="1"/>
  <c r="AJ79" i="4"/>
  <c r="Q79" i="4" s="1"/>
  <c r="AJ76" i="4"/>
  <c r="Q76" i="4" s="1"/>
  <c r="AJ73" i="4"/>
  <c r="Q73" i="4" s="1"/>
  <c r="AJ70" i="4"/>
  <c r="Q70" i="4" s="1"/>
  <c r="AJ67" i="4"/>
  <c r="Q67" i="4" s="1"/>
  <c r="AJ53" i="4"/>
  <c r="Q53" i="4" s="1"/>
  <c r="AJ49" i="4"/>
  <c r="Q49" i="4" s="1"/>
  <c r="AJ23" i="4"/>
  <c r="AJ26" i="4"/>
  <c r="AJ43" i="4"/>
  <c r="Q43" i="4" s="1"/>
  <c r="AJ28" i="4"/>
  <c r="AJ22" i="4"/>
  <c r="Q22" i="4" s="1"/>
  <c r="AI21" i="4"/>
  <c r="AS21" i="4" s="1"/>
  <c r="R21" i="4" s="1"/>
  <c r="E17" i="2"/>
  <c r="E18" i="2"/>
  <c r="E19" i="2"/>
  <c r="E20" i="2"/>
  <c r="E21" i="2"/>
  <c r="E22" i="2"/>
  <c r="E23" i="2"/>
  <c r="E24" i="2"/>
  <c r="U105" i="4" l="1"/>
  <c r="O91" i="4"/>
  <c r="U88" i="4"/>
  <c r="O97" i="4"/>
  <c r="O69" i="4"/>
  <c r="O72" i="4"/>
  <c r="U68" i="4"/>
  <c r="AR23" i="4"/>
  <c r="N23" i="4" s="1"/>
  <c r="M23" i="4"/>
  <c r="AR22" i="4"/>
  <c r="N22" i="4" s="1"/>
  <c r="M22" i="4"/>
  <c r="AT23" i="4"/>
  <c r="AT22" i="4"/>
  <c r="AT100" i="4"/>
  <c r="S100" i="4" s="1"/>
  <c r="AT77" i="4"/>
  <c r="S77" i="4" s="1"/>
  <c r="AT89" i="4"/>
  <c r="AT83" i="4"/>
  <c r="AT94" i="4"/>
  <c r="S94" i="4" s="1"/>
  <c r="AT24" i="4"/>
  <c r="AU24" i="4" s="1"/>
  <c r="AT103" i="4"/>
  <c r="S103" i="4" s="1"/>
  <c r="AT85" i="4"/>
  <c r="S85" i="4" s="1"/>
  <c r="AT101" i="4"/>
  <c r="S101" i="4" s="1"/>
  <c r="AQ27" i="4"/>
  <c r="AQ45" i="4"/>
  <c r="M45" i="4" s="1"/>
  <c r="AT74" i="4"/>
  <c r="S74" i="4" s="1"/>
  <c r="AQ87" i="4"/>
  <c r="M87" i="4" s="1"/>
  <c r="AQ67" i="4"/>
  <c r="M67" i="4" s="1"/>
  <c r="AQ60" i="4"/>
  <c r="M60" i="4" s="1"/>
  <c r="AT48" i="4"/>
  <c r="S48" i="4" s="1"/>
  <c r="AT60" i="4"/>
  <c r="AQ75" i="4"/>
  <c r="M75" i="4" s="1"/>
  <c r="AT28" i="4"/>
  <c r="AT34" i="4"/>
  <c r="S34" i="4" s="1"/>
  <c r="AT42" i="4"/>
  <c r="AT45" i="4"/>
  <c r="AT49" i="4"/>
  <c r="S49" i="4" s="1"/>
  <c r="AT56" i="4"/>
  <c r="S56" i="4" s="1"/>
  <c r="AT61" i="4"/>
  <c r="S61" i="4" s="1"/>
  <c r="AT65" i="4"/>
  <c r="S65" i="4" s="1"/>
  <c r="AT78" i="4"/>
  <c r="S78" i="4" s="1"/>
  <c r="AT82" i="4"/>
  <c r="AQ35" i="4"/>
  <c r="M35" i="4" s="1"/>
  <c r="AQ70" i="4"/>
  <c r="M70" i="4" s="1"/>
  <c r="AQ99" i="4"/>
  <c r="M99" i="4" s="1"/>
  <c r="AT86" i="4"/>
  <c r="S86" i="4" s="1"/>
  <c r="AT51" i="4"/>
  <c r="S51" i="4" s="1"/>
  <c r="AT63" i="4"/>
  <c r="S63" i="4" s="1"/>
  <c r="AQ80" i="4"/>
  <c r="M80" i="4" s="1"/>
  <c r="AT25" i="4"/>
  <c r="AT29" i="4"/>
  <c r="S29" i="4" s="1"/>
  <c r="AT35" i="4"/>
  <c r="AT40" i="4"/>
  <c r="AT43" i="4"/>
  <c r="S43" i="4" s="1"/>
  <c r="AT46" i="4"/>
  <c r="S46" i="4" s="1"/>
  <c r="AT50" i="4"/>
  <c r="S50" i="4" s="1"/>
  <c r="AT54" i="4"/>
  <c r="AT58" i="4"/>
  <c r="S58" i="4" s="1"/>
  <c r="AT62" i="4"/>
  <c r="S62" i="4" s="1"/>
  <c r="AT66" i="4"/>
  <c r="S66" i="4" s="1"/>
  <c r="AT69" i="4"/>
  <c r="S69" i="4" s="1"/>
  <c r="AT72" i="4"/>
  <c r="S72" i="4" s="1"/>
  <c r="AT84" i="4"/>
  <c r="S84" i="4" s="1"/>
  <c r="AT97" i="4"/>
  <c r="S97" i="4" s="1"/>
  <c r="AQ79" i="4"/>
  <c r="M79" i="4" s="1"/>
  <c r="AQ105" i="4"/>
  <c r="M105" i="4" s="1"/>
  <c r="AQ38" i="4"/>
  <c r="M38" i="4" s="1"/>
  <c r="AQ31" i="4"/>
  <c r="M31" i="4" s="1"/>
  <c r="AT39" i="4"/>
  <c r="S39" i="4" s="1"/>
  <c r="AT104" i="4"/>
  <c r="S104" i="4" s="1"/>
  <c r="AT91" i="4"/>
  <c r="S91" i="4" s="1"/>
  <c r="AT76" i="4"/>
  <c r="S76" i="4" s="1"/>
  <c r="AT99" i="4"/>
  <c r="AT90" i="4"/>
  <c r="S90" i="4" s="1"/>
  <c r="AT106" i="4"/>
  <c r="S106" i="4" s="1"/>
  <c r="AT26" i="4"/>
  <c r="AQ98" i="4"/>
  <c r="M98" i="4" s="1"/>
  <c r="AQ93" i="4"/>
  <c r="M93" i="4" s="1"/>
  <c r="AQ68" i="4"/>
  <c r="M68" i="4" s="1"/>
  <c r="AQ71" i="4"/>
  <c r="M71" i="4" s="1"/>
  <c r="AQ92" i="4"/>
  <c r="M92" i="4" s="1"/>
  <c r="AT81" i="4"/>
  <c r="S81" i="4" s="1"/>
  <c r="AQ88" i="4"/>
  <c r="M88" i="4" s="1"/>
  <c r="AT96" i="4"/>
  <c r="S96" i="4" s="1"/>
  <c r="AT57" i="4"/>
  <c r="S57" i="4" s="1"/>
  <c r="AT36" i="4"/>
  <c r="S36" i="4" s="1"/>
  <c r="AT27" i="4"/>
  <c r="AU27" i="4" s="1"/>
  <c r="AT30" i="4"/>
  <c r="AT33" i="4"/>
  <c r="AT37" i="4"/>
  <c r="AT41" i="4"/>
  <c r="S41" i="4" s="1"/>
  <c r="AT44" i="4"/>
  <c r="S44" i="4" s="1"/>
  <c r="AT47" i="4"/>
  <c r="S47" i="4" s="1"/>
  <c r="AT52" i="4"/>
  <c r="AT55" i="4"/>
  <c r="S55" i="4" s="1"/>
  <c r="AT59" i="4"/>
  <c r="S59" i="4" s="1"/>
  <c r="AT64" i="4"/>
  <c r="S64" i="4" s="1"/>
  <c r="AT67" i="4"/>
  <c r="AT70" i="4"/>
  <c r="AT80" i="4"/>
  <c r="AT87" i="4"/>
  <c r="AT102" i="4"/>
  <c r="AQ73" i="4"/>
  <c r="M73" i="4" s="1"/>
  <c r="AQ32" i="4"/>
  <c r="M32" i="4" s="1"/>
  <c r="AQ53" i="4"/>
  <c r="M53" i="4" s="1"/>
  <c r="AT93" i="4"/>
  <c r="AT95" i="4"/>
  <c r="S95" i="4" s="1"/>
  <c r="AR63" i="4"/>
  <c r="N63" i="4" s="1"/>
  <c r="O63" i="4" s="1"/>
  <c r="AR41" i="4"/>
  <c r="N41" i="4" s="1"/>
  <c r="O41" i="4" s="1"/>
  <c r="AR47" i="4"/>
  <c r="N47" i="4" s="1"/>
  <c r="O47" i="4" s="1"/>
  <c r="AR46" i="4"/>
  <c r="N46" i="4" s="1"/>
  <c r="O46" i="4" s="1"/>
  <c r="AR97" i="4"/>
  <c r="N97" i="4" s="1"/>
  <c r="AR86" i="4"/>
  <c r="N86" i="4" s="1"/>
  <c r="O86" i="4" s="1"/>
  <c r="AR66" i="4"/>
  <c r="N66" i="4" s="1"/>
  <c r="O66" i="4" s="1"/>
  <c r="AR51" i="4"/>
  <c r="N51" i="4" s="1"/>
  <c r="O51" i="4" s="1"/>
  <c r="AR59" i="4"/>
  <c r="N59" i="4" s="1"/>
  <c r="O59" i="4" s="1"/>
  <c r="AR26" i="4"/>
  <c r="AR69" i="4"/>
  <c r="N69" i="4" s="1"/>
  <c r="AR25" i="4"/>
  <c r="AR100" i="4"/>
  <c r="N100" i="4" s="1"/>
  <c r="O100" i="4" s="1"/>
  <c r="AR85" i="4"/>
  <c r="N85" i="4" s="1"/>
  <c r="O85" i="4" s="1"/>
  <c r="AR55" i="4"/>
  <c r="N55" i="4" s="1"/>
  <c r="O55" i="4" s="1"/>
  <c r="AR28" i="4"/>
  <c r="AR29" i="4"/>
  <c r="N29" i="4" s="1"/>
  <c r="O29" i="4" s="1"/>
  <c r="V29" i="4" s="1"/>
  <c r="AR103" i="4"/>
  <c r="N103" i="4" s="1"/>
  <c r="O103" i="4" s="1"/>
  <c r="AR24" i="4"/>
  <c r="AR56" i="4"/>
  <c r="N56" i="4" s="1"/>
  <c r="O56" i="4" s="1"/>
  <c r="AR76" i="4"/>
  <c r="N76" i="4" s="1"/>
  <c r="O76" i="4" s="1"/>
  <c r="AR36" i="4"/>
  <c r="N36" i="4" s="1"/>
  <c r="O36" i="4" s="1"/>
  <c r="AR44" i="4"/>
  <c r="N44" i="4" s="1"/>
  <c r="O44" i="4" s="1"/>
  <c r="AR39" i="4"/>
  <c r="N39" i="4" s="1"/>
  <c r="O39" i="4" s="1"/>
  <c r="AR72" i="4"/>
  <c r="N72" i="4" s="1"/>
  <c r="AR95" i="4"/>
  <c r="N95" i="4" s="1"/>
  <c r="O95" i="4" s="1"/>
  <c r="AR106" i="4"/>
  <c r="N106" i="4" s="1"/>
  <c r="O106" i="4" s="1"/>
  <c r="AR84" i="4"/>
  <c r="N84" i="4" s="1"/>
  <c r="O84" i="4" s="1"/>
  <c r="AR91" i="4"/>
  <c r="N91" i="4" s="1"/>
  <c r="AR64" i="4"/>
  <c r="N64" i="4" s="1"/>
  <c r="O64" i="4" s="1"/>
  <c r="AR48" i="4"/>
  <c r="N48" i="4" s="1"/>
  <c r="O48" i="4" s="1"/>
  <c r="AR34" i="4"/>
  <c r="N34" i="4" s="1"/>
  <c r="O34" i="4" s="1"/>
  <c r="AR61" i="4"/>
  <c r="N61" i="4" s="1"/>
  <c r="O61" i="4" s="1"/>
  <c r="AR94" i="4"/>
  <c r="N94" i="4" s="1"/>
  <c r="O94" i="4" s="1"/>
  <c r="AR101" i="4"/>
  <c r="N101" i="4" s="1"/>
  <c r="O101" i="4" s="1"/>
  <c r="AR50" i="4"/>
  <c r="N50" i="4" s="1"/>
  <c r="O50" i="4" s="1"/>
  <c r="AR81" i="4"/>
  <c r="N81" i="4" s="1"/>
  <c r="O81" i="4" s="1"/>
  <c r="AR58" i="4"/>
  <c r="N58" i="4" s="1"/>
  <c r="O58" i="4" s="1"/>
  <c r="AR43" i="4"/>
  <c r="N43" i="4" s="1"/>
  <c r="O43" i="4" s="1"/>
  <c r="AR104" i="4"/>
  <c r="N104" i="4" s="1"/>
  <c r="O104" i="4" s="1"/>
  <c r="AR78" i="4"/>
  <c r="N78" i="4" s="1"/>
  <c r="O78" i="4" s="1"/>
  <c r="AR90" i="4"/>
  <c r="N90" i="4" s="1"/>
  <c r="O90" i="4" s="1"/>
  <c r="AR77" i="4"/>
  <c r="N77" i="4" s="1"/>
  <c r="O77" i="4" s="1"/>
  <c r="AR96" i="4"/>
  <c r="N96" i="4" s="1"/>
  <c r="O96" i="4" s="1"/>
  <c r="AR65" i="4"/>
  <c r="N65" i="4" s="1"/>
  <c r="O65" i="4" s="1"/>
  <c r="AR49" i="4"/>
  <c r="N49" i="4" s="1"/>
  <c r="O49" i="4" s="1"/>
  <c r="Q23" i="2"/>
  <c r="W23" i="2"/>
  <c r="AC23" i="2"/>
  <c r="AI23" i="2"/>
  <c r="AO23" i="2"/>
  <c r="AU23" i="2"/>
  <c r="R23" i="2"/>
  <c r="X23" i="2"/>
  <c r="AD23" i="2"/>
  <c r="AJ23" i="2"/>
  <c r="AP23" i="2"/>
  <c r="AV23" i="2"/>
  <c r="M23" i="2"/>
  <c r="S23" i="2"/>
  <c r="Y23" i="2"/>
  <c r="AE23" i="2"/>
  <c r="AK23" i="2"/>
  <c r="AQ23" i="2"/>
  <c r="AW23" i="2"/>
  <c r="N23" i="2"/>
  <c r="T23" i="2"/>
  <c r="Z23" i="2"/>
  <c r="AF23" i="2"/>
  <c r="AL23" i="2"/>
  <c r="AR23" i="2"/>
  <c r="AX23" i="2"/>
  <c r="O23" i="2"/>
  <c r="U23" i="2"/>
  <c r="AA23" i="2"/>
  <c r="AG23" i="2"/>
  <c r="AM23" i="2"/>
  <c r="AS23" i="2"/>
  <c r="AY23" i="2"/>
  <c r="P23" i="2"/>
  <c r="V23" i="2"/>
  <c r="AB23" i="2"/>
  <c r="AH23" i="2"/>
  <c r="AN23" i="2"/>
  <c r="AT23" i="2"/>
  <c r="L23" i="2"/>
  <c r="AU79" i="4"/>
  <c r="T79" i="4" s="1"/>
  <c r="U79" i="4" s="1"/>
  <c r="Q24" i="2"/>
  <c r="W24" i="2"/>
  <c r="AC24" i="2"/>
  <c r="AI24" i="2"/>
  <c r="AO24" i="2"/>
  <c r="AU24" i="2"/>
  <c r="R24" i="2"/>
  <c r="X24" i="2"/>
  <c r="AD24" i="2"/>
  <c r="AJ24" i="2"/>
  <c r="AP24" i="2"/>
  <c r="AV24" i="2"/>
  <c r="M24" i="2"/>
  <c r="S24" i="2"/>
  <c r="Y24" i="2"/>
  <c r="AE24" i="2"/>
  <c r="AK24" i="2"/>
  <c r="AQ24" i="2"/>
  <c r="AW24" i="2"/>
  <c r="N24" i="2"/>
  <c r="T24" i="2"/>
  <c r="Z24" i="2"/>
  <c r="AF24" i="2"/>
  <c r="AL24" i="2"/>
  <c r="AR24" i="2"/>
  <c r="AX24" i="2"/>
  <c r="O24" i="2"/>
  <c r="U24" i="2"/>
  <c r="AA24" i="2"/>
  <c r="AG24" i="2"/>
  <c r="AM24" i="2"/>
  <c r="AS24" i="2"/>
  <c r="AY24" i="2"/>
  <c r="P24" i="2"/>
  <c r="V24" i="2"/>
  <c r="AB24" i="2"/>
  <c r="AH24" i="2"/>
  <c r="AN24" i="2"/>
  <c r="AT24" i="2"/>
  <c r="L24" i="2"/>
  <c r="AU71" i="4"/>
  <c r="T71" i="4" s="1"/>
  <c r="U71" i="4" s="1"/>
  <c r="AU105" i="4"/>
  <c r="T105" i="4" s="1"/>
  <c r="AU31" i="4"/>
  <c r="T31" i="4" s="1"/>
  <c r="U31" i="4" s="1"/>
  <c r="I24" i="2"/>
  <c r="J24" i="2" s="1"/>
  <c r="AU92" i="4"/>
  <c r="T92" i="4" s="1"/>
  <c r="U92" i="4" s="1"/>
  <c r="AU88" i="4"/>
  <c r="T88" i="4" s="1"/>
  <c r="AU98" i="4"/>
  <c r="T98" i="4" s="1"/>
  <c r="U98" i="4" s="1"/>
  <c r="AJ21" i="4"/>
  <c r="Q21" i="4" s="1"/>
  <c r="AU73" i="4"/>
  <c r="T73" i="4" s="1"/>
  <c r="U73" i="4" s="1"/>
  <c r="AU68" i="4"/>
  <c r="T68" i="4" s="1"/>
  <c r="AU75" i="4"/>
  <c r="T75" i="4" s="1"/>
  <c r="U75" i="4" s="1"/>
  <c r="AU32" i="4"/>
  <c r="T32" i="4" s="1"/>
  <c r="U32" i="4" s="1"/>
  <c r="AU38" i="4"/>
  <c r="T38" i="4" s="1"/>
  <c r="U38" i="4" s="1"/>
  <c r="AU53" i="4"/>
  <c r="T53" i="4" s="1"/>
  <c r="U53" i="4" s="1"/>
  <c r="O22" i="4" l="1"/>
  <c r="AU99" i="4"/>
  <c r="T99" i="4" s="1"/>
  <c r="S99" i="4"/>
  <c r="U99" i="4" s="1"/>
  <c r="AU89" i="4"/>
  <c r="T89" i="4" s="1"/>
  <c r="S89" i="4"/>
  <c r="AU93" i="4"/>
  <c r="T93" i="4" s="1"/>
  <c r="S93" i="4"/>
  <c r="U93" i="4" s="1"/>
  <c r="U101" i="4"/>
  <c r="V101" i="4" s="1"/>
  <c r="U100" i="4"/>
  <c r="V100" i="4" s="1"/>
  <c r="U97" i="4"/>
  <c r="V97" i="4" s="1"/>
  <c r="AU87" i="4"/>
  <c r="T87" i="4" s="1"/>
  <c r="S87" i="4"/>
  <c r="AU102" i="4"/>
  <c r="T102" i="4" s="1"/>
  <c r="S102" i="4"/>
  <c r="U102" i="4" s="1"/>
  <c r="V51" i="4"/>
  <c r="V77" i="4"/>
  <c r="U51" i="4"/>
  <c r="AU60" i="4"/>
  <c r="T60" i="4" s="1"/>
  <c r="S60" i="4"/>
  <c r="AU52" i="4"/>
  <c r="T52" i="4" s="1"/>
  <c r="S52" i="4"/>
  <c r="U36" i="4"/>
  <c r="V36" i="4" s="1"/>
  <c r="AU30" i="4"/>
  <c r="T30" i="4" s="1"/>
  <c r="S30" i="4"/>
  <c r="U57" i="4"/>
  <c r="AU40" i="4"/>
  <c r="T40" i="4" s="1"/>
  <c r="S40" i="4"/>
  <c r="U40" i="4" s="1"/>
  <c r="U77" i="4"/>
  <c r="AU80" i="4"/>
  <c r="T80" i="4" s="1"/>
  <c r="S80" i="4"/>
  <c r="U80" i="4" s="1"/>
  <c r="AU35" i="4"/>
  <c r="T35" i="4" s="1"/>
  <c r="S35" i="4"/>
  <c r="AU45" i="4"/>
  <c r="T45" i="4" s="1"/>
  <c r="S45" i="4"/>
  <c r="U45" i="4" s="1"/>
  <c r="AU70" i="4"/>
  <c r="T70" i="4" s="1"/>
  <c r="S70" i="4"/>
  <c r="U41" i="4"/>
  <c r="V41" i="4" s="1"/>
  <c r="AU42" i="4"/>
  <c r="T42" i="4" s="1"/>
  <c r="S42" i="4"/>
  <c r="U42" i="4" s="1"/>
  <c r="AU67" i="4"/>
  <c r="T67" i="4" s="1"/>
  <c r="S67" i="4"/>
  <c r="AU37" i="4"/>
  <c r="T37" i="4" s="1"/>
  <c r="S37" i="4"/>
  <c r="AU82" i="4"/>
  <c r="T82" i="4" s="1"/>
  <c r="S82" i="4"/>
  <c r="U34" i="4"/>
  <c r="V34" i="4" s="1"/>
  <c r="AU83" i="4"/>
  <c r="T83" i="4" s="1"/>
  <c r="S83" i="4"/>
  <c r="AU33" i="4"/>
  <c r="T33" i="4" s="1"/>
  <c r="S33" i="4"/>
  <c r="U33" i="4" s="1"/>
  <c r="AU54" i="4"/>
  <c r="T54" i="4" s="1"/>
  <c r="S54" i="4"/>
  <c r="O45" i="4"/>
  <c r="V45" i="4" s="1"/>
  <c r="O23" i="4"/>
  <c r="AU23" i="4"/>
  <c r="T23" i="4" s="1"/>
  <c r="S23" i="4"/>
  <c r="AU22" i="4"/>
  <c r="T22" i="4" s="1"/>
  <c r="S22" i="4"/>
  <c r="AT21" i="4"/>
  <c r="S21" i="4" s="1"/>
  <c r="G13" i="4"/>
  <c r="AU57" i="4"/>
  <c r="T57" i="4" s="1"/>
  <c r="AR87" i="4"/>
  <c r="N87" i="4" s="1"/>
  <c r="O87" i="4" s="1"/>
  <c r="AR71" i="4"/>
  <c r="N71" i="4" s="1"/>
  <c r="O71" i="4" s="1"/>
  <c r="V71" i="4" s="1"/>
  <c r="AU101" i="4"/>
  <c r="T101" i="4" s="1"/>
  <c r="AU81" i="4"/>
  <c r="T81" i="4" s="1"/>
  <c r="U81" i="4" s="1"/>
  <c r="V81" i="4" s="1"/>
  <c r="AU51" i="4"/>
  <c r="T51" i="4" s="1"/>
  <c r="AU36" i="4"/>
  <c r="T36" i="4" s="1"/>
  <c r="AR88" i="4"/>
  <c r="N88" i="4" s="1"/>
  <c r="O88" i="4" s="1"/>
  <c r="V88" i="4" s="1"/>
  <c r="AR33" i="4"/>
  <c r="N33" i="4" s="1"/>
  <c r="O33" i="4" s="1"/>
  <c r="AR27" i="4"/>
  <c r="AU86" i="4"/>
  <c r="T86" i="4" s="1"/>
  <c r="U86" i="4" s="1"/>
  <c r="V86" i="4" s="1"/>
  <c r="AR52" i="4"/>
  <c r="N52" i="4" s="1"/>
  <c r="O52" i="4" s="1"/>
  <c r="AR60" i="4"/>
  <c r="N60" i="4" s="1"/>
  <c r="O60" i="4" s="1"/>
  <c r="AR53" i="4"/>
  <c r="N53" i="4" s="1"/>
  <c r="O53" i="4" s="1"/>
  <c r="V53" i="4" s="1"/>
  <c r="AR105" i="4"/>
  <c r="N105" i="4" s="1"/>
  <c r="O105" i="4" s="1"/>
  <c r="V105" i="4" s="1"/>
  <c r="AU29" i="4"/>
  <c r="T29" i="4" s="1"/>
  <c r="U29" i="4" s="1"/>
  <c r="AR92" i="4"/>
  <c r="N92" i="4" s="1"/>
  <c r="O92" i="4" s="1"/>
  <c r="V92" i="4" s="1"/>
  <c r="AR79" i="4"/>
  <c r="N79" i="4" s="1"/>
  <c r="O79" i="4" s="1"/>
  <c r="V79" i="4" s="1"/>
  <c r="AU66" i="4"/>
  <c r="T66" i="4" s="1"/>
  <c r="U66" i="4" s="1"/>
  <c r="V66" i="4" s="1"/>
  <c r="AU94" i="4"/>
  <c r="T94" i="4" s="1"/>
  <c r="U94" i="4" s="1"/>
  <c r="V94" i="4" s="1"/>
  <c r="AU69" i="4"/>
  <c r="T69" i="4" s="1"/>
  <c r="U69" i="4" s="1"/>
  <c r="V69" i="4" s="1"/>
  <c r="AU34" i="4"/>
  <c r="T34" i="4" s="1"/>
  <c r="AU100" i="4"/>
  <c r="T100" i="4" s="1"/>
  <c r="AR40" i="4"/>
  <c r="N40" i="4" s="1"/>
  <c r="O40" i="4" s="1"/>
  <c r="V40" i="4" s="1"/>
  <c r="AR73" i="4"/>
  <c r="N73" i="4" s="1"/>
  <c r="O73" i="4" s="1"/>
  <c r="V73" i="4" s="1"/>
  <c r="AU90" i="4"/>
  <c r="T90" i="4" s="1"/>
  <c r="U90" i="4" s="1"/>
  <c r="V90" i="4" s="1"/>
  <c r="AU55" i="4"/>
  <c r="T55" i="4" s="1"/>
  <c r="U55" i="4" s="1"/>
  <c r="V55" i="4" s="1"/>
  <c r="AU39" i="4"/>
  <c r="T39" i="4" s="1"/>
  <c r="U39" i="4" s="1"/>
  <c r="V39" i="4" s="1"/>
  <c r="AR93" i="4"/>
  <c r="N93" i="4" s="1"/>
  <c r="O93" i="4" s="1"/>
  <c r="V93" i="4" s="1"/>
  <c r="AU49" i="4"/>
  <c r="T49" i="4" s="1"/>
  <c r="U49" i="4" s="1"/>
  <c r="V49" i="4" s="1"/>
  <c r="AR83" i="4"/>
  <c r="N83" i="4" s="1"/>
  <c r="O83" i="4" s="1"/>
  <c r="AR99" i="4"/>
  <c r="N99" i="4" s="1"/>
  <c r="O99" i="4" s="1"/>
  <c r="V99" i="4" s="1"/>
  <c r="AR35" i="4"/>
  <c r="N35" i="4" s="1"/>
  <c r="O35" i="4" s="1"/>
  <c r="AU44" i="4"/>
  <c r="T44" i="4" s="1"/>
  <c r="U44" i="4" s="1"/>
  <c r="V44" i="4" s="1"/>
  <c r="AR45" i="4"/>
  <c r="N45" i="4" s="1"/>
  <c r="AR67" i="4"/>
  <c r="N67" i="4" s="1"/>
  <c r="O67" i="4" s="1"/>
  <c r="AU104" i="4"/>
  <c r="T104" i="4" s="1"/>
  <c r="U104" i="4" s="1"/>
  <c r="V104" i="4" s="1"/>
  <c r="AU28" i="4"/>
  <c r="AU64" i="4"/>
  <c r="T64" i="4" s="1"/>
  <c r="U64" i="4" s="1"/>
  <c r="V64" i="4" s="1"/>
  <c r="AU61" i="4"/>
  <c r="T61" i="4" s="1"/>
  <c r="U61" i="4" s="1"/>
  <c r="V61" i="4" s="1"/>
  <c r="AU84" i="4"/>
  <c r="T84" i="4" s="1"/>
  <c r="U84" i="4" s="1"/>
  <c r="V84" i="4" s="1"/>
  <c r="AR31" i="4"/>
  <c r="N31" i="4" s="1"/>
  <c r="O31" i="4" s="1"/>
  <c r="V31" i="4" s="1"/>
  <c r="AU63" i="4"/>
  <c r="T63" i="4" s="1"/>
  <c r="U63" i="4" s="1"/>
  <c r="V63" i="4" s="1"/>
  <c r="AU91" i="4"/>
  <c r="T91" i="4" s="1"/>
  <c r="U91" i="4" s="1"/>
  <c r="V91" i="4" s="1"/>
  <c r="AR82" i="4"/>
  <c r="N82" i="4" s="1"/>
  <c r="O82" i="4" s="1"/>
  <c r="AR89" i="4"/>
  <c r="N89" i="4" s="1"/>
  <c r="O89" i="4" s="1"/>
  <c r="AU106" i="4"/>
  <c r="T106" i="4" s="1"/>
  <c r="U106" i="4" s="1"/>
  <c r="V106" i="4" s="1"/>
  <c r="AR32" i="4"/>
  <c r="N32" i="4" s="1"/>
  <c r="O32" i="4" s="1"/>
  <c r="V32" i="4" s="1"/>
  <c r="AR80" i="4"/>
  <c r="N80" i="4" s="1"/>
  <c r="O80" i="4" s="1"/>
  <c r="V80" i="4" s="1"/>
  <c r="AR62" i="4"/>
  <c r="N62" i="4" s="1"/>
  <c r="O62" i="4" s="1"/>
  <c r="AU25" i="4"/>
  <c r="AU47" i="4"/>
  <c r="T47" i="4" s="1"/>
  <c r="U47" i="4" s="1"/>
  <c r="V47" i="4" s="1"/>
  <c r="AU103" i="4"/>
  <c r="T103" i="4" s="1"/>
  <c r="U103" i="4" s="1"/>
  <c r="V103" i="4" s="1"/>
  <c r="AR37" i="4"/>
  <c r="N37" i="4" s="1"/>
  <c r="O37" i="4" s="1"/>
  <c r="AR30" i="4"/>
  <c r="N30" i="4" s="1"/>
  <c r="O30" i="4" s="1"/>
  <c r="AU96" i="4"/>
  <c r="T96" i="4" s="1"/>
  <c r="U96" i="4" s="1"/>
  <c r="V96" i="4" s="1"/>
  <c r="AR74" i="4"/>
  <c r="N74" i="4" s="1"/>
  <c r="O74" i="4" s="1"/>
  <c r="AU74" i="4"/>
  <c r="T74" i="4" s="1"/>
  <c r="U74" i="4" s="1"/>
  <c r="AR42" i="4"/>
  <c r="N42" i="4" s="1"/>
  <c r="O42" i="4" s="1"/>
  <c r="V42" i="4" s="1"/>
  <c r="AU59" i="4"/>
  <c r="T59" i="4" s="1"/>
  <c r="U59" i="4" s="1"/>
  <c r="V59" i="4" s="1"/>
  <c r="AR68" i="4"/>
  <c r="N68" i="4" s="1"/>
  <c r="O68" i="4" s="1"/>
  <c r="V68" i="4" s="1"/>
  <c r="AU41" i="4"/>
  <c r="T41" i="4" s="1"/>
  <c r="AU85" i="4"/>
  <c r="T85" i="4" s="1"/>
  <c r="U85" i="4" s="1"/>
  <c r="V85" i="4" s="1"/>
  <c r="AU58" i="4"/>
  <c r="T58" i="4" s="1"/>
  <c r="U58" i="4" s="1"/>
  <c r="V58" i="4" s="1"/>
  <c r="AU65" i="4"/>
  <c r="T65" i="4" s="1"/>
  <c r="U65" i="4" s="1"/>
  <c r="V65" i="4" s="1"/>
  <c r="AU50" i="4"/>
  <c r="T50" i="4" s="1"/>
  <c r="U50" i="4" s="1"/>
  <c r="V50" i="4" s="1"/>
  <c r="AR57" i="4"/>
  <c r="N57" i="4" s="1"/>
  <c r="O57" i="4" s="1"/>
  <c r="AU56" i="4"/>
  <c r="T56" i="4" s="1"/>
  <c r="U56" i="4" s="1"/>
  <c r="V56" i="4" s="1"/>
  <c r="AU78" i="4"/>
  <c r="T78" i="4" s="1"/>
  <c r="U78" i="4" s="1"/>
  <c r="V78" i="4" s="1"/>
  <c r="AR54" i="4"/>
  <c r="N54" i="4" s="1"/>
  <c r="O54" i="4" s="1"/>
  <c r="AU97" i="4"/>
  <c r="T97" i="4" s="1"/>
  <c r="AU95" i="4"/>
  <c r="T95" i="4" s="1"/>
  <c r="U95" i="4" s="1"/>
  <c r="V95" i="4" s="1"/>
  <c r="AU46" i="4"/>
  <c r="T46" i="4" s="1"/>
  <c r="U46" i="4" s="1"/>
  <c r="V46" i="4" s="1"/>
  <c r="AU26" i="4"/>
  <c r="AU48" i="4"/>
  <c r="T48" i="4" s="1"/>
  <c r="U48" i="4" s="1"/>
  <c r="V48" i="4" s="1"/>
  <c r="AR98" i="4"/>
  <c r="N98" i="4" s="1"/>
  <c r="O98" i="4" s="1"/>
  <c r="V98" i="4" s="1"/>
  <c r="AR102" i="4"/>
  <c r="N102" i="4" s="1"/>
  <c r="O102" i="4" s="1"/>
  <c r="AU62" i="4"/>
  <c r="T62" i="4" s="1"/>
  <c r="U62" i="4" s="1"/>
  <c r="AU77" i="4"/>
  <c r="T77" i="4" s="1"/>
  <c r="AU43" i="4"/>
  <c r="T43" i="4" s="1"/>
  <c r="U43" i="4" s="1"/>
  <c r="V43" i="4" s="1"/>
  <c r="AU72" i="4"/>
  <c r="T72" i="4" s="1"/>
  <c r="U72" i="4" s="1"/>
  <c r="V72" i="4" s="1"/>
  <c r="AR70" i="4"/>
  <c r="N70" i="4" s="1"/>
  <c r="O70" i="4" s="1"/>
  <c r="AU76" i="4"/>
  <c r="T76" i="4" s="1"/>
  <c r="U76" i="4" s="1"/>
  <c r="V76" i="4" s="1"/>
  <c r="AR75" i="4"/>
  <c r="N75" i="4" s="1"/>
  <c r="O75" i="4" s="1"/>
  <c r="V75" i="4" s="1"/>
  <c r="AR38" i="4"/>
  <c r="N38" i="4" s="1"/>
  <c r="O38" i="4" s="1"/>
  <c r="V38" i="4" s="1"/>
  <c r="G23" i="2"/>
  <c r="H23" i="2" s="1"/>
  <c r="K24" i="2"/>
  <c r="AR21" i="4"/>
  <c r="N21" i="4" s="1"/>
  <c r="O21" i="4" s="1"/>
  <c r="C13" i="2"/>
  <c r="V102" i="4" l="1"/>
  <c r="U87" i="4"/>
  <c r="V87" i="4" s="1"/>
  <c r="U89" i="4"/>
  <c r="V89" i="4" s="1"/>
  <c r="V35" i="4"/>
  <c r="V70" i="4"/>
  <c r="V62" i="4"/>
  <c r="V74" i="4"/>
  <c r="V33" i="4"/>
  <c r="U82" i="4"/>
  <c r="V82" i="4" s="1"/>
  <c r="U70" i="4"/>
  <c r="U35" i="4"/>
  <c r="U52" i="4"/>
  <c r="U30" i="4"/>
  <c r="V83" i="4"/>
  <c r="V54" i="4"/>
  <c r="V37" i="4"/>
  <c r="U54" i="4"/>
  <c r="U83" i="4"/>
  <c r="U37" i="4"/>
  <c r="U60" i="4"/>
  <c r="V60" i="4" s="1"/>
  <c r="V30" i="4"/>
  <c r="V52" i="4"/>
  <c r="V57" i="4"/>
  <c r="U67" i="4"/>
  <c r="V67" i="4" s="1"/>
  <c r="U23" i="4"/>
  <c r="V23" i="4" s="1"/>
  <c r="U22" i="4"/>
  <c r="V22" i="4" s="1"/>
  <c r="AU21" i="4"/>
  <c r="T21" i="4" s="1"/>
  <c r="U21" i="4" s="1"/>
  <c r="V21" i="4" s="1"/>
  <c r="G24" i="2"/>
  <c r="H24" i="2" s="1"/>
  <c r="D17" i="5" l="1"/>
  <c r="E17" i="5"/>
  <c r="F17" i="5"/>
  <c r="G17" i="5"/>
  <c r="D18" i="5"/>
  <c r="E18" i="5"/>
  <c r="F18" i="5"/>
  <c r="G18" i="5"/>
  <c r="D19" i="5"/>
  <c r="E19" i="5"/>
  <c r="F19" i="5"/>
  <c r="G19" i="5"/>
  <c r="D20" i="5"/>
  <c r="E20" i="5"/>
  <c r="F20" i="5"/>
  <c r="G20" i="5"/>
  <c r="E16" i="5"/>
  <c r="F16" i="5"/>
  <c r="G16" i="5"/>
  <c r="D16" i="5"/>
</calcChain>
</file>

<file path=xl/comments1.xml><?xml version="1.0" encoding="utf-8"?>
<comments xmlns="http://schemas.openxmlformats.org/spreadsheetml/2006/main">
  <authors>
    <author>MALDET Adrian</author>
  </authors>
  <commentList>
    <comment ref="B17" authorId="0" shapeId="0">
      <text>
        <r>
          <rPr>
            <sz val="9"/>
            <color indexed="81"/>
            <rFont val="Arial"/>
            <family val="2"/>
          </rPr>
          <t>Name der Kulturinstitution</t>
        </r>
      </text>
    </comment>
    <comment ref="B18" authorId="0" shapeId="0">
      <text>
        <r>
          <rPr>
            <sz val="9"/>
            <color indexed="81"/>
            <rFont val="Arial"/>
            <family val="2"/>
          </rPr>
          <t>Die Kultursparte, in der die Institution tätig ist.</t>
        </r>
      </text>
    </comment>
    <comment ref="B19" authorId="0" shapeId="0">
      <text>
        <r>
          <rPr>
            <sz val="9"/>
            <color indexed="81"/>
            <rFont val="Arial"/>
            <family val="2"/>
          </rPr>
          <t>Rechtsform der Kulturinstitution</t>
        </r>
      </text>
    </comment>
    <comment ref="B20" authorId="0" shapeId="0">
      <text>
        <r>
          <rPr>
            <sz val="9"/>
            <color indexed="81"/>
            <rFont val="Arial"/>
            <family val="2"/>
          </rPr>
          <t>Gemeinde, in der die Kulturinstitution ihren Sitz hat bzw. in der die überwiegende Tätigkeit stattfindet</t>
        </r>
      </text>
    </comment>
    <comment ref="B21" authorId="0" shapeId="0">
      <text>
        <r>
          <rPr>
            <sz val="9"/>
            <color indexed="81"/>
            <rFont val="Arial"/>
            <family val="2"/>
          </rPr>
          <t>Datum an dem der Fragebogen ausgefüllt wurde.</t>
        </r>
      </text>
    </comment>
    <comment ref="B22" authorId="0" shapeId="0">
      <text>
        <r>
          <rPr>
            <sz val="9"/>
            <color indexed="81"/>
            <rFont val="Arial"/>
            <family val="2"/>
          </rPr>
          <t>Ansprechperson in der Kulturinstitution</t>
        </r>
      </text>
    </comment>
    <comment ref="B23" authorId="0" shapeId="0">
      <text>
        <r>
          <rPr>
            <sz val="9"/>
            <color indexed="81"/>
            <rFont val="Arial"/>
            <family val="2"/>
          </rPr>
          <t>Mobil-Telefon-Nummer der Ansprechperson.</t>
        </r>
      </text>
    </comment>
    <comment ref="B24" authorId="0" shapeId="0">
      <text>
        <r>
          <rPr>
            <sz val="9"/>
            <color indexed="81"/>
            <rFont val="Arial"/>
            <family val="2"/>
          </rPr>
          <t>Email-Adresse der Kulturinstitution</t>
        </r>
      </text>
    </comment>
  </commentList>
</comments>
</file>

<file path=xl/comments2.xml><?xml version="1.0" encoding="utf-8"?>
<comments xmlns="http://schemas.openxmlformats.org/spreadsheetml/2006/main">
  <authors>
    <author>MALDET Adrian</author>
  </authors>
  <commentList>
    <comment ref="D20" authorId="0" shapeId="0">
      <text>
        <r>
          <rPr>
            <sz val="9"/>
            <color indexed="81"/>
            <rFont val="Arial"/>
            <family val="2"/>
          </rPr>
          <t>Bitte geben Sie all Ausgaben bzw. Einnahmen an, die laut Rechnungsabschluss im Jahr 2022 angefallen sind.</t>
        </r>
      </text>
    </comment>
  </commentList>
</comments>
</file>

<file path=xl/comments3.xml><?xml version="1.0" encoding="utf-8"?>
<comments xmlns="http://schemas.openxmlformats.org/spreadsheetml/2006/main">
  <authors>
    <author>MALDET Adrian</author>
    <author>Kollegger Erich</author>
  </authors>
  <commentList>
    <comment ref="E14" authorId="0" shapeId="0">
      <text>
        <r>
          <rPr>
            <sz val="10"/>
            <color indexed="81"/>
            <rFont val="Arial"/>
            <family val="2"/>
          </rPr>
          <t>Hier wird überprüft, ob alle Datenzeilen vollständig ausgefüllt wurden. Falls hier der Text "</t>
        </r>
        <r>
          <rPr>
            <b/>
            <sz val="10"/>
            <color indexed="81"/>
            <rFont val="Arial"/>
            <family val="2"/>
          </rPr>
          <t>Unvollständige Einträge vorhanden</t>
        </r>
        <r>
          <rPr>
            <sz val="10"/>
            <color indexed="81"/>
            <rFont val="Arial"/>
            <family val="2"/>
          </rPr>
          <t>" aufscheint, prüfen Sie bitte alle Datenzeilen, in denen der Text "</t>
        </r>
        <r>
          <rPr>
            <b/>
            <sz val="10"/>
            <color indexed="81"/>
            <rFont val="Arial"/>
            <family val="2"/>
          </rPr>
          <t>unvollständig</t>
        </r>
        <r>
          <rPr>
            <sz val="10"/>
            <color indexed="81"/>
            <rFont val="Arial"/>
            <family val="2"/>
          </rPr>
          <t>" in Spalte "</t>
        </r>
        <r>
          <rPr>
            <b/>
            <sz val="10"/>
            <color indexed="81"/>
            <rFont val="Arial"/>
            <family val="2"/>
          </rPr>
          <t>Eingabeüberprüfung für Datenzeile</t>
        </r>
        <r>
          <rPr>
            <sz val="10"/>
            <color indexed="81"/>
            <rFont val="Arial"/>
            <family val="2"/>
          </rPr>
          <t xml:space="preserve">" (Spalte "B") aufscheint!
</t>
        </r>
      </text>
    </comment>
    <comment ref="B20" authorId="0" shapeId="0">
      <text>
        <r>
          <rPr>
            <sz val="10"/>
            <color indexed="81"/>
            <rFont val="Arial"/>
            <family val="2"/>
          </rPr>
          <t>Überprüfung ob die jeweilige Datenzeile vollständig ausgefüllt wurde: Falls "</t>
        </r>
        <r>
          <rPr>
            <b/>
            <sz val="10"/>
            <color indexed="81"/>
            <rFont val="Arial"/>
            <family val="2"/>
          </rPr>
          <t>unvollständig</t>
        </r>
        <r>
          <rPr>
            <sz val="10"/>
            <color indexed="81"/>
            <rFont val="Arial"/>
            <family val="2"/>
          </rPr>
          <t xml:space="preserve">" aufscheint, überprüfen Sie bitte, ob Sie in der betreffenden Datenzeile allen </t>
        </r>
        <r>
          <rPr>
            <b/>
            <sz val="10"/>
            <color indexed="81"/>
            <rFont val="Arial"/>
            <family val="2"/>
          </rPr>
          <t>grün hinterlegten Felder</t>
        </r>
        <r>
          <rPr>
            <sz val="10"/>
            <color indexed="81"/>
            <rFont val="Arial"/>
            <family val="2"/>
          </rPr>
          <t xml:space="preserve"> mit Ausnahme der Felder "</t>
        </r>
        <r>
          <rPr>
            <b/>
            <sz val="10"/>
            <color indexed="81"/>
            <rFont val="Arial"/>
            <family val="2"/>
          </rPr>
          <t>Anzahl Personen</t>
        </r>
        <r>
          <rPr>
            <sz val="10"/>
            <color indexed="81"/>
            <rFont val="Arial"/>
            <family val="2"/>
          </rPr>
          <t>", "</t>
        </r>
        <r>
          <rPr>
            <b/>
            <sz val="10"/>
            <color indexed="81"/>
            <rFont val="Arial"/>
            <family val="2"/>
          </rPr>
          <t>Geschätztes Ende</t>
        </r>
        <r>
          <rPr>
            <sz val="10"/>
            <color indexed="81"/>
            <rFont val="Arial"/>
            <family val="2"/>
          </rPr>
          <t>", "</t>
        </r>
        <r>
          <rPr>
            <b/>
            <sz val="10"/>
            <color indexed="81"/>
            <rFont val="Arial"/>
            <family val="2"/>
          </rPr>
          <t>Anmerkungen</t>
        </r>
        <r>
          <rPr>
            <sz val="10"/>
            <color indexed="81"/>
            <rFont val="Arial"/>
            <family val="2"/>
          </rPr>
          <t xml:space="preserve">" und </t>
        </r>
        <r>
          <rPr>
            <b/>
            <sz val="10"/>
            <color indexed="81"/>
            <rFont val="Arial"/>
            <family val="2"/>
          </rPr>
          <t>"Nicht finanzierte Arbeitsstunden"</t>
        </r>
        <r>
          <rPr>
            <sz val="10"/>
            <color indexed="81"/>
            <rFont val="Arial"/>
            <family val="2"/>
          </rPr>
          <t xml:space="preserve"> ausgefüllt haben. Diese vier Felder sind optional, alle anderen sind obligatorisch.
</t>
        </r>
      </text>
    </comment>
    <comment ref="C20" authorId="0" shapeId="0">
      <text>
        <r>
          <rPr>
            <sz val="10"/>
            <color indexed="81"/>
            <rFont val="Arial"/>
            <family val="2"/>
          </rPr>
          <t xml:space="preserve">Geschlecht der eingetragenen Person. Falls das Beschäftigungsverhältnis noch nicht begonnen hat und somit genaue Informationen zu der Person nicht vorliegen, kann der Wert "unbekannt" eingetragen werden. Zulässige Werte:
- männlich
- weiblich
- divers </t>
        </r>
      </text>
    </comment>
    <comment ref="D20" authorId="1" shapeId="0">
      <text>
        <r>
          <rPr>
            <sz val="9"/>
            <color indexed="81"/>
            <rFont val="Segoe UI"/>
            <family val="2"/>
          </rPr>
          <t>Bitte hier die Person einer Altersgruppe zuordnen.</t>
        </r>
      </text>
    </comment>
    <comment ref="E20" authorId="0" shapeId="0">
      <text>
        <r>
          <rPr>
            <sz val="9"/>
            <color indexed="81"/>
            <rFont val="Arial"/>
            <family val="2"/>
          </rPr>
          <t xml:space="preserve">Bitte geben Sie den Tätigkeitsschwerpunkt der Person an:
- </t>
        </r>
        <r>
          <rPr>
            <b/>
            <sz val="9"/>
            <color indexed="81"/>
            <rFont val="Arial"/>
            <family val="2"/>
          </rPr>
          <t>organisatorisch</t>
        </r>
        <r>
          <rPr>
            <sz val="9"/>
            <color indexed="81"/>
            <rFont val="Arial"/>
            <family val="2"/>
          </rPr>
          <t xml:space="preserve">: Tätigkeiten der Person liegen überwiegend im organisatorischen Bereich: Leitung, Verwaltung, Organisation, Technik, Auf- und Abbau, Reinigungsarbeiten, Ticketverkauf, Flyern, Gastro, Pressearbeit, Marketing etc.
- </t>
        </r>
        <r>
          <rPr>
            <b/>
            <sz val="9"/>
            <color indexed="81"/>
            <rFont val="Arial"/>
            <family val="2"/>
          </rPr>
          <t>künstlerisch oder kuratorisch</t>
        </r>
        <r>
          <rPr>
            <sz val="9"/>
            <color indexed="81"/>
            <rFont val="Arial"/>
            <family val="2"/>
          </rPr>
          <t xml:space="preserve">: Die Tätigkeiten der Person liegen überwiegend im künstlerischen oder kuratorischen Bereich.
- </t>
        </r>
        <r>
          <rPr>
            <b/>
            <sz val="9"/>
            <color indexed="81"/>
            <rFont val="Arial"/>
            <family val="2"/>
          </rPr>
          <t>beides</t>
        </r>
        <r>
          <rPr>
            <sz val="9"/>
            <color indexed="81"/>
            <rFont val="Arial"/>
            <family val="2"/>
          </rPr>
          <t xml:space="preserve">: Die Person macht sowohl organisatorische als auch kuratorische bzw. künstlerische Tätigkeiten gleichermaßen.
</t>
        </r>
      </text>
    </comment>
    <comment ref="F20" authorId="0" shapeId="0">
      <text>
        <r>
          <rPr>
            <sz val="9"/>
            <color indexed="81"/>
            <rFont val="Arial"/>
            <family val="2"/>
          </rPr>
          <t xml:space="preserve">Zur Tätigkeit passende Beschäftigungsgruppe (Werte zwischen 1 und 5) gemäß der Zuordnungstabelle in Tabellenblatt </t>
        </r>
        <r>
          <rPr>
            <b/>
            <sz val="9"/>
            <color indexed="81"/>
            <rFont val="Arial"/>
            <family val="2"/>
          </rPr>
          <t>Beschäftigungsgruppen</t>
        </r>
        <r>
          <rPr>
            <sz val="9"/>
            <color indexed="81"/>
            <rFont val="Arial"/>
            <family val="2"/>
          </rPr>
          <t xml:space="preserve">. Bitte geben Sie jene Beschäftigungsgruppe an, die am ehesten zutrifft!
</t>
        </r>
      </text>
    </comment>
    <comment ref="G20" authorId="0" shapeId="0">
      <text>
        <r>
          <rPr>
            <sz val="9"/>
            <color indexed="81"/>
            <rFont val="Arial"/>
            <family val="2"/>
          </rPr>
          <t xml:space="preserve">Art des Arbeitsverhältnisses:
- Echter Dienstvertrag (d.h. klassische Anstellung mit Weisungspflicht, Einbindung der Person in den Betrieb, Anspruch auf Sonderzahlungen, Urlaub und Krankenstand)
- Freier Dienstvertrag (keine Weisungspflicht, keine direkte Einbindung in den Betrieb, kein Anspruch auf Sonderzahlungen, Urlaub oder Krankenstand)
Für eine detaillierte Unterscheidung des Echten vom Freien Dienstvertrag siehe https://www.wko.at/service/arbeitsrecht-sozialrecht/Freier_Dienstvertrag_(arbeitsrechtlich).html
</t>
        </r>
      </text>
    </comment>
    <comment ref="H20" authorId="0" shapeId="0">
      <text>
        <r>
          <rPr>
            <sz val="9"/>
            <color indexed="81"/>
            <rFont val="Arial"/>
            <family val="2"/>
          </rPr>
          <t xml:space="preserve">Datum, mit welchem das Arbeitsverhältnis begonnen hat </t>
        </r>
      </text>
    </comment>
    <comment ref="I20" authorId="0" shapeId="0">
      <text>
        <r>
          <rPr>
            <sz val="9"/>
            <color indexed="81"/>
            <rFont val="Arial"/>
            <family val="2"/>
          </rPr>
          <t xml:space="preserve">Das Ende kann bei laufendem Dienstverhältnis offengelassen werden. 
Falls das Arbeitsverhältnis im Kalenderjahr 2022 endete, dann sollte hier das Datum (TT.MM.JJJJ), mit welchem das Arbeitsverhältnis geendet hat, eingetragen werden.
</t>
        </r>
      </text>
    </comment>
    <comment ref="J20" authorId="0" shapeId="0">
      <text>
        <r>
          <rPr>
            <sz val="9"/>
            <color indexed="81"/>
            <rFont val="Arial"/>
            <family val="2"/>
          </rPr>
          <t>Beschäftigungsausmaß der  Person in Arbeitsstunden pro Woche, wie im Arbeitsvertrag vereinbart.</t>
        </r>
      </text>
    </comment>
    <comment ref="K20" authorId="0" shapeId="0">
      <text>
        <r>
          <rPr>
            <sz val="9"/>
            <color indexed="81"/>
            <rFont val="Arial"/>
            <family val="2"/>
          </rPr>
          <t xml:space="preserve">Monatsbruttogehalt der einzelnen Personen wie im Arbeitsvertrag vereinbart, exklusive anteiliger Sonderzahlungen
</t>
        </r>
      </text>
    </comment>
    <comment ref="L20" authorId="0" shapeId="0">
      <text>
        <r>
          <rPr>
            <sz val="9"/>
            <color indexed="81"/>
            <rFont val="Arial"/>
            <family val="2"/>
          </rPr>
          <t>Werden Urlaubs- bzw. Weihnachtsgelder ausbezahlt?
Falls die betreffende Person einen</t>
        </r>
        <r>
          <rPr>
            <b/>
            <sz val="9"/>
            <color indexed="81"/>
            <rFont val="Arial"/>
            <family val="2"/>
          </rPr>
          <t xml:space="preserve"> Echten Dienstvertrag</t>
        </r>
        <r>
          <rPr>
            <sz val="9"/>
            <color indexed="81"/>
            <rFont val="Arial"/>
            <family val="2"/>
          </rPr>
          <t xml:space="preserve"> hat, muss dieses Feld nicht ausgefüllt werden, da in diesem Fall immer Sonderzahlungen geleistet werden müssen.
</t>
        </r>
      </text>
    </comment>
    <comment ref="M20" authorId="0" shapeId="0">
      <text>
        <r>
          <rPr>
            <sz val="9"/>
            <color indexed="81"/>
            <rFont val="Arial"/>
            <family val="2"/>
          </rPr>
          <t xml:space="preserve">Berechnetes Jahresbruttogehalt der einzelnen Personen für das Jahr 2022. Falls Sonderzahlungen getätigt werden, wird einfachheitshalber mit 14 Gehältern gerechnet. Sonstige Zulagen, Zuschläge etc. werden nicht berücksichtigt.
</t>
        </r>
      </text>
    </comment>
    <comment ref="N20" authorId="0" shapeId="0">
      <text>
        <r>
          <rPr>
            <sz val="9"/>
            <color indexed="81"/>
            <rFont val="Arial"/>
            <family val="2"/>
          </rPr>
          <t xml:space="preserve">Geschätzter Wert für die gesetzlich verbindlichen Dienstgeberbeiträge zur Sozialversicherung, betriebliche Vorsorge/Abfertigung, FLAF etc. der einzelnen Personen
</t>
        </r>
      </text>
    </comment>
    <comment ref="O20" authorId="1" shapeId="0">
      <text>
        <r>
          <rPr>
            <sz val="9"/>
            <color indexed="81"/>
            <rFont val="Segoe UI"/>
            <family val="2"/>
          </rPr>
          <t>Geschätzte Gesamtpersonalkosten für die in der Datenzeile angegebenen Person für das Kalenderjahr 2022 inklusive geschätzte Lohnnebenkosten</t>
        </r>
        <r>
          <rPr>
            <b/>
            <sz val="9"/>
            <color indexed="81"/>
            <rFont val="Segoe UI"/>
            <family val="2"/>
          </rPr>
          <t xml:space="preserve">
</t>
        </r>
      </text>
    </comment>
    <comment ref="P20" authorId="1" shapeId="0">
      <text>
        <r>
          <rPr>
            <sz val="9"/>
            <color indexed="81"/>
            <rFont val="Segoe UI"/>
            <family val="2"/>
          </rPr>
          <t xml:space="preserve">Zahl der Arbeitsstunden, die allenfalls nicht finanziert sind. Werte zwischen 0 und 999 möglich.
</t>
        </r>
      </text>
    </comment>
    <comment ref="V20" authorId="1" shapeId="0">
      <text>
        <r>
          <rPr>
            <sz val="9"/>
            <color indexed="81"/>
            <rFont val="Segoe UI"/>
            <family val="2"/>
          </rPr>
          <t xml:space="preserve">Fehlender Gesamtkostenbetrag, um eine faire Bezahlung zu ermöglichen (in %). 
Negative Werte bedeuten, dass derzeit ein zu geringes Gehalt bezahlt wird.
Positive Werte bedeuten, dass mehr als das faire Mindestgehalt </t>
        </r>
        <r>
          <rPr>
            <b/>
            <sz val="9"/>
            <color indexed="81"/>
            <rFont val="Segoe UI"/>
            <family val="2"/>
          </rPr>
          <t>bezahlt wird.</t>
        </r>
      </text>
    </comment>
    <comment ref="W20" authorId="1" shapeId="0">
      <text>
        <r>
          <rPr>
            <sz val="9"/>
            <color indexed="81"/>
            <rFont val="Segoe UI"/>
            <family val="2"/>
          </rPr>
          <t>Falls Sie irgendwelche Anmerkungen zum Arbeitsverhältnis oder der betreffenden Person machen möchten, können Sie dies in dieser Spalte tun.</t>
        </r>
      </text>
    </comment>
  </commentList>
</comments>
</file>

<file path=xl/comments4.xml><?xml version="1.0" encoding="utf-8"?>
<comments xmlns="http://schemas.openxmlformats.org/spreadsheetml/2006/main">
  <authors>
    <author>MALDET Adrian</author>
    <author>Kollegger Erich</author>
  </authors>
  <commentList>
    <comment ref="E13" authorId="0" shapeId="0">
      <text>
        <r>
          <rPr>
            <sz val="10"/>
            <color indexed="81"/>
            <rFont val="Arial"/>
            <family val="2"/>
          </rPr>
          <t>Hier wird überprüft, ob alle Datenzeilen vollständig ausgefüllt wurden. Falls hier der Text "</t>
        </r>
        <r>
          <rPr>
            <b/>
            <sz val="10"/>
            <color indexed="81"/>
            <rFont val="Arial"/>
            <family val="2"/>
          </rPr>
          <t>Unvollständige Einträge vorhanden</t>
        </r>
        <r>
          <rPr>
            <sz val="10"/>
            <color indexed="81"/>
            <rFont val="Arial"/>
            <family val="2"/>
          </rPr>
          <t>" aufscheint, prüfen Sie bitte alle Datenzeilen, in denen der Text "</t>
        </r>
        <r>
          <rPr>
            <b/>
            <sz val="10"/>
            <color indexed="81"/>
            <rFont val="Arial"/>
            <family val="2"/>
          </rPr>
          <t>unvollständig</t>
        </r>
        <r>
          <rPr>
            <sz val="10"/>
            <color indexed="81"/>
            <rFont val="Arial"/>
            <family val="2"/>
          </rPr>
          <t>" in Spalte "</t>
        </r>
        <r>
          <rPr>
            <b/>
            <sz val="10"/>
            <color indexed="81"/>
            <rFont val="Arial"/>
            <family val="2"/>
          </rPr>
          <t>Eingabeüberprüfung für Datenzeile</t>
        </r>
        <r>
          <rPr>
            <sz val="10"/>
            <color indexed="81"/>
            <rFont val="Arial"/>
            <family val="2"/>
          </rPr>
          <t xml:space="preserve">" (Spalte "B") aufscheint!
</t>
        </r>
      </text>
    </comment>
    <comment ref="N18" authorId="1" shapeId="0">
      <text>
        <r>
          <rPr>
            <sz val="9"/>
            <color indexed="81"/>
            <rFont val="Segoe UI"/>
            <family val="2"/>
          </rPr>
          <t>bei organisatorisch wird hier der Mindestsatz herangezogen, exk. der nicht bezahlten Arbeitsstunden</t>
        </r>
      </text>
    </comment>
    <comment ref="B19" authorId="0" shapeId="0">
      <text>
        <r>
          <rPr>
            <sz val="10"/>
            <color indexed="81"/>
            <rFont val="Arial"/>
            <family val="2"/>
          </rPr>
          <t>Überprüfung ob die jeweilige Datenzeile vollständig ausgefüllt wurde:
Falls "</t>
        </r>
        <r>
          <rPr>
            <b/>
            <sz val="10"/>
            <color indexed="81"/>
            <rFont val="Arial"/>
            <family val="2"/>
          </rPr>
          <t>unvollständig</t>
        </r>
        <r>
          <rPr>
            <sz val="10"/>
            <color indexed="81"/>
            <rFont val="Arial"/>
            <family val="2"/>
          </rPr>
          <t xml:space="preserve">" aufscheint, überprüfen Sie bitte, ob Sie in der betreffenden Datenzeile allen </t>
        </r>
        <r>
          <rPr>
            <b/>
            <sz val="10"/>
            <color indexed="81"/>
            <rFont val="Arial"/>
            <family val="2"/>
          </rPr>
          <t>grün hinterlegten Felder</t>
        </r>
        <r>
          <rPr>
            <sz val="10"/>
            <color indexed="81"/>
            <rFont val="Arial"/>
            <family val="2"/>
          </rPr>
          <t xml:space="preserve"> mit Ausnahme der Felder "</t>
        </r>
        <r>
          <rPr>
            <b/>
            <sz val="10"/>
            <color indexed="81"/>
            <rFont val="Arial"/>
            <family val="2"/>
          </rPr>
          <t>Tätigkeitsbereich</t>
        </r>
        <r>
          <rPr>
            <sz val="10"/>
            <color indexed="81"/>
            <rFont val="Arial"/>
            <family val="2"/>
          </rPr>
          <t>", "</t>
        </r>
        <r>
          <rPr>
            <b/>
            <sz val="10"/>
            <color indexed="81"/>
            <rFont val="Arial"/>
            <family val="2"/>
          </rPr>
          <t>Anzahl der Einheiten</t>
        </r>
        <r>
          <rPr>
            <sz val="10"/>
            <color indexed="81"/>
            <rFont val="Arial"/>
            <family val="2"/>
          </rPr>
          <t xml:space="preserve">" und </t>
        </r>
        <r>
          <rPr>
            <b/>
            <sz val="10"/>
            <color indexed="81"/>
            <rFont val="Arial"/>
            <family val="2"/>
          </rPr>
          <t>"Pauschale pro Einheit</t>
        </r>
        <r>
          <rPr>
            <sz val="10"/>
            <color indexed="81"/>
            <rFont val="Arial"/>
            <family val="2"/>
          </rPr>
          <t xml:space="preserve">" </t>
        </r>
        <r>
          <rPr>
            <b/>
            <sz val="10"/>
            <color indexed="81"/>
            <rFont val="Arial"/>
            <family val="2"/>
          </rPr>
          <t>bei</t>
        </r>
        <r>
          <rPr>
            <sz val="10"/>
            <color indexed="81"/>
            <rFont val="Arial"/>
            <family val="2"/>
          </rPr>
          <t xml:space="preserve"> Auswahl einer </t>
        </r>
        <r>
          <rPr>
            <b/>
            <sz val="10"/>
            <color indexed="81"/>
            <rFont val="Arial"/>
            <family val="2"/>
          </rPr>
          <t>organisatorischen Tätigkeit</t>
        </r>
        <r>
          <rPr>
            <sz val="10"/>
            <color indexed="81"/>
            <rFont val="Arial"/>
            <family val="2"/>
          </rPr>
          <t xml:space="preserve"> sowie "</t>
        </r>
        <r>
          <rPr>
            <b/>
            <sz val="10"/>
            <color indexed="81"/>
            <rFont val="Arial"/>
            <family val="2"/>
          </rPr>
          <t>Arbeitsstunden</t>
        </r>
        <r>
          <rPr>
            <sz val="10"/>
            <color indexed="81"/>
            <rFont val="Arial"/>
            <family val="2"/>
          </rPr>
          <t>", "</t>
        </r>
        <r>
          <rPr>
            <b/>
            <sz val="10"/>
            <color indexed="81"/>
            <rFont val="Arial"/>
            <family val="2"/>
          </rPr>
          <t>Stundensatz</t>
        </r>
        <r>
          <rPr>
            <sz val="10"/>
            <color indexed="81"/>
            <rFont val="Arial"/>
            <family val="2"/>
          </rPr>
          <t>" und "</t>
        </r>
        <r>
          <rPr>
            <b/>
            <sz val="10"/>
            <color indexed="81"/>
            <rFont val="Arial"/>
            <family val="2"/>
          </rPr>
          <t>Nicht finanzierte Arbeitsstunden</t>
        </r>
        <r>
          <rPr>
            <sz val="10"/>
            <color indexed="81"/>
            <rFont val="Arial"/>
            <family val="2"/>
          </rPr>
          <t xml:space="preserve">" </t>
        </r>
        <r>
          <rPr>
            <b/>
            <sz val="10"/>
            <color indexed="81"/>
            <rFont val="Arial"/>
            <family val="2"/>
          </rPr>
          <t>bei</t>
        </r>
        <r>
          <rPr>
            <sz val="10"/>
            <color indexed="81"/>
            <rFont val="Arial"/>
            <family val="2"/>
          </rPr>
          <t xml:space="preserve"> einer </t>
        </r>
        <r>
          <rPr>
            <b/>
            <sz val="10"/>
            <color indexed="81"/>
            <rFont val="Arial"/>
            <family val="2"/>
          </rPr>
          <t>künstlerischen</t>
        </r>
        <r>
          <rPr>
            <sz val="10"/>
            <color indexed="81"/>
            <rFont val="Arial"/>
            <family val="2"/>
          </rPr>
          <t xml:space="preserve"> </t>
        </r>
        <r>
          <rPr>
            <b/>
            <sz val="10"/>
            <color indexed="81"/>
            <rFont val="Arial"/>
            <family val="2"/>
          </rPr>
          <t>Tätigkeit.</t>
        </r>
        <r>
          <rPr>
            <sz val="10"/>
            <color indexed="81"/>
            <rFont val="Arial"/>
            <family val="2"/>
          </rPr>
          <t xml:space="preserve"> 
Die zur Verfügung stehenden grünen Felder sind obligatorisch, außer das Feld "Anmerkungen".
</t>
        </r>
      </text>
    </comment>
    <comment ref="C19" authorId="0" shapeId="0">
      <text>
        <r>
          <rPr>
            <sz val="10"/>
            <color indexed="81"/>
            <rFont val="Arial"/>
            <family val="2"/>
          </rPr>
          <t xml:space="preserve">Geschlecht der eingetragenen Person. Falls das Beschäftigungsverhältnis noch nicht begonnen hat und somit genaue Informationen zu der Person nicht vorliegen, kann der Wert "unbekannt" eingetragen werden. Zulässige Werte:
- männlich
- weiblich
- divers
</t>
        </r>
      </text>
    </comment>
    <comment ref="D19" authorId="1" shapeId="0">
      <text>
        <r>
          <rPr>
            <sz val="9"/>
            <color indexed="81"/>
            <rFont val="Segoe UI"/>
            <family val="2"/>
          </rPr>
          <t>Bitte hier die Person einer Altersgruppe zuordnen.</t>
        </r>
      </text>
    </comment>
    <comment ref="E19" authorId="0" shapeId="0">
      <text>
        <r>
          <rPr>
            <sz val="9"/>
            <color indexed="81"/>
            <rFont val="Arial"/>
            <family val="2"/>
          </rPr>
          <t xml:space="preserve">Bitte geben Sie den Tätigkeitsschwerpunkt der Person an:
- </t>
        </r>
        <r>
          <rPr>
            <b/>
            <sz val="9"/>
            <color indexed="81"/>
            <rFont val="Arial"/>
            <family val="2"/>
          </rPr>
          <t>organisatorisch</t>
        </r>
        <r>
          <rPr>
            <sz val="9"/>
            <color indexed="81"/>
            <rFont val="Arial"/>
            <family val="2"/>
          </rPr>
          <t xml:space="preserve">: Tätigkeiten der Person liegen überwiegend im organisatorischen Bereich: Leitung, Verwaltung, Organisation, Technik, Auf- und Abbau, Reinigungsarbeiten, Ticketverkauf, Flyern, Gastro, Pressearbeit, Marketing etc.
- </t>
        </r>
        <r>
          <rPr>
            <b/>
            <sz val="9"/>
            <color indexed="81"/>
            <rFont val="Arial"/>
            <family val="2"/>
          </rPr>
          <t>künstlerisch</t>
        </r>
        <r>
          <rPr>
            <sz val="9"/>
            <color indexed="81"/>
            <rFont val="Arial"/>
            <family val="2"/>
          </rPr>
          <t xml:space="preserve">: Die Tätigkeiten der Person liegen überwiegend im künstlerischen oder kuratorischen Bereich.
</t>
        </r>
      </text>
    </comment>
    <comment ref="F19" authorId="0" shapeId="0">
      <text>
        <r>
          <rPr>
            <sz val="9"/>
            <color indexed="81"/>
            <rFont val="Arial"/>
            <family val="2"/>
          </rPr>
          <t xml:space="preserve">Zur Tätigkeit passende Leistung gemäß der Zuordnungstabelle im Tabellenblatt </t>
        </r>
        <r>
          <rPr>
            <b/>
            <sz val="9"/>
            <color indexed="81"/>
            <rFont val="Arial"/>
            <family val="2"/>
          </rPr>
          <t>Beschäftigungsgruppen Honorar</t>
        </r>
        <r>
          <rPr>
            <sz val="9"/>
            <color indexed="81"/>
            <rFont val="Arial"/>
            <family val="2"/>
          </rPr>
          <t xml:space="preserve">. Bitte geben Sie jene Leistung an, die am ehesten zutrifft! 
</t>
        </r>
        <r>
          <rPr>
            <b/>
            <sz val="9"/>
            <color indexed="81"/>
            <rFont val="Arial"/>
            <family val="2"/>
          </rPr>
          <t>Um eine Leistunge auszuwählen, muss zuerst der Tätigkeitsschwerpunkt ausgewählt werden!</t>
        </r>
      </text>
    </comment>
    <comment ref="G19" authorId="1" shapeId="0">
      <text>
        <r>
          <rPr>
            <sz val="9"/>
            <color indexed="81"/>
            <rFont val="Segoe UI"/>
            <family val="2"/>
          </rPr>
          <t>Anzahl der Arbeitsstunden, die laut Vertrag festgelegt wurden.</t>
        </r>
      </text>
    </comment>
    <comment ref="H19" authorId="1" shapeId="0">
      <text>
        <r>
          <rPr>
            <sz val="9"/>
            <color indexed="81"/>
            <rFont val="Segoe UI"/>
            <family val="2"/>
          </rPr>
          <t>Stundensatz in Euro, der laut Vertrag festgelegt wurde.</t>
        </r>
      </text>
    </comment>
    <comment ref="I19" authorId="1" shapeId="0">
      <text>
        <r>
          <rPr>
            <sz val="9"/>
            <color indexed="81"/>
            <rFont val="Segoe UI"/>
            <family val="2"/>
          </rPr>
          <t>Zahl der Arbeitsstunden, die allenfalls nicht finanziert sind. Werte zwischen 0 und 999 möglich.</t>
        </r>
      </text>
    </comment>
    <comment ref="J19" authorId="1" shapeId="0">
      <text>
        <r>
          <rPr>
            <sz val="9"/>
            <color indexed="81"/>
            <rFont val="Segoe UI"/>
            <family val="2"/>
          </rPr>
          <t>Bei künstlerischem Tätigkeitsschwerpunkt muss hier auch noch der genaue Tätigkeitsbereich angegeben werden. Zur Auswahl stehen:
- Bildende Kunst
- Darstellende Kunst
- Literatur
- Musik
Falls die Tätigkeit keinem der vier Bereich zugeordnet werden kann, muss der Tätigkeitsschwerpunkt auf organisatorisch geändert werden.</t>
        </r>
      </text>
    </comment>
    <comment ref="K19" authorId="1" shapeId="0">
      <text>
        <r>
          <rPr>
            <sz val="9"/>
            <color indexed="81"/>
            <rFont val="Segoe UI"/>
            <family val="2"/>
          </rPr>
          <t>Anzahl der Einheiten , die laut Vertrag festgelegt wurden.</t>
        </r>
      </text>
    </comment>
    <comment ref="L19" authorId="1" shapeId="0">
      <text>
        <r>
          <rPr>
            <sz val="9"/>
            <color indexed="81"/>
            <rFont val="Segoe UI"/>
            <family val="2"/>
          </rPr>
          <t>Pauschale pro Einheit in Euro, die laut Vertrag festgelegt wurde.</t>
        </r>
      </text>
    </comment>
    <comment ref="M19" authorId="1" shapeId="0">
      <text>
        <r>
          <rPr>
            <sz val="9"/>
            <color indexed="81"/>
            <rFont val="Segoe UI"/>
            <family val="2"/>
          </rPr>
          <t>Hier werden die gesamten Kosten pro Person automatisch berechnet.</t>
        </r>
      </text>
    </comment>
    <comment ref="X19" authorId="0" shapeId="0">
      <text>
        <r>
          <rPr>
            <sz val="9"/>
            <color indexed="81"/>
            <rFont val="Arial"/>
            <family val="2"/>
          </rPr>
          <t>Falls Sie irgendwelche Anmerkungen zum Arbeitsverhältnis oder der betreffenden Person machen möchten, können Sie dies in dieser Spalte tun.</t>
        </r>
      </text>
    </comment>
  </commentList>
</comments>
</file>

<file path=xl/sharedStrings.xml><?xml version="1.0" encoding="utf-8"?>
<sst xmlns="http://schemas.openxmlformats.org/spreadsheetml/2006/main" count="883" uniqueCount="709">
  <si>
    <t>Einnahmen und Ausgaben</t>
  </si>
  <si>
    <t>Geschlecht</t>
  </si>
  <si>
    <t>Tätigkeit</t>
  </si>
  <si>
    <t>Email</t>
  </si>
  <si>
    <t>Ausgaben</t>
  </si>
  <si>
    <t>Einnahmen</t>
  </si>
  <si>
    <t>COVID-Beiträge des Bundes für Kurzarbeit</t>
  </si>
  <si>
    <t>NPO-Fonds</t>
  </si>
  <si>
    <t>COVID-Beiträge, sonstige Hilfen</t>
  </si>
  <si>
    <t>a</t>
  </si>
  <si>
    <t>Empty</t>
  </si>
  <si>
    <t>Rechtsform</t>
  </si>
  <si>
    <t>empty</t>
  </si>
  <si>
    <t>incomplete</t>
  </si>
  <si>
    <t>0 bis 4 Jahre</t>
  </si>
  <si>
    <t>5 bis 10 Jahre</t>
  </si>
  <si>
    <t>11 bis 17 Jahre</t>
  </si>
  <si>
    <t>b</t>
  </si>
  <si>
    <t>c</t>
  </si>
  <si>
    <t>d</t>
  </si>
  <si>
    <t>Gehalts-
schema</t>
  </si>
  <si>
    <t>Beschäftigungs-
gruppe</t>
  </si>
  <si>
    <t>Begriff bzw. Spaltenbezeichnung</t>
  </si>
  <si>
    <t>Beschreibung</t>
  </si>
  <si>
    <t>Betrifft Tabelle</t>
  </si>
  <si>
    <t>Angaben zur eigenen Institution</t>
  </si>
  <si>
    <t>Navigation</t>
  </si>
  <si>
    <t>Hilfe</t>
  </si>
  <si>
    <t>Einnahmen - Betrieb (Mitgliedsbeiträge, Ticketerlöse, Gastro, Vermietung, Spenden etc.)</t>
  </si>
  <si>
    <t>Nein</t>
  </si>
  <si>
    <t>Angestellte</t>
  </si>
  <si>
    <t>Begleitschreiben</t>
  </si>
  <si>
    <t>1. Füllen Sie die folgenden Tabellenblätter vollständig und wahrheitsgetreu aus:</t>
  </si>
  <si>
    <t>Hinweise</t>
  </si>
  <si>
    <t>3. Speichern Sie das Excel-File.</t>
  </si>
  <si>
    <t>Datenschutz</t>
  </si>
  <si>
    <t>Gemeindename</t>
  </si>
  <si>
    <t>Kultursparte</t>
  </si>
  <si>
    <t>Ansprechperson</t>
  </si>
  <si>
    <t>Verein</t>
  </si>
  <si>
    <r>
      <rPr>
        <sz val="10"/>
        <color theme="10"/>
        <rFont val="Lucida Console"/>
        <family val="3"/>
      </rPr>
      <t xml:space="preserve"> &gt; </t>
    </r>
    <r>
      <rPr>
        <b/>
        <u/>
        <sz val="10"/>
        <color theme="10"/>
        <rFont val="Arial"/>
        <family val="2"/>
      </rPr>
      <t>Erläuterungen</t>
    </r>
  </si>
  <si>
    <r>
      <rPr>
        <sz val="10"/>
        <color theme="10"/>
        <rFont val="Lucida Console"/>
        <family val="3"/>
      </rPr>
      <t xml:space="preserve">   </t>
    </r>
    <r>
      <rPr>
        <b/>
        <u/>
        <sz val="10"/>
        <color theme="10"/>
        <rFont val="Arial"/>
        <family val="2"/>
      </rPr>
      <t>Einnahmen und Ausgaben</t>
    </r>
  </si>
  <si>
    <r>
      <rPr>
        <sz val="10"/>
        <color theme="10"/>
        <rFont val="Lucida Console"/>
        <family val="3"/>
      </rPr>
      <t xml:space="preserve">   </t>
    </r>
    <r>
      <rPr>
        <b/>
        <u/>
        <sz val="10"/>
        <color theme="10"/>
        <rFont val="Arial"/>
        <family val="2"/>
      </rPr>
      <t>Hilfe (?)</t>
    </r>
  </si>
  <si>
    <r>
      <rPr>
        <sz val="10"/>
        <color theme="10"/>
        <rFont val="Lucida Console"/>
        <family val="3"/>
      </rPr>
      <t xml:space="preserve">   </t>
    </r>
    <r>
      <rPr>
        <b/>
        <u/>
        <sz val="10"/>
        <color theme="10"/>
        <rFont val="Arial"/>
        <family val="2"/>
      </rPr>
      <t>Erläuterungen</t>
    </r>
  </si>
  <si>
    <r>
      <rPr>
        <sz val="10"/>
        <color theme="10"/>
        <rFont val="Lucida Console"/>
        <family val="3"/>
      </rPr>
      <t xml:space="preserve"> &gt; </t>
    </r>
    <r>
      <rPr>
        <b/>
        <u/>
        <sz val="10"/>
        <color theme="10"/>
        <rFont val="Arial"/>
        <family val="2"/>
      </rPr>
      <t>Einnahmen und Ausgaben</t>
    </r>
  </si>
  <si>
    <t>Listeneinträge</t>
  </si>
  <si>
    <t>Literatur</t>
  </si>
  <si>
    <t>Ausfülldatum (TT.MM.JJJJ)</t>
  </si>
  <si>
    <t>Tätigkeits-
schwerpunkt</t>
  </si>
  <si>
    <t>Angaben zur Insitution</t>
  </si>
  <si>
    <t>Sonderzahlungen</t>
  </si>
  <si>
    <t>Ja</t>
  </si>
  <si>
    <t>Tätigkeitsschwerpunkt</t>
  </si>
  <si>
    <t>organisatorisch</t>
  </si>
  <si>
    <t>Arbeitsvertrag</t>
  </si>
  <si>
    <t>Freier Dienstvertrag</t>
  </si>
  <si>
    <t>Arbeitsverhältnis</t>
  </si>
  <si>
    <t>Monats-
bruttolohn</t>
  </si>
  <si>
    <t>Sonder-
zahlungen</t>
  </si>
  <si>
    <t>Fair-Pay (Wird in finaler Version ausgeblendet)</t>
  </si>
  <si>
    <t>Beschäf-
tigungs-
gruppe</t>
  </si>
  <si>
    <t>Beginn
valid</t>
  </si>
  <si>
    <t>Ende
valid</t>
  </si>
  <si>
    <t>Geringfügigkeitsgrenze</t>
  </si>
  <si>
    <t>Fair-Pay</t>
  </si>
  <si>
    <t>Schema</t>
  </si>
  <si>
    <t>Schema-
Spalten-Nr</t>
  </si>
  <si>
    <t xml:space="preserve">Gesamt-
dauer
in Jahren </t>
  </si>
  <si>
    <t>Arbeitsverhältnis Beginn - Ende</t>
  </si>
  <si>
    <t>Personalkosten</t>
  </si>
  <si>
    <t>Konfigurationstabelle</t>
  </si>
  <si>
    <t>Stichtag für Anstellungsdauer</t>
  </si>
  <si>
    <t>Kalenderjahr</t>
  </si>
  <si>
    <t>Variabeln</t>
  </si>
  <si>
    <t>Anzahl Kalendertage</t>
  </si>
  <si>
    <t>Dienstgeberanteil bei Geringfügig</t>
  </si>
  <si>
    <t>Dienstgeberanteil bei Nicht-Geringfügig</t>
  </si>
  <si>
    <t>Beschäftigungsausmaß für Schema</t>
  </si>
  <si>
    <t>gehalt
complete</t>
  </si>
  <si>
    <t>Validierung Zeile</t>
  </si>
  <si>
    <t>Validierung Tabelle</t>
  </si>
  <si>
    <t>Bitte füllen Sie alle grünen Felder aus! Sollte eine Position nicht zutreffen, tragen Sie bitte die Zahl 0 ein!</t>
  </si>
  <si>
    <t>Validierung</t>
  </si>
  <si>
    <t>Bitte füllen Sie alle grünen Felder aus!</t>
  </si>
  <si>
    <t>Eingabeüberprüfung:</t>
  </si>
  <si>
    <t>valid</t>
  </si>
  <si>
    <t>error</t>
  </si>
  <si>
    <t>trimmed</t>
  </si>
  <si>
    <t>Pos. @</t>
  </si>
  <si>
    <t>text before @</t>
  </si>
  <si>
    <t>text after @</t>
  </si>
  <si>
    <t>ABCDEFGHIJKLMNOPQRSTUVWXYZabcdefghijklmnopqrstuvwxyz0123456789.-_@</t>
  </si>
  <si>
    <t>email-validation</t>
  </si>
  <si>
    <t>Erlaubte Symbole in email-Adresse</t>
  </si>
  <si>
    <t>Erlaubte Symbole in Telefon-Nr</t>
  </si>
  <si>
    <t>+0123456789</t>
  </si>
  <si>
    <t>validation for each character</t>
  </si>
  <si>
    <t>Telefon-Nr. (Mobil)</t>
  </si>
  <si>
    <t>Darstellende Kunst</t>
  </si>
  <si>
    <r>
      <rPr>
        <sz val="10"/>
        <color theme="10"/>
        <rFont val="Lucida Console"/>
        <family val="3"/>
      </rPr>
      <t xml:space="preserve">   </t>
    </r>
    <r>
      <rPr>
        <b/>
        <u/>
        <sz val="10"/>
        <color theme="10"/>
        <rFont val="Arial"/>
        <family val="2"/>
      </rPr>
      <t>Personal 2022</t>
    </r>
  </si>
  <si>
    <t>Email-Adresse</t>
  </si>
  <si>
    <t>Beschäftigungsgruppe</t>
  </si>
  <si>
    <t>arbeitsverh.
complete</t>
  </si>
  <si>
    <t>Fair-Pay-Gap
in %</t>
  </si>
  <si>
    <t>Fragebogen-Version</t>
  </si>
  <si>
    <t>Ansprechperson in der Kulturinstitution</t>
  </si>
  <si>
    <t>Mobil-Telefon-Nummer der Ansprechperson</t>
  </si>
  <si>
    <t>Rechtsform der Kulturinstitution</t>
  </si>
  <si>
    <t>Gemeinde, in der die Kulturinstitution ihren Sitz hat bzw. in der die überwiegende Tätigkeit stattfindet</t>
  </si>
  <si>
    <t>Email-Adresse der Kulturinstitution</t>
  </si>
  <si>
    <r>
      <rPr>
        <sz val="10"/>
        <color theme="10"/>
        <rFont val="Lucida Console"/>
        <family val="3"/>
      </rPr>
      <t xml:space="preserve">   </t>
    </r>
    <r>
      <rPr>
        <b/>
        <u/>
        <sz val="10"/>
        <color theme="10"/>
        <rFont val="Arial"/>
        <family val="2"/>
      </rPr>
      <t>Angaben zur Institution</t>
    </r>
  </si>
  <si>
    <r>
      <rPr>
        <sz val="10"/>
        <color theme="10"/>
        <rFont val="Lucida Console"/>
        <family val="3"/>
      </rPr>
      <t xml:space="preserve"> &gt; </t>
    </r>
    <r>
      <rPr>
        <b/>
        <u/>
        <sz val="10"/>
        <color theme="10"/>
        <rFont val="Arial"/>
        <family val="2"/>
      </rPr>
      <t>Angaben zur Institution</t>
    </r>
  </si>
  <si>
    <t>Name der Institution</t>
  </si>
  <si>
    <t>Datum, an dem der Fragebogen ausgefüllt wurde.</t>
  </si>
  <si>
    <r>
      <rPr>
        <sz val="10"/>
        <color theme="10"/>
        <rFont val="Lucida Console"/>
        <family val="3"/>
      </rPr>
      <t xml:space="preserve">   </t>
    </r>
    <r>
      <rPr>
        <b/>
        <u/>
        <sz val="10"/>
        <color theme="10"/>
        <rFont val="Arial"/>
        <family val="2"/>
      </rPr>
      <t>Beschäftigungsgruppen</t>
    </r>
  </si>
  <si>
    <r>
      <t xml:space="preserve">- Der gesamte Fragebogen ist mit einer </t>
    </r>
    <r>
      <rPr>
        <b/>
        <sz val="10"/>
        <color theme="1"/>
        <rFont val="Arial"/>
        <family val="2"/>
      </rPr>
      <t>Navigation</t>
    </r>
    <r>
      <rPr>
        <sz val="10"/>
        <color theme="1"/>
        <rFont val="Arial"/>
        <family val="2"/>
      </rPr>
      <t xml:space="preserve"> versehen. Sie können zum nächsten Tabellenblatt springen, indem Sie auf den Tabellennamen im Navigationsfeld klicken. Die eingegebenen Daten gehen dabei nicht verloren.</t>
    </r>
  </si>
  <si>
    <r>
      <t>- Manche der auszufüllenden Felder sind "</t>
    </r>
    <r>
      <rPr>
        <b/>
        <sz val="10"/>
        <color theme="1"/>
        <rFont val="Arial"/>
        <family val="2"/>
      </rPr>
      <t>Drop-Down</t>
    </r>
    <r>
      <rPr>
        <sz val="10"/>
        <color theme="1"/>
        <rFont val="Arial"/>
        <family val="2"/>
      </rPr>
      <t>"-Felder mit einer fixierten Palette an Eingabemöglichkeiten. Bitte klicken Sie in diesem Fall auf das Pfeil-Nach-Unten-Symbol am rechten Zellenrand und wählen Sie den zutreffenden Eingabewert aus!</t>
    </r>
  </si>
  <si>
    <t>5. Klicken Sie "OK"</t>
  </si>
  <si>
    <t>Sollten Sie beim Öffnen des Fragebogens das Problem haben, dass ALLE Kommentarfelder gleichzeitig angezeigt werden, so dürfte dies auf die Einstellungen Ihrer Excel-Version zurückzuführen sein. Bitte führen Sie folgende Schritte aus, um das Problem zu beheben:</t>
  </si>
  <si>
    <r>
      <t xml:space="preserve">- Die meisten Spaltenbeschriftungen sind mit </t>
    </r>
    <r>
      <rPr>
        <b/>
        <sz val="10"/>
        <color theme="1"/>
        <rFont val="Arial"/>
        <family val="2"/>
      </rPr>
      <t>Hilfetexten</t>
    </r>
    <r>
      <rPr>
        <sz val="10"/>
        <color theme="1"/>
        <rFont val="Arial"/>
        <family val="2"/>
      </rPr>
      <t xml:space="preserve"> versehen. Bewegen Sie Ihren Maus-Cursor über das Beschriftungsfeld, um den zugehörigen Hilfetext anzuzeigen.</t>
    </r>
  </si>
  <si>
    <r>
      <t xml:space="preserve">- Alle Eingaben werden automatisch überprüft. </t>
    </r>
    <r>
      <rPr>
        <b/>
        <sz val="10"/>
        <color theme="1"/>
        <rFont val="Arial"/>
        <family val="2"/>
      </rPr>
      <t>Bitte lesen Sie im Falle einer ungültigen Eingabe die angezeigte Fehlermeldung genau</t>
    </r>
    <r>
      <rPr>
        <sz val="10"/>
        <color theme="1"/>
        <rFont val="Arial"/>
        <family val="2"/>
      </rPr>
      <t>, klicken Sie auf "Abbrechen" und korrigieren Sie die Eingabe entsprechend!</t>
    </r>
  </si>
  <si>
    <t>Freie Dienstnehmer*innen</t>
  </si>
  <si>
    <t>beides</t>
  </si>
  <si>
    <t>Auswahl
möglich</t>
  </si>
  <si>
    <t>unbekannt</t>
  </si>
  <si>
    <t>18 J. oder mehr</t>
  </si>
  <si>
    <r>
      <rPr>
        <sz val="10"/>
        <rFont val="Arial"/>
        <family val="2"/>
      </rPr>
      <t xml:space="preserve">Zur Tätigkeit passende Beschäftigungsgruppe (Werte zwischen 1 und 5) gemäß der Zuordnungstabelle in Tabellenblatt </t>
    </r>
    <r>
      <rPr>
        <b/>
        <u/>
        <sz val="10"/>
        <color rgb="FF0070C0"/>
        <rFont val="Arial"/>
        <family val="2"/>
      </rPr>
      <t>Beschäftigungsgruppen</t>
    </r>
    <r>
      <rPr>
        <sz val="10"/>
        <rFont val="Arial"/>
        <family val="2"/>
      </rPr>
      <t>. Bitte geben Sie jene Beschäftigungsgruppe an, die am ehesten zutrifft!</t>
    </r>
  </si>
  <si>
    <t>Geschätzter Beginn (TT.MM.JJJJ)</t>
  </si>
  <si>
    <t>Geschätztes Ende (optional) (TT.MM.JJJJ)</t>
  </si>
  <si>
    <t>Monats-
brutto-
gehalt
pro Person</t>
  </si>
  <si>
    <t>Monatsbruttogehalt pro Person</t>
  </si>
  <si>
    <t>Stunden pro Woche pro Person</t>
  </si>
  <si>
    <t>Beschäftigungsausmaß der einzelnen Personen in Arbeitsstunden pro Woche wie im Arbeitsvertrag vereinbart.</t>
  </si>
  <si>
    <t>Monatsbruttogehalt der einzelnen Personen wie im Arbeitsvertrag vereinbart, exklusive anteiliger Sonderzahlungen</t>
  </si>
  <si>
    <t>Geschätzter Wert für die gesetzlich verbindlichen Dienstgeberbeiträge zur Sozialversicherung, betriebliche Vorsorge/Abfertigung, FLAF etc. der einzelnen Personen</t>
  </si>
  <si>
    <t>weiblich</t>
  </si>
  <si>
    <t>Unbegründetes fehlerhaft</t>
  </si>
  <si>
    <t>männlich</t>
  </si>
  <si>
    <t>divers</t>
  </si>
  <si>
    <t>Erlaubte
Werte</t>
  </si>
  <si>
    <t>Verw.
Wert</t>
  </si>
  <si>
    <t>Alle sonstigen Ausgaben (Miete, Transport- und Reisekosten, Werbung etc.)</t>
  </si>
  <si>
    <t>Eingabe-
überprüfung
für Datenzeile</t>
  </si>
  <si>
    <t>Eingabeüberprüfung für Datenzeile</t>
  </si>
  <si>
    <t>Eingabeüberprüfung (für gesamte Tabelle)</t>
  </si>
  <si>
    <t>Im Herbst 2020 wurde auf Grundlage des Regierungsprogrammes vom Bund ein Strategie-Entwicklungsprozess („Fairness Prozess“) unter Einbeziehung der Bundesländer und der Interessenvertretungen begonnen. Dabei nimmt das Thema der fairen Bezahlung einen zentralen Stellenwert ein. Ziel ist es, die arbeits- und sozialrechtliche Situation aller im Kunst- und Kulturbereich Tätigen zu verbessern und eine faire Entlohnung sicherzustellen.
Ausgehend von der gemeinsamen Fair-Pay-Strategie der Gebietskörperschaften, die am 10. Juni 2022 unterzeichnet wurde, führt das Land Tirol im Rahmen seiner Zuständigkeit als Förderstelle und in Abstimmung und Kooperation mit der Stadt Innsbruck und den Tiroler Kulturinitiativen (TKI) eine Fair-Pay-Gap-Erhebung durch, um den Unterschied zwischen der aktuellen Entlohnung und den Gehaltsempfehlungen der Interessengemeinschaften bei den Anstellungsverhältnissen von jahresgeförderten Kulturinstitutionen und Vereinen zu beziffern („Fair Pay Gap“). Es handelt sich dabei um eine Ist-Analyse, auf deren Basis in einem nächsten Schritt Gespräche auf politischer Ebene über die mögliche Bereitstellung von Mitteln aufgenommen werden sollen.
Um das gemeinsame Ziel einer angemessenen Entlohnung im Kunst- und Kulturbereich zu erreichen, bedarf es eines positiven Zusammenwirkens von Kulturpolitik, Kulturverwaltung, Künstler*innen und Kulturarbeiter*innen. Deshalb bitten wir Sie um Ihre verlässliche Teilnahme an der Befragung. Den Fragebogen samt Erläuterungen finden Sie anbei.</t>
  </si>
  <si>
    <t>Hilfe - Kommentare ausblenden</t>
  </si>
  <si>
    <r>
      <rPr>
        <sz val="10"/>
        <color theme="10"/>
        <rFont val="Lucida Console"/>
        <family val="3"/>
      </rPr>
      <t xml:space="preserve">   </t>
    </r>
    <r>
      <rPr>
        <b/>
        <u/>
        <sz val="10"/>
        <color theme="10"/>
        <rFont val="Arial"/>
        <family val="2"/>
      </rPr>
      <t>Hilfe - Kommentare ausblenden</t>
    </r>
  </si>
  <si>
    <r>
      <rPr>
        <sz val="10"/>
        <rFont val="Arial"/>
        <family val="2"/>
      </rPr>
      <t>- Sollten Sie das Problem haben, dass</t>
    </r>
    <r>
      <rPr>
        <b/>
        <sz val="10"/>
        <rFont val="Arial"/>
        <family val="2"/>
      </rPr>
      <t xml:space="preserve"> alle Hilfetexte gleichzeitig angezeigt werden</t>
    </r>
    <r>
      <rPr>
        <sz val="10"/>
        <rFont val="Arial"/>
        <family val="2"/>
      </rPr>
      <t>, ändern Sie bitte Ihre Excel-Einstellungen wie in Tabellenblatt "</t>
    </r>
    <r>
      <rPr>
        <b/>
        <u/>
        <sz val="10"/>
        <color rgb="FF0070C0"/>
        <rFont val="Arial"/>
        <family val="2"/>
      </rPr>
      <t>Hilfe - Kommentare ausblenden</t>
    </r>
    <r>
      <rPr>
        <sz val="10"/>
        <rFont val="Arial"/>
        <family val="2"/>
      </rPr>
      <t>" beschrieben!</t>
    </r>
  </si>
  <si>
    <r>
      <t>- Sämtliche Felder und Begriffe werden im Tabellenblatt "</t>
    </r>
    <r>
      <rPr>
        <b/>
        <sz val="10"/>
        <color theme="1"/>
        <rFont val="Arial"/>
        <family val="2"/>
      </rPr>
      <t>Hilfe</t>
    </r>
    <r>
      <rPr>
        <sz val="10"/>
        <color theme="1"/>
        <rFont val="Arial"/>
        <family val="2"/>
      </rPr>
      <t>" beschrieben. Sollte Ihnen bei einzelnen Feldern unklar sein, welche Werte Sie eintragen sollen, konsultieren Sie bitte das Tabellenblatt "</t>
    </r>
    <r>
      <rPr>
        <b/>
        <sz val="10"/>
        <color theme="1"/>
        <rFont val="Arial"/>
        <family val="2"/>
      </rPr>
      <t>Hilfe</t>
    </r>
    <r>
      <rPr>
        <sz val="10"/>
        <color theme="1"/>
        <rFont val="Arial"/>
        <family val="2"/>
      </rPr>
      <t>"!</t>
    </r>
  </si>
  <si>
    <t>Gehälter für Echte und Freie Dienstnehmer*innen (inkl. Lohnnebenkosten und Dienstgeberbeiträge)</t>
  </si>
  <si>
    <t>Echte Dienstnehmer*innen</t>
  </si>
  <si>
    <t>Tabelle "Angaben zur Institution" Zelle "C17"</t>
  </si>
  <si>
    <t>Tabelle "Angaben zur Institution" Zelle "C18"</t>
  </si>
  <si>
    <t>Tabelle "Angaben zur Institution" Zelle "C19"</t>
  </si>
  <si>
    <t>Tabelle "Angaben zur Institution" Zelle "C20"</t>
  </si>
  <si>
    <t>Tabelle "Angaben zur Institution" Zelle "C21"</t>
  </si>
  <si>
    <t>Tabelle "Angaben zur Institution" Zelle "C22"</t>
  </si>
  <si>
    <r>
      <t>1. Klicken Sie auf den Excel-Reiter "</t>
    </r>
    <r>
      <rPr>
        <b/>
        <sz val="10"/>
        <color theme="1"/>
        <rFont val="Arial"/>
        <family val="2"/>
      </rPr>
      <t>Datei</t>
    </r>
    <r>
      <rPr>
        <sz val="10"/>
        <color theme="1"/>
        <rFont val="Arial"/>
        <family val="2"/>
      </rPr>
      <t>"</t>
    </r>
  </si>
  <si>
    <r>
      <t>2. Klicken Sie auf "</t>
    </r>
    <r>
      <rPr>
        <b/>
        <sz val="10"/>
        <color theme="1"/>
        <rFont val="Arial"/>
        <family val="2"/>
      </rPr>
      <t>Optionen</t>
    </r>
    <r>
      <rPr>
        <sz val="10"/>
        <color theme="1"/>
        <rFont val="Arial"/>
        <family val="2"/>
      </rPr>
      <t>"</t>
    </r>
  </si>
  <si>
    <r>
      <t>3. Klicken Sie im Einstellungsfenster auf "</t>
    </r>
    <r>
      <rPr>
        <b/>
        <sz val="10"/>
        <color theme="1"/>
        <rFont val="Arial"/>
        <family val="2"/>
      </rPr>
      <t>Erweitert</t>
    </r>
    <r>
      <rPr>
        <sz val="10"/>
        <color theme="1"/>
        <rFont val="Arial"/>
        <family val="2"/>
      </rPr>
      <t>"</t>
    </r>
  </si>
  <si>
    <r>
      <t>4. Wählen Sie unter Abschnitt "</t>
    </r>
    <r>
      <rPr>
        <b/>
        <sz val="10"/>
        <color theme="1"/>
        <rFont val="Arial"/>
        <family val="2"/>
      </rPr>
      <t>Anzeige</t>
    </r>
    <r>
      <rPr>
        <sz val="10"/>
        <color theme="1"/>
        <rFont val="Arial"/>
        <family val="2"/>
      </rPr>
      <t>" bei Option "</t>
    </r>
    <r>
      <rPr>
        <b/>
        <sz val="10"/>
        <color theme="1"/>
        <rFont val="Arial"/>
        <family val="2"/>
      </rPr>
      <t>Für Zellen mit Kommentaren Folgendes anzeigen</t>
    </r>
    <r>
      <rPr>
        <sz val="10"/>
        <color theme="1"/>
        <rFont val="Arial"/>
        <family val="2"/>
      </rPr>
      <t>"
   die Einstellung "</t>
    </r>
    <r>
      <rPr>
        <b/>
        <sz val="10"/>
        <color theme="1"/>
        <rFont val="Arial"/>
        <family val="2"/>
      </rPr>
      <t>Nur Indikatoren und Kommentare nur beim Daraufzeigen</t>
    </r>
    <r>
      <rPr>
        <sz val="10"/>
        <color theme="1"/>
        <rFont val="Arial"/>
        <family val="2"/>
      </rPr>
      <t>" (Siehe Bild unterhalb)</t>
    </r>
  </si>
  <si>
    <r>
      <rPr>
        <b/>
        <sz val="10"/>
        <color theme="1"/>
        <rFont val="Arial"/>
        <family val="2"/>
      </rPr>
      <t>Hinweis:</t>
    </r>
    <r>
      <rPr>
        <sz val="10"/>
        <color theme="1"/>
        <rFont val="Arial"/>
        <family val="2"/>
      </rPr>
      <t xml:space="preserve"> Je nach Excel-Version und gewählter Sprache, können die Menü-Texte anders lauten.</t>
    </r>
  </si>
  <si>
    <r>
      <t>Hier wird überprüft, ob alle Datenzeilen vollständig ausgefüllt wurden. Falls hier der Text "</t>
    </r>
    <r>
      <rPr>
        <b/>
        <sz val="10"/>
        <color theme="7" tint="-0.249977111117893"/>
        <rFont val="Arial"/>
        <family val="2"/>
      </rPr>
      <t>Unvollständige Einträge vorhanden</t>
    </r>
    <r>
      <rPr>
        <sz val="10"/>
        <color theme="1"/>
        <rFont val="Arial"/>
        <family val="2"/>
      </rPr>
      <t>" aufscheint, prüfen Sie bitte alle Datenzeilen, in denen der Text "</t>
    </r>
    <r>
      <rPr>
        <b/>
        <sz val="10"/>
        <color theme="7" tint="-0.249977111117893"/>
        <rFont val="Arial"/>
        <family val="2"/>
      </rPr>
      <t>unvollständig</t>
    </r>
    <r>
      <rPr>
        <sz val="10"/>
        <color theme="1"/>
        <rFont val="Arial"/>
        <family val="2"/>
      </rPr>
      <t>" in Spalte "</t>
    </r>
    <r>
      <rPr>
        <b/>
        <sz val="10"/>
        <color theme="1"/>
        <rFont val="Arial"/>
        <family val="2"/>
      </rPr>
      <t>Eingabeüberprüfung für Datenzeile</t>
    </r>
    <r>
      <rPr>
        <sz val="10"/>
        <color theme="1"/>
        <rFont val="Arial"/>
        <family val="2"/>
      </rPr>
      <t>"
 (Spalte "B") aufscheint!</t>
    </r>
  </si>
  <si>
    <t>Echter Dienstvertrag</t>
  </si>
  <si>
    <r>
      <t xml:space="preserve">Art des Arbeitsverhältnisses:
- </t>
    </r>
    <r>
      <rPr>
        <b/>
        <sz val="10"/>
        <rFont val="Arial"/>
        <family val="2"/>
      </rPr>
      <t>Echter Dienstvertrag</t>
    </r>
    <r>
      <rPr>
        <sz val="10"/>
        <rFont val="Arial"/>
        <family val="2"/>
      </rPr>
      <t xml:space="preserve"> (d.h. klassische Anstellung mit Weisungspflicht, Einbindung der Person in den Betrieb, Anspruch auf Sonderzahlungen, Urlaub und Krankenstand)
- </t>
    </r>
    <r>
      <rPr>
        <b/>
        <sz val="10"/>
        <rFont val="Arial"/>
        <family val="2"/>
      </rPr>
      <t>Freier Dienstvertrag</t>
    </r>
    <r>
      <rPr>
        <sz val="10"/>
        <rFont val="Arial"/>
        <family val="2"/>
      </rPr>
      <t xml:space="preserve"> (keine Weisungspflicht, keine direkte Einbindung in den Betrieb, kein Anspruch auf Sonderzahlungen, Urlaub oder Krankenstand)
Für eine detaillierte Unterscheidung des Echten vom Freien Dienstvertrag siehe </t>
    </r>
    <r>
      <rPr>
        <u/>
        <sz val="10"/>
        <color rgb="FF0070C0"/>
        <rFont val="Arial"/>
        <family val="2"/>
      </rPr>
      <t>https://www.wko.at/service/arbeitsrecht-sozialrecht/Freier_Dienstvertrag_(arbeitsrechtlich).html</t>
    </r>
  </si>
  <si>
    <t>Werden Urlaubs- bzw. Weihnachtsgelder ausbezahlt?
Falls die betreffende Person einen Echten Dienstvertag hat, muss dieses Feld nicht ausgefüllt werden, da in diesem Fall immer Sonderzahlungen geleistet werden müssen.</t>
  </si>
  <si>
    <t>Förderungsbereich (Sparte)</t>
  </si>
  <si>
    <t>Förderungen - Bund BMKÖS Kultur - Fair Pay Zuschuss</t>
  </si>
  <si>
    <t>Förderungen - Bund - Sonstige</t>
  </si>
  <si>
    <t>Förderungen - Standortgemeinde (außer Graz)</t>
  </si>
  <si>
    <t>Förderungen - Sonstige (EU, TVB etc.)</t>
  </si>
  <si>
    <t>Laut Steiermärkischem Kultur- und Kunstförderungsgesetz werden folgende Förderungsbereiche unterschieden: 1. Bildende Kunst, Neue Medien und Architektur, 2. Darstellende Kunst, 3. Film 4. Literatur, 5. Musik, Musiktheater und Klangkunst, 6. Allgemeine Volkskultur, Museen, Denkmalpflege und Kulturgüter, 7. Spartenübergreifende Kultureinrichtungen und Projekte</t>
  </si>
  <si>
    <r>
      <t xml:space="preserve">Tätigkeitsschwerpunkt des Mitarbeiters:
- </t>
    </r>
    <r>
      <rPr>
        <b/>
        <sz val="10"/>
        <color theme="1"/>
        <rFont val="Arial"/>
        <family val="2"/>
      </rPr>
      <t>organisatorisch</t>
    </r>
    <r>
      <rPr>
        <sz val="10"/>
        <color theme="1"/>
        <rFont val="Arial"/>
        <family val="2"/>
      </rPr>
      <t xml:space="preserve">: Tätigkeiten der Person liegen überwiegend im organisatorischen Bereich: Leitung, Verwaltung, Organisation, Technik, Auf- und Abbau, Reinigungsarbeiten, Ticketverkauf, Flyern, Gastro, Pressearbeit, Marketing etc.
- </t>
    </r>
    <r>
      <rPr>
        <b/>
        <sz val="10"/>
        <color theme="1"/>
        <rFont val="Arial"/>
        <family val="2"/>
      </rPr>
      <t>künstlerisch oder kuratorisch</t>
    </r>
    <r>
      <rPr>
        <sz val="10"/>
        <color theme="1"/>
        <rFont val="Arial"/>
        <family val="2"/>
      </rPr>
      <t xml:space="preserve">: Die Tätigkeiten der Person liegen überwiegend im künstlerischen, kunst- oder kulturvermittelnden, oder kuratorischen Bereich.
- </t>
    </r>
    <r>
      <rPr>
        <b/>
        <sz val="10"/>
        <color theme="1"/>
        <rFont val="Arial"/>
        <family val="2"/>
      </rPr>
      <t>beides</t>
    </r>
    <r>
      <rPr>
        <sz val="10"/>
        <color theme="1"/>
        <rFont val="Arial"/>
        <family val="2"/>
      </rPr>
      <t>: Die Person macht sowohl organisatorische als auch kuratorische bzw. künstlerische Tätigkeiten gleichermaßen.</t>
    </r>
  </si>
  <si>
    <t>Graz-Stadt</t>
  </si>
  <si>
    <t xml:space="preserve">Frauental an der Laßnitz </t>
  </si>
  <si>
    <t xml:space="preserve">Lannach </t>
  </si>
  <si>
    <t xml:space="preserve">Pölfing-Brunn </t>
  </si>
  <si>
    <t xml:space="preserve">Preding </t>
  </si>
  <si>
    <t xml:space="preserve">Sankt Josef (Weststeiermark) </t>
  </si>
  <si>
    <t xml:space="preserve">Sankt Peter im Sulmtal </t>
  </si>
  <si>
    <t xml:space="preserve">Wettmannstätten </t>
  </si>
  <si>
    <t xml:space="preserve">Deutschlandsberg </t>
  </si>
  <si>
    <t xml:space="preserve">Eibiswald </t>
  </si>
  <si>
    <t xml:space="preserve">Groß Sankt Florian </t>
  </si>
  <si>
    <t xml:space="preserve">Sankt Martin im Sulmtal </t>
  </si>
  <si>
    <t xml:space="preserve">Sankt Stefan ob Stainz </t>
  </si>
  <si>
    <t xml:space="preserve">Bad Schwanberg </t>
  </si>
  <si>
    <t xml:space="preserve">Stainz </t>
  </si>
  <si>
    <t xml:space="preserve">Wies </t>
  </si>
  <si>
    <t xml:space="preserve">Feldkirchen bei Graz </t>
  </si>
  <si>
    <t xml:space="preserve">Gössendorf </t>
  </si>
  <si>
    <t xml:space="preserve">Gratkorn </t>
  </si>
  <si>
    <t xml:space="preserve">Hart bei Graz </t>
  </si>
  <si>
    <t xml:space="preserve">Haselsdorf-Tobelbad </t>
  </si>
  <si>
    <t xml:space="preserve">Hausmannstätten </t>
  </si>
  <si>
    <t xml:space="preserve">Kainbach bei Graz </t>
  </si>
  <si>
    <t xml:space="preserve">Kalsdorf bei Graz </t>
  </si>
  <si>
    <t xml:space="preserve">Kumberg </t>
  </si>
  <si>
    <t xml:space="preserve">Laßnitzhöhe </t>
  </si>
  <si>
    <t xml:space="preserve">Lieboch </t>
  </si>
  <si>
    <t xml:space="preserve">Peggau </t>
  </si>
  <si>
    <t xml:space="preserve">Sankt Bartholomä </t>
  </si>
  <si>
    <t xml:space="preserve">Sankt Oswald bei Plankenwarth </t>
  </si>
  <si>
    <t xml:space="preserve">Sankt Radegund bei Graz </t>
  </si>
  <si>
    <t xml:space="preserve">Semriach </t>
  </si>
  <si>
    <t xml:space="preserve">Stattegg </t>
  </si>
  <si>
    <t xml:space="preserve">Stiwoll </t>
  </si>
  <si>
    <t xml:space="preserve">Thal </t>
  </si>
  <si>
    <t xml:space="preserve">Übelbach </t>
  </si>
  <si>
    <t xml:space="preserve">Vasoldsberg </t>
  </si>
  <si>
    <t xml:space="preserve">Weinitzen </t>
  </si>
  <si>
    <t xml:space="preserve">Werndorf </t>
  </si>
  <si>
    <t xml:space="preserve">Wundschuh </t>
  </si>
  <si>
    <t xml:space="preserve">Deutschfeistritz </t>
  </si>
  <si>
    <t xml:space="preserve">Dobl-Zwaring </t>
  </si>
  <si>
    <t xml:space="preserve">Eggersdorf bei Graz </t>
  </si>
  <si>
    <t xml:space="preserve">Fernitz-Mellach  </t>
  </si>
  <si>
    <t xml:space="preserve">Frohnleiten </t>
  </si>
  <si>
    <t xml:space="preserve">Gratwein-Straßengel  </t>
  </si>
  <si>
    <t xml:space="preserve">Hitzendorf </t>
  </si>
  <si>
    <t xml:space="preserve">Nestelbach bei Graz </t>
  </si>
  <si>
    <t xml:space="preserve">Raaba-Grambach  </t>
  </si>
  <si>
    <t xml:space="preserve">Sankt Marein bei Graz </t>
  </si>
  <si>
    <t xml:space="preserve">Seiersberg-Pirka  </t>
  </si>
  <si>
    <t>Premstätten</t>
  </si>
  <si>
    <t xml:space="preserve">Allerheiligen bei Wildon </t>
  </si>
  <si>
    <t xml:space="preserve">Arnfels </t>
  </si>
  <si>
    <t xml:space="preserve">Empersdorf </t>
  </si>
  <si>
    <t xml:space="preserve">Gabersdorf </t>
  </si>
  <si>
    <t xml:space="preserve">Gralla </t>
  </si>
  <si>
    <t xml:space="preserve">Großklein </t>
  </si>
  <si>
    <t xml:space="preserve">Heimschuh </t>
  </si>
  <si>
    <t xml:space="preserve">Hengsberg </t>
  </si>
  <si>
    <t xml:space="preserve">Kitzeck im Sausal </t>
  </si>
  <si>
    <t xml:space="preserve">Lang </t>
  </si>
  <si>
    <t xml:space="preserve">Lebring-Sankt Margarethen </t>
  </si>
  <si>
    <t xml:space="preserve">Oberhaag </t>
  </si>
  <si>
    <t xml:space="preserve">Ragnitz </t>
  </si>
  <si>
    <t xml:space="preserve">Sankt Andrä-Höch </t>
  </si>
  <si>
    <t xml:space="preserve">Sankt Johann im Saggautal </t>
  </si>
  <si>
    <t xml:space="preserve">Sankt Nikolai im Sausal </t>
  </si>
  <si>
    <t xml:space="preserve">Tillmitsch </t>
  </si>
  <si>
    <t xml:space="preserve">Wagna </t>
  </si>
  <si>
    <t xml:space="preserve">Ehrenhausen an der Weinstraße </t>
  </si>
  <si>
    <t xml:space="preserve">Gamlitz </t>
  </si>
  <si>
    <t xml:space="preserve">Gleinstätten </t>
  </si>
  <si>
    <t xml:space="preserve">Heiligenkreuz am Waasen </t>
  </si>
  <si>
    <t xml:space="preserve">Leibnitz </t>
  </si>
  <si>
    <t xml:space="preserve">Leutschach an der Weinstraße </t>
  </si>
  <si>
    <t xml:space="preserve">Sankt Georgen an der Stiefing </t>
  </si>
  <si>
    <t xml:space="preserve">Schwarzautal </t>
  </si>
  <si>
    <t xml:space="preserve">Wildon </t>
  </si>
  <si>
    <t>Sankt Veit in der Südsteiermark</t>
  </si>
  <si>
    <t>Straß in Steiermark</t>
  </si>
  <si>
    <t xml:space="preserve">Eisenerz </t>
  </si>
  <si>
    <t xml:space="preserve">Kalwang </t>
  </si>
  <si>
    <t xml:space="preserve">Kammern im Liesingtal </t>
  </si>
  <si>
    <t xml:space="preserve">Kraubath an der Mur </t>
  </si>
  <si>
    <t xml:space="preserve">Leoben </t>
  </si>
  <si>
    <t xml:space="preserve">Mautern in Steiermark </t>
  </si>
  <si>
    <t xml:space="preserve">Niklasdorf </t>
  </si>
  <si>
    <t xml:space="preserve">Proleb </t>
  </si>
  <si>
    <t xml:space="preserve">Radmer </t>
  </si>
  <si>
    <t xml:space="preserve">Sankt Michael in Obersteiermark </t>
  </si>
  <si>
    <t xml:space="preserve">Sankt Peter-Freienstein </t>
  </si>
  <si>
    <t xml:space="preserve">Sankt Stefan ob Leoben </t>
  </si>
  <si>
    <t xml:space="preserve">Traboch </t>
  </si>
  <si>
    <t xml:space="preserve">Vordernberg </t>
  </si>
  <si>
    <t xml:space="preserve">Wald am Schoberpaß </t>
  </si>
  <si>
    <t xml:space="preserve">Trofaiach </t>
  </si>
  <si>
    <t xml:space="preserve">Aigen im Ennstal </t>
  </si>
  <si>
    <t xml:space="preserve">Altaussee </t>
  </si>
  <si>
    <t xml:space="preserve">Altenmarkt bei Sankt Gallen </t>
  </si>
  <si>
    <t xml:space="preserve">Ardning </t>
  </si>
  <si>
    <t xml:space="preserve">Bad Aussee </t>
  </si>
  <si>
    <t xml:space="preserve">Gröbming </t>
  </si>
  <si>
    <t xml:space="preserve">Grundlsee </t>
  </si>
  <si>
    <t xml:space="preserve">Haus </t>
  </si>
  <si>
    <t xml:space="preserve">Lassing </t>
  </si>
  <si>
    <t xml:space="preserve">Ramsau am Dachstein </t>
  </si>
  <si>
    <t xml:space="preserve">Selzthal </t>
  </si>
  <si>
    <t xml:space="preserve">Trieben </t>
  </si>
  <si>
    <t xml:space="preserve">Wildalpen </t>
  </si>
  <si>
    <t xml:space="preserve">Wörschach </t>
  </si>
  <si>
    <t xml:space="preserve">Admont </t>
  </si>
  <si>
    <t xml:space="preserve">Aich </t>
  </si>
  <si>
    <t xml:space="preserve">Bad Mitterndorf </t>
  </si>
  <si>
    <t xml:space="preserve">Gaishorn am See </t>
  </si>
  <si>
    <t xml:space="preserve">Irdning-Donnersbachtal </t>
  </si>
  <si>
    <t xml:space="preserve">Landl </t>
  </si>
  <si>
    <t xml:space="preserve">Liezen </t>
  </si>
  <si>
    <t xml:space="preserve">Michaelerberg-Pruggern  </t>
  </si>
  <si>
    <t>Mitterberg-Sankt Martin</t>
  </si>
  <si>
    <t xml:space="preserve">Öblarn </t>
  </si>
  <si>
    <t xml:space="preserve">Rottenmann </t>
  </si>
  <si>
    <t xml:space="preserve">Sankt Gallen </t>
  </si>
  <si>
    <t xml:space="preserve">Schladming </t>
  </si>
  <si>
    <t xml:space="preserve">Sölk </t>
  </si>
  <si>
    <t xml:space="preserve">Stainach-Pürgg </t>
  </si>
  <si>
    <t xml:space="preserve">Mühlen </t>
  </si>
  <si>
    <t xml:space="preserve">Niederwölz </t>
  </si>
  <si>
    <t>St. Peter am Kammersberg</t>
  </si>
  <si>
    <t xml:space="preserve">Schöder </t>
  </si>
  <si>
    <t>Krakau</t>
  </si>
  <si>
    <t xml:space="preserve">Murau </t>
  </si>
  <si>
    <t xml:space="preserve">Neumarkt in der Steiermark </t>
  </si>
  <si>
    <t xml:space="preserve">Oberwölz </t>
  </si>
  <si>
    <t xml:space="preserve">Ranten </t>
  </si>
  <si>
    <t>Sankt Georgen am Kreischberg</t>
  </si>
  <si>
    <t xml:space="preserve">Sankt Lambrecht </t>
  </si>
  <si>
    <t xml:space="preserve">Scheifling </t>
  </si>
  <si>
    <t>Stadl-Predlitz</t>
  </si>
  <si>
    <t xml:space="preserve">Teufenbach-Katsch  </t>
  </si>
  <si>
    <t xml:space="preserve">Krottendorf-Gaisfeld </t>
  </si>
  <si>
    <t xml:space="preserve">Ligist </t>
  </si>
  <si>
    <t xml:space="preserve">Mooskirchen </t>
  </si>
  <si>
    <t xml:space="preserve">Rosental an der Kainach </t>
  </si>
  <si>
    <t xml:space="preserve">Sankt Martin am Wöllmißberg </t>
  </si>
  <si>
    <t xml:space="preserve">Stallhofen </t>
  </si>
  <si>
    <t xml:space="preserve">Voitsberg </t>
  </si>
  <si>
    <t xml:space="preserve">Bärnbach </t>
  </si>
  <si>
    <t xml:space="preserve">Edelschrott </t>
  </si>
  <si>
    <t xml:space="preserve">Geistthal-Södingberg  </t>
  </si>
  <si>
    <t xml:space="preserve">Hirschegg-Pack </t>
  </si>
  <si>
    <t xml:space="preserve">Kainach bei Voitsberg </t>
  </si>
  <si>
    <t xml:space="preserve">Köflach </t>
  </si>
  <si>
    <t xml:space="preserve">Maria Lankowitz </t>
  </si>
  <si>
    <t xml:space="preserve">Söding-Sankt Johann </t>
  </si>
  <si>
    <t xml:space="preserve">Albersdorf-Prebuch </t>
  </si>
  <si>
    <t xml:space="preserve">Fischbach </t>
  </si>
  <si>
    <t xml:space="preserve">Floing </t>
  </si>
  <si>
    <t xml:space="preserve">Gasen </t>
  </si>
  <si>
    <t xml:space="preserve">Markt Hartmannsdorf </t>
  </si>
  <si>
    <t xml:space="preserve">Hofstätten an der Raab </t>
  </si>
  <si>
    <t xml:space="preserve">Ludersdorf-Wilfersdorf </t>
  </si>
  <si>
    <t xml:space="preserve">Miesenbach bei Birkfeld </t>
  </si>
  <si>
    <t xml:space="preserve">Mitterdorf an der Raab </t>
  </si>
  <si>
    <t xml:space="preserve">Mortantsch </t>
  </si>
  <si>
    <t xml:space="preserve">Naas </t>
  </si>
  <si>
    <t xml:space="preserve">Puch bei Weiz </t>
  </si>
  <si>
    <t xml:space="preserve">Ratten </t>
  </si>
  <si>
    <t xml:space="preserve">Rettenegg </t>
  </si>
  <si>
    <t>St. Kathrein am Hauenstein</t>
  </si>
  <si>
    <t xml:space="preserve">Sankt Kathrein am Offenegg </t>
  </si>
  <si>
    <t>St. Margarethen an der Raab</t>
  </si>
  <si>
    <t xml:space="preserve">Sinabelkirchen </t>
  </si>
  <si>
    <t xml:space="preserve">Strallegg </t>
  </si>
  <si>
    <t xml:space="preserve">Thannhausen </t>
  </si>
  <si>
    <t xml:space="preserve">Anger </t>
  </si>
  <si>
    <t xml:space="preserve">Birkfeld </t>
  </si>
  <si>
    <t xml:space="preserve">Fladnitz an der Teichalm </t>
  </si>
  <si>
    <t xml:space="preserve">Gersdorf an der Feistritz </t>
  </si>
  <si>
    <t xml:space="preserve">Gleisdorf </t>
  </si>
  <si>
    <t xml:space="preserve">Gutenberg-Stenzengreith </t>
  </si>
  <si>
    <t xml:space="preserve">Ilztal </t>
  </si>
  <si>
    <t xml:space="preserve">Passail </t>
  </si>
  <si>
    <t>Pischelsdorf am Kulm</t>
  </si>
  <si>
    <t xml:space="preserve">Sankt Ruprecht an der Raab </t>
  </si>
  <si>
    <t xml:space="preserve">Weiz </t>
  </si>
  <si>
    <t xml:space="preserve">Fohnsdorf </t>
  </si>
  <si>
    <t xml:space="preserve">Gaal </t>
  </si>
  <si>
    <t xml:space="preserve">Hohentauern </t>
  </si>
  <si>
    <t xml:space="preserve">Kobenz </t>
  </si>
  <si>
    <t xml:space="preserve">Pusterwald </t>
  </si>
  <si>
    <t xml:space="preserve">Sankt Georgen ob Judenburg </t>
  </si>
  <si>
    <t xml:space="preserve">Sankt Peter ob Judenburg </t>
  </si>
  <si>
    <t xml:space="preserve">Seckau </t>
  </si>
  <si>
    <t xml:space="preserve">Unzmarkt-Frauenburg </t>
  </si>
  <si>
    <t xml:space="preserve">Zeltweg </t>
  </si>
  <si>
    <t>Lobmingtal</t>
  </si>
  <si>
    <t xml:space="preserve">Judenburg </t>
  </si>
  <si>
    <t xml:space="preserve">Knittelfeld </t>
  </si>
  <si>
    <t xml:space="preserve">Obdach </t>
  </si>
  <si>
    <t xml:space="preserve">Pöls-Oberkurzheim  </t>
  </si>
  <si>
    <t>Pölstal</t>
  </si>
  <si>
    <t>Sankt Marein-Feistritz</t>
  </si>
  <si>
    <t xml:space="preserve">Sankt Margarethen bei Knittelfeld </t>
  </si>
  <si>
    <t xml:space="preserve">Spielberg </t>
  </si>
  <si>
    <t xml:space="preserve">Weißkirchen in Steiermark </t>
  </si>
  <si>
    <t xml:space="preserve">Breitenau am Hochlantsch </t>
  </si>
  <si>
    <t xml:space="preserve">Krieglach </t>
  </si>
  <si>
    <t xml:space="preserve">Langenwang </t>
  </si>
  <si>
    <t xml:space="preserve">Pernegg an der Mur </t>
  </si>
  <si>
    <t xml:space="preserve">Sankt Lorenzen im Mürztal </t>
  </si>
  <si>
    <t xml:space="preserve">Spital am Semmering </t>
  </si>
  <si>
    <t xml:space="preserve">Stanz im Mürztal </t>
  </si>
  <si>
    <t xml:space="preserve">Turnau </t>
  </si>
  <si>
    <t xml:space="preserve">Aflenz </t>
  </si>
  <si>
    <t xml:space="preserve">Bruck an der Mur </t>
  </si>
  <si>
    <t xml:space="preserve">Kapfenberg </t>
  </si>
  <si>
    <t xml:space="preserve">Kindberg </t>
  </si>
  <si>
    <t xml:space="preserve">Mariazell </t>
  </si>
  <si>
    <t xml:space="preserve">Mürzzuschlag </t>
  </si>
  <si>
    <t xml:space="preserve">Neuberg an der Mürz </t>
  </si>
  <si>
    <t>Sankt Barbara im Mürztal</t>
  </si>
  <si>
    <t xml:space="preserve">Sankt Marein im Mürztal </t>
  </si>
  <si>
    <t xml:space="preserve">Thörl </t>
  </si>
  <si>
    <t xml:space="preserve">Tragöß-Sankt Katharein </t>
  </si>
  <si>
    <t xml:space="preserve">Bad Blumau </t>
  </si>
  <si>
    <t>Buch-St. Magdalena</t>
  </si>
  <si>
    <t xml:space="preserve">Burgau </t>
  </si>
  <si>
    <t xml:space="preserve">Ebersdorf </t>
  </si>
  <si>
    <t xml:space="preserve">Friedberg </t>
  </si>
  <si>
    <t xml:space="preserve">Greinbach </t>
  </si>
  <si>
    <t xml:space="preserve">Großsteinbach </t>
  </si>
  <si>
    <t xml:space="preserve">Hartberg </t>
  </si>
  <si>
    <t xml:space="preserve">Hartberg Umgebung </t>
  </si>
  <si>
    <t xml:space="preserve">Lafnitz </t>
  </si>
  <si>
    <t xml:space="preserve">Ottendorf an der Rittschein </t>
  </si>
  <si>
    <t xml:space="preserve">Pinggau </t>
  </si>
  <si>
    <t xml:space="preserve">Pöllauberg </t>
  </si>
  <si>
    <t xml:space="preserve">Sankt Jakob im Walde </t>
  </si>
  <si>
    <t xml:space="preserve">Sankt Johann in der Haide </t>
  </si>
  <si>
    <t xml:space="preserve">Sankt Lorenzen am Wechsel </t>
  </si>
  <si>
    <t xml:space="preserve">Schäffern </t>
  </si>
  <si>
    <t xml:space="preserve">Söchau </t>
  </si>
  <si>
    <t xml:space="preserve">Stubenberg </t>
  </si>
  <si>
    <t xml:space="preserve">Wenigzell </t>
  </si>
  <si>
    <t xml:space="preserve">Bad Waltersdorf </t>
  </si>
  <si>
    <t xml:space="preserve">Dechantskirchen </t>
  </si>
  <si>
    <t>Feistritztal</t>
  </si>
  <si>
    <t xml:space="preserve">Fürstenfeld </t>
  </si>
  <si>
    <t xml:space="preserve">Grafendorf bei Hartberg </t>
  </si>
  <si>
    <t xml:space="preserve">Großwilfersdorf </t>
  </si>
  <si>
    <t xml:space="preserve">Hartl </t>
  </si>
  <si>
    <t xml:space="preserve">Ilz </t>
  </si>
  <si>
    <t xml:space="preserve">Kaindorf </t>
  </si>
  <si>
    <t>Bad Loipersdorf</t>
  </si>
  <si>
    <t xml:space="preserve">Neudau </t>
  </si>
  <si>
    <t xml:space="preserve">Pöllau </t>
  </si>
  <si>
    <t xml:space="preserve">Rohr bei Hartberg </t>
  </si>
  <si>
    <t xml:space="preserve">Rohrbach an der Lafnitz </t>
  </si>
  <si>
    <t xml:space="preserve">Vorau </t>
  </si>
  <si>
    <t>Waldbach-Mönichwald</t>
  </si>
  <si>
    <t xml:space="preserve">Edelsbach bei Feldbach </t>
  </si>
  <si>
    <t xml:space="preserve">Eichkögl </t>
  </si>
  <si>
    <t xml:space="preserve">Halbenrain </t>
  </si>
  <si>
    <t xml:space="preserve">Jagerberg </t>
  </si>
  <si>
    <t xml:space="preserve">Kapfenstein </t>
  </si>
  <si>
    <t xml:space="preserve">Klöch </t>
  </si>
  <si>
    <t xml:space="preserve">Mettersdorf am Saßbach </t>
  </si>
  <si>
    <t xml:space="preserve">Tieschen </t>
  </si>
  <si>
    <t xml:space="preserve">Unterlamm </t>
  </si>
  <si>
    <t xml:space="preserve">Bad Gleichenberg </t>
  </si>
  <si>
    <t xml:space="preserve">Bad Radkersburg </t>
  </si>
  <si>
    <t xml:space="preserve">Deutsch Goritz </t>
  </si>
  <si>
    <t xml:space="preserve">Fehring </t>
  </si>
  <si>
    <t xml:space="preserve">Feldbach </t>
  </si>
  <si>
    <t xml:space="preserve">Gnas </t>
  </si>
  <si>
    <t>Kirchbach-Zerlach</t>
  </si>
  <si>
    <t xml:space="preserve">Kirchberg an der Raab </t>
  </si>
  <si>
    <t xml:space="preserve">Mureck </t>
  </si>
  <si>
    <t xml:space="preserve">Paldau </t>
  </si>
  <si>
    <t xml:space="preserve">Pirching am Traubenberg </t>
  </si>
  <si>
    <t xml:space="preserve">Riegersburg </t>
  </si>
  <si>
    <t xml:space="preserve">Sankt Anna am Aigen </t>
  </si>
  <si>
    <t xml:space="preserve">Sankt Peter am Ottersbach </t>
  </si>
  <si>
    <t xml:space="preserve">Sankt Stefan im Rosental </t>
  </si>
  <si>
    <t xml:space="preserve">Straden </t>
  </si>
  <si>
    <t>Honorar</t>
  </si>
  <si>
    <t>künstlerisch</t>
  </si>
  <si>
    <t>Werkvertrag</t>
  </si>
  <si>
    <t>Beschäftigungsgruppen Referenzwerte Honorarempfehlungen</t>
  </si>
  <si>
    <t>Erläuterungen zur Fair-Pay-Erhebung 2023 des Landes Steiermark und der Stadt Graz</t>
  </si>
  <si>
    <r>
      <rPr>
        <b/>
        <sz val="10"/>
        <color theme="10"/>
        <rFont val="Arial"/>
        <family val="2"/>
      </rPr>
      <t xml:space="preserve">      </t>
    </r>
    <r>
      <rPr>
        <b/>
        <u/>
        <sz val="10"/>
        <color theme="10"/>
        <rFont val="Arial"/>
        <family val="2"/>
      </rPr>
      <t>Beschäftigungsgruppen Honorare</t>
    </r>
  </si>
  <si>
    <t>Alter</t>
  </si>
  <si>
    <t>Altersgruppe</t>
  </si>
  <si>
    <t>Altersgruppen</t>
  </si>
  <si>
    <t>18 bis unter 30 Jahre</t>
  </si>
  <si>
    <t>unter 18 Jahre</t>
  </si>
  <si>
    <t>30 bis unter 45 Jahre</t>
  </si>
  <si>
    <t>45 bis unter 60 Jahre</t>
  </si>
  <si>
    <t>60 Jahre und älter</t>
  </si>
  <si>
    <t>Art der Leistung</t>
  </si>
  <si>
    <t>Honorarvertrag</t>
  </si>
  <si>
    <r>
      <rPr>
        <b/>
        <sz val="10"/>
        <color theme="10"/>
        <rFont val="Arial"/>
        <family val="2"/>
      </rPr>
      <t xml:space="preserve">  &gt;  </t>
    </r>
    <r>
      <rPr>
        <b/>
        <u/>
        <sz val="10"/>
        <color theme="10"/>
        <rFont val="Arial"/>
        <family val="2"/>
      </rPr>
      <t>Beschäftigungsgruppen Honorare</t>
    </r>
  </si>
  <si>
    <r>
      <rPr>
        <sz val="10"/>
        <color theme="10"/>
        <rFont val="Arial"/>
        <family val="2"/>
      </rPr>
      <t xml:space="preserve">  </t>
    </r>
    <r>
      <rPr>
        <sz val="10"/>
        <color theme="10"/>
        <rFont val="Lucida Console"/>
        <family val="3"/>
      </rPr>
      <t xml:space="preserve">  </t>
    </r>
    <r>
      <rPr>
        <b/>
        <u/>
        <sz val="10"/>
        <color theme="10"/>
        <rFont val="Arial"/>
        <family val="2"/>
      </rPr>
      <t>Beschäftigungsgruppen</t>
    </r>
  </si>
  <si>
    <r>
      <rPr>
        <sz val="10"/>
        <color theme="10"/>
        <rFont val="Lucida Console"/>
        <family val="3"/>
      </rPr>
      <t xml:space="preserve"> </t>
    </r>
    <r>
      <rPr>
        <b/>
        <sz val="10"/>
        <color theme="10"/>
        <rFont val="Lucida Console"/>
        <family val="3"/>
      </rPr>
      <t>&gt;</t>
    </r>
    <r>
      <rPr>
        <sz val="10"/>
        <color theme="10"/>
        <rFont val="Lucida Console"/>
        <family val="3"/>
      </rPr>
      <t xml:space="preserve"> </t>
    </r>
    <r>
      <rPr>
        <b/>
        <u/>
        <sz val="10"/>
        <color theme="10"/>
        <rFont val="Arial"/>
        <family val="2"/>
      </rPr>
      <t>Beschäftigungsgruppen</t>
    </r>
  </si>
  <si>
    <t>Tabelle Personal</t>
  </si>
  <si>
    <t>Tabelle Honorare</t>
  </si>
  <si>
    <r>
      <rPr>
        <sz val="10"/>
        <color theme="10"/>
        <rFont val="Lucida Console"/>
        <family val="3"/>
      </rPr>
      <t xml:space="preserve"> &gt; </t>
    </r>
    <r>
      <rPr>
        <b/>
        <u/>
        <sz val="10"/>
        <color theme="10"/>
        <rFont val="Arial"/>
        <family val="2"/>
      </rPr>
      <t>Hilfe (?)</t>
    </r>
  </si>
  <si>
    <r>
      <t xml:space="preserve">2. Stellen Sie sicher, dass in </t>
    </r>
    <r>
      <rPr>
        <b/>
        <sz val="10"/>
        <color theme="1"/>
        <rFont val="Arial"/>
        <family val="2"/>
      </rPr>
      <t xml:space="preserve">allen vier Tabellenblättern die Eingabeüberprüfung eine </t>
    </r>
    <r>
      <rPr>
        <b/>
        <sz val="10"/>
        <color rgb="FF00A44A"/>
        <rFont val="Arial"/>
        <family val="2"/>
      </rPr>
      <t>vollständige Eingabe</t>
    </r>
    <r>
      <rPr>
        <sz val="10"/>
        <color theme="1"/>
        <rFont val="Arial"/>
        <family val="2"/>
      </rPr>
      <t xml:space="preserve"> bestätigt.</t>
    </r>
  </si>
  <si>
    <r>
      <rPr>
        <sz val="10"/>
        <color theme="10"/>
        <rFont val="Arial"/>
        <family val="2"/>
      </rPr>
      <t xml:space="preserve">      </t>
    </r>
    <r>
      <rPr>
        <b/>
        <u/>
        <sz val="10"/>
        <color theme="10"/>
        <rFont val="Arial"/>
        <family val="2"/>
      </rPr>
      <t>Personal 2022  (Nur zu befüllen, falls Echte oder Freie Dienstnehmer*innen beschäftigt werden)</t>
    </r>
  </si>
  <si>
    <r>
      <rPr>
        <sz val="10"/>
        <color theme="10"/>
        <rFont val="Arial"/>
        <family val="2"/>
      </rPr>
      <t xml:space="preserve">      </t>
    </r>
    <r>
      <rPr>
        <b/>
        <u/>
        <sz val="10"/>
        <color theme="10"/>
        <rFont val="Arial"/>
        <family val="2"/>
      </rPr>
      <t>Honorare 2022 (Nur zu befüllen, falls Honorarverträge oder Pauschalvereinbarungen vorhanden sind)</t>
    </r>
  </si>
  <si>
    <t>Ausfüllen des Fragebogens (Retoursendung bitte bis spätestens 02.03.2023)</t>
  </si>
  <si>
    <r>
      <rPr>
        <b/>
        <sz val="10"/>
        <color theme="10"/>
        <rFont val="Arial"/>
        <family val="2"/>
      </rPr>
      <t xml:space="preserve">      </t>
    </r>
    <r>
      <rPr>
        <b/>
        <u/>
        <sz val="10"/>
        <color theme="10"/>
        <rFont val="Arial"/>
        <family val="2"/>
      </rPr>
      <t>Honorare 2022</t>
    </r>
  </si>
  <si>
    <t>Firma (AG, GmbH, OG, KG, Genossenschaft)</t>
  </si>
  <si>
    <t>GesBR/ARGE</t>
  </si>
  <si>
    <t>Sonstige (Stiftung, Schule, Pfarre, Gmeinde, etc.)</t>
  </si>
  <si>
    <t>Bitte tragen Sie in Spalte "RA 2022" die Zahlen aus dem Rechnungsabschluss bzw. der Bilanz des Jahres 2022 ein!</t>
  </si>
  <si>
    <t>RA
2022</t>
  </si>
  <si>
    <t>Alle sonstigen Honorare (z.B. nicht-künstlerische Leistungen, z. B. EDV-Betreuung, Grafik, Marketing, Tontechnik etc.)</t>
  </si>
  <si>
    <t>Förderungen - Bund BMKÖS Kultur - Jahres- und Projektförderungen</t>
  </si>
  <si>
    <t>Förderungen - Land Steiermark A9 Kultur - Jahresförderung, Mehrjährige Förderungsvereinbarung, Projektförderungen, etc.</t>
  </si>
  <si>
    <t>Förderungen - Land Steiermark - Sonstige</t>
  </si>
  <si>
    <t>Förderungen - Stadt Graz Kulturamt - Jahresförderung, Mehrjährige Förderungsvereinbarung, Projektförderungen, etc.</t>
  </si>
  <si>
    <t>Förderungen - Stadt Graz - (Sonstige)</t>
  </si>
  <si>
    <t>Einnahmen - Sponsoring, Spenden (Privatpersonen, Firmen)</t>
  </si>
  <si>
    <t>Beginn
(TT.MM.JJJJ)</t>
  </si>
  <si>
    <t>Ende (optional)
(TT.MM.JJJJ)</t>
  </si>
  <si>
    <t>Stunden/
Woche/
Person</t>
  </si>
  <si>
    <t>Monatsbruttogehalt nach Betriebszugehörigkeit (wird in der finalen Version ausgeblendet)</t>
  </si>
  <si>
    <t>Personal 2022</t>
  </si>
  <si>
    <t>Echte Dienstnehmer</t>
  </si>
  <si>
    <t>Freie Dienstnehmer</t>
  </si>
  <si>
    <t>Personalkosten 2022 (Plan in Euro)</t>
  </si>
  <si>
    <t>Nicht finanzierte Arbeitsstunden 2022</t>
  </si>
  <si>
    <t>Jahres-
bruttolohn
2022</t>
  </si>
  <si>
    <t>Dienstg.-
beiträge
2022</t>
  </si>
  <si>
    <t>Gesamt-
kosten
2022</t>
  </si>
  <si>
    <t>Beginn
2022</t>
  </si>
  <si>
    <t>Ende
2022</t>
  </si>
  <si>
    <t>Tage
2022</t>
  </si>
  <si>
    <t>Personenzahl</t>
  </si>
  <si>
    <t>Angegebenes Personal für das Jahr 2022</t>
  </si>
  <si>
    <t>Arbeitsstunden</t>
  </si>
  <si>
    <t>Stundensatz</t>
  </si>
  <si>
    <t>Nicht finanzierte Arbeitsstunden</t>
  </si>
  <si>
    <t>Anzahl der Einheiten</t>
  </si>
  <si>
    <t>Gesamtkosten</t>
  </si>
  <si>
    <t>gehalt organ.</t>
  </si>
  <si>
    <t>gehalt. Künstl.</t>
  </si>
  <si>
    <t>Gesamt-
kosten 
2022</t>
  </si>
  <si>
    <t>Jahres-
brutto-
gehalt
2022</t>
  </si>
  <si>
    <t>Dienstg.-
beitrag 
2022</t>
  </si>
  <si>
    <t>Bildende Kunst</t>
  </si>
  <si>
    <t>Musik</t>
  </si>
  <si>
    <t>Honorarempfehlung / Stunde Mindestsatz</t>
  </si>
  <si>
    <t>Honorarempfehlung / Stunde Mittelwert</t>
  </si>
  <si>
    <t>Honorarempfehlung / Stunde Maximalsatz</t>
  </si>
  <si>
    <r>
      <t xml:space="preserve">Tätigkeit </t>
    </r>
    <r>
      <rPr>
        <b/>
        <u/>
        <sz val="16"/>
        <color theme="1"/>
        <rFont val="Arial"/>
        <family val="2"/>
      </rPr>
      <t>organisatorisch</t>
    </r>
  </si>
  <si>
    <r>
      <t xml:space="preserve">Tätigkeit </t>
    </r>
    <r>
      <rPr>
        <b/>
        <u/>
        <sz val="16"/>
        <color theme="1"/>
        <rFont val="Arial"/>
        <family val="2"/>
      </rPr>
      <t>künstlerisch</t>
    </r>
  </si>
  <si>
    <t>Bildende Kunst / Einheit</t>
  </si>
  <si>
    <t>Darstellende Kunst / Einheit</t>
  </si>
  <si>
    <t>Literatur / Einheit</t>
  </si>
  <si>
    <t>Musik / Einheit</t>
  </si>
  <si>
    <t>LG</t>
  </si>
  <si>
    <t>Spalte künstlerisch</t>
  </si>
  <si>
    <t>Leistungspruppe Nr.</t>
  </si>
  <si>
    <t>Zeile künstlerisch</t>
  </si>
  <si>
    <t>Honorar künstlerisch</t>
  </si>
  <si>
    <t>MIN</t>
  </si>
  <si>
    <t>MITTEL</t>
  </si>
  <si>
    <t>MAX</t>
  </si>
  <si>
    <t>Honorar organisatorisch</t>
  </si>
  <si>
    <t>Stunden/Einheiten laut Honorar</t>
  </si>
  <si>
    <t>arbeitsverh.
Complete organisatorisch</t>
  </si>
  <si>
    <t>arbeitsverh.
Complete künstlerisch</t>
  </si>
  <si>
    <t>Gehalt endgültig</t>
  </si>
  <si>
    <t>Auswahl welches Honorar</t>
  </si>
  <si>
    <t>Sparte</t>
  </si>
  <si>
    <t>organisatorisch empty</t>
  </si>
  <si>
    <t>künstlerisch incomplete</t>
  </si>
  <si>
    <t>künstlerisch empte</t>
  </si>
  <si>
    <t>Stunden/Einheiten inkl. nicht bezahlt endgültig</t>
  </si>
  <si>
    <t>FAIR-PAY GAP /Einheit,Stunde in %</t>
  </si>
  <si>
    <t>Pro Einheit,Stunde Fair-Pay</t>
  </si>
  <si>
    <t>Pro Einheit,Stunde tatsächlich</t>
  </si>
  <si>
    <t>FAIR-PAY GAP /Einheit,Stunde absolut</t>
  </si>
  <si>
    <t>Honorar 
IST ink. nicht bezahlt</t>
  </si>
  <si>
    <t>Tätigkeit incomplete</t>
  </si>
  <si>
    <t>organisatorisch incomplete</t>
  </si>
  <si>
    <t>Tätigkeit empty</t>
  </si>
  <si>
    <t>T empty
O empty</t>
  </si>
  <si>
    <t>T empty
K empty</t>
  </si>
  <si>
    <t>O empty
O incomplete</t>
  </si>
  <si>
    <t>K empty
K incomplete</t>
  </si>
  <si>
    <t>O K empty
O K incomplete</t>
  </si>
  <si>
    <t>T empty 
T incomplete</t>
  </si>
  <si>
    <t>T T O full complete</t>
  </si>
  <si>
    <t>Person/en mit organisatorischer Tätigkeit</t>
  </si>
  <si>
    <t>Person/en mit künstlerischer Tätigkeit</t>
  </si>
  <si>
    <t>Pro Einheit,Stunde Fair-Pay MIN</t>
  </si>
  <si>
    <t>Pro Einheit,Stunde Fair-Pay MAX</t>
  </si>
  <si>
    <t>Pro Einheit,Stunde Fair-Pay MITTEL</t>
  </si>
  <si>
    <t>nur für organisatorisch MIN</t>
  </si>
  <si>
    <t>inkl. nicht bezahlter  Arbeitsstunden (nur bei organisatorischer Tätigkeit)</t>
  </si>
  <si>
    <t>Validierung empty complete für Tätigkeit (Spalte C-G) und organisatorisch (H-J) oder künstlerisch (K-L)</t>
  </si>
  <si>
    <t>Validierung Schwerpunkt / Arbeitsverhältnis</t>
  </si>
  <si>
    <t>Einordnung Schema</t>
  </si>
  <si>
    <t>FAIR-PAY</t>
  </si>
  <si>
    <t>Schema Teil 2</t>
  </si>
  <si>
    <t>MIN und künstlerisch</t>
  </si>
  <si>
    <t>Personen</t>
  </si>
  <si>
    <t>© Großes Danke an Adrian Maldet, Landesstatistik Tirol</t>
  </si>
  <si>
    <t>Ausgaben - RA 2022</t>
  </si>
  <si>
    <t>Sparte für künstlerisch</t>
  </si>
  <si>
    <t>Fördersparte</t>
  </si>
  <si>
    <t>Auswahl möglich</t>
  </si>
  <si>
    <t>Vollständig</t>
  </si>
  <si>
    <t>vollständig</t>
  </si>
  <si>
    <t>Unvollständig</t>
  </si>
  <si>
    <t>unvollständig</t>
  </si>
  <si>
    <t>Org-&gt;leer
 künst Auswahl möglich</t>
  </si>
  <si>
    <t>Auswahl</t>
  </si>
  <si>
    <t>Tätigkeit und Leistungsgruppe</t>
  </si>
  <si>
    <t>Bildende Kunst, Neue Medien und Architektur</t>
  </si>
  <si>
    <t>Film</t>
  </si>
  <si>
    <t>Musik, Musiktheater und Klangkunst</t>
  </si>
  <si>
    <t>Allgemeine Volkskultur, Museen, Denkmalpflege und Kulturgüter</t>
  </si>
  <si>
    <t>Spartenübergreifenden Kultureinrichtungen und Projekte</t>
  </si>
  <si>
    <t>Einnahmen - RA 2022</t>
  </si>
  <si>
    <t>Ausgaben der Institution im Kalenderjahr 2022. Erlaubt sind nur positive Zahlenwerte. Bei leeren Positionen tragen Sie bitte 0 ein!</t>
  </si>
  <si>
    <t>Einnahmen der Institution im Kalenderjahr 2022. Erlaubt sind nur positive Zahlenwerte. Bei leeren Positionen tragen Sie bitte 0 ein!</t>
  </si>
  <si>
    <t>Tabelle "Angaben zur Institution" Zelle "C23"</t>
  </si>
  <si>
    <t>Tabelle "Angaben zur Institution" Zelle "C24"</t>
  </si>
  <si>
    <t>Tabelle "Einnahmen und Ausgaben" Zellen "C22:C26"</t>
  </si>
  <si>
    <t>Tabelle "Einnahmen und Ausgaben" Zellen "C29:C42"</t>
  </si>
  <si>
    <t>Tabelle "Personal 2022" Zelle "E14"</t>
  </si>
  <si>
    <t>Tabelle "Personal 2022" Spalte "B"</t>
  </si>
  <si>
    <t>Tabelle "Personal 2022" Spalte "D"</t>
  </si>
  <si>
    <t>Tabelle "Personal 2022" Spalte "C"</t>
  </si>
  <si>
    <t>Alter der eingetragenen Person. Zuordnung zu einer Altergsgruppe. Zulässige Werte:
- unter 18 Jahre
- 18 bis unter 30 Jahre
- 30 bis unter 45 Jahre
- 45 bis unter 60 Jahre
- 60 Jahre und älter</t>
  </si>
  <si>
    <r>
      <t xml:space="preserve">Überprüfung ob die jeweilige Datenzeile vollständig ausgefüllt wurde: Falls </t>
    </r>
    <r>
      <rPr>
        <b/>
        <sz val="10"/>
        <color theme="7" tint="-0.249977111117893"/>
        <rFont val="Arial"/>
        <family val="2"/>
      </rPr>
      <t>"unvollständig"</t>
    </r>
    <r>
      <rPr>
        <sz val="10"/>
        <color theme="1"/>
        <rFont val="Arial"/>
        <family val="2"/>
      </rPr>
      <t xml:space="preserve"> aufscheint, überprüfen Sie bitte, ob Sie in der betreffenden Datenzeile allen
</t>
    </r>
    <r>
      <rPr>
        <b/>
        <sz val="10"/>
        <color theme="9" tint="-0.249977111117893"/>
        <rFont val="Arial"/>
        <family val="2"/>
      </rPr>
      <t>grün hinterlegten Felder</t>
    </r>
    <r>
      <rPr>
        <sz val="10"/>
        <color theme="1"/>
        <rFont val="Arial"/>
        <family val="2"/>
      </rPr>
      <t xml:space="preserve"> mit Ausnahme der Felder "</t>
    </r>
    <r>
      <rPr>
        <b/>
        <sz val="10"/>
        <color theme="1"/>
        <rFont val="Arial"/>
        <family val="2"/>
      </rPr>
      <t>Geschätztes Ende</t>
    </r>
    <r>
      <rPr>
        <sz val="10"/>
        <color theme="1"/>
        <rFont val="Arial"/>
        <family val="2"/>
      </rPr>
      <t>" und "</t>
    </r>
    <r>
      <rPr>
        <b/>
        <sz val="10"/>
        <color theme="1"/>
        <rFont val="Arial"/>
        <family val="2"/>
      </rPr>
      <t>Anmerkungen</t>
    </r>
    <r>
      <rPr>
        <sz val="10"/>
        <color theme="1"/>
        <rFont val="Arial"/>
        <family val="2"/>
      </rPr>
      <t>" ausgefüllt haben. Diese zwei Felder sind optional, alle anderen sind obligatorisch.</t>
    </r>
  </si>
  <si>
    <t>Tabelle "Personal 2022" Spalte "E"</t>
  </si>
  <si>
    <t>Tabelle "Personal 2022" Spalte "F"</t>
  </si>
  <si>
    <t>Tabelle "Personal 2022" Spalte "G"</t>
  </si>
  <si>
    <t>Tabelle "Personal 202" Spalte "I"</t>
  </si>
  <si>
    <t>Tabelle "Personal 2022" Spalte "H"</t>
  </si>
  <si>
    <t>Datum, mit welchem das Arbeitsverhältnis begonnen hat.</t>
  </si>
  <si>
    <t>Falls das Arbeitsverhältnis im Kalenderjahr 2022 endet, dann sollte hier das Datum (TT.MM.JJJJ), mit welchem das Arbeitsverhältnis endet, eingetragen werden.</t>
  </si>
  <si>
    <t>Jahresbruttogehalt der einzelnen Personen für das Jahr 2022. Falls Sonderzahlungen getätigt werden, wird einfachheitshalber mit 14 Gehältern gerechnet. Sonstige Zulagen, Zuschläge etc. werden nicht berücksichtigt.</t>
  </si>
  <si>
    <t>Geschätzte nicht finanzierte Arbeitsstunden für das Kalenderjahr 2022; Werte von 1 bis 999 möglich; Bei leeren Positionen tragen Sie bitte 0 ein!</t>
  </si>
  <si>
    <t>Gesamtkosten pro Personen 2022</t>
  </si>
  <si>
    <t>Jahresbruttogehalt pro Person 2022</t>
  </si>
  <si>
    <t>Dienstgeberbeitrag pro Person 2022</t>
  </si>
  <si>
    <t>Tabelle "Personal 2022" Spalte "J"</t>
  </si>
  <si>
    <t>Tabelle "Personal 2022" Spalte "M"</t>
  </si>
  <si>
    <t>Tabelle "Personal 2022" Spalte "N"</t>
  </si>
  <si>
    <t>Tabelle "Personal 2022" Spalte "O"</t>
  </si>
  <si>
    <t>Tabelle "Personal 2022" Spalte "P"</t>
  </si>
  <si>
    <t>Tabelle "Personal 2022" Spalte "K"</t>
  </si>
  <si>
    <t>Tabelle "Personal 2022" Spalte "L"</t>
  </si>
  <si>
    <t>Tabelle "Honorare 2022" Zelle "E13"</t>
  </si>
  <si>
    <t>Tabelle "Honorare 2022" Spalte "B"</t>
  </si>
  <si>
    <t>Tabelle "Honorare 2022" Spalte "C"</t>
  </si>
  <si>
    <t>Tabelle "Honorare 2022" Spalte "E"</t>
  </si>
  <si>
    <t>Kürzel
(zur Auswahl in der Tabelle Honorare 2022)</t>
  </si>
  <si>
    <t>Tabelle "Honorare 2022" Spalte "F"</t>
  </si>
  <si>
    <t>Arbeitsstunden (organisatorisch)</t>
  </si>
  <si>
    <t>Stundensatz (organisatorisch)</t>
  </si>
  <si>
    <t>Nicht finanzierte Arbeitsstunden 2022 (organisatorisch)</t>
  </si>
  <si>
    <t>Pauschale pro Einheit (künstlerisch)</t>
  </si>
  <si>
    <t>Geschätzte Gesamtpersonalkosten für die in der Datenzeile angegebenen Person für das Kalenderjahr 2022 inklusive geschätzte Lohnnebenkosten</t>
  </si>
  <si>
    <t>Anzahl der Einheiten (künstlerisch)</t>
  </si>
  <si>
    <t>Pauschale pro Einheit in Euro, die laut Vertrag festgelegt wurde.</t>
  </si>
  <si>
    <t>Stundensatz in Euro, der laut Vertrag festgelegt wurde.</t>
  </si>
  <si>
    <t>Anzahl der Stunden, die laut Vertrag festgelegt wurden.</t>
  </si>
  <si>
    <t>Tabelle "Honorare 2022" Spalte G"</t>
  </si>
  <si>
    <t>Tabelle "Honorare 2022" Spalte "H"</t>
  </si>
  <si>
    <t>Tabelle "Honorare 2022" Spalte "I"</t>
  </si>
  <si>
    <t>Tabelle "Honorare 2022" Spalte "J"</t>
  </si>
  <si>
    <t>Tabelle "Honorare 2022" Spalte "K"</t>
  </si>
  <si>
    <t>Tabelle "Honorare 2022" Spalte "L"</t>
  </si>
  <si>
    <t>Tabelle "Honorare 2022" Spalte "M"</t>
  </si>
  <si>
    <t>Honorare 2022</t>
  </si>
  <si>
    <r>
      <rPr>
        <b/>
        <sz val="10"/>
        <color theme="10"/>
        <rFont val="Arial"/>
        <family val="2"/>
      </rPr>
      <t xml:space="preserve">   &gt; </t>
    </r>
    <r>
      <rPr>
        <b/>
        <u/>
        <sz val="10"/>
        <color theme="10"/>
        <rFont val="Arial"/>
        <family val="2"/>
      </rPr>
      <t>Personal 2022</t>
    </r>
  </si>
  <si>
    <r>
      <rPr>
        <sz val="10"/>
        <color theme="10"/>
        <rFont val="Arial"/>
        <family val="2"/>
      </rPr>
      <t xml:space="preserve">      </t>
    </r>
    <r>
      <rPr>
        <b/>
        <u/>
        <sz val="10"/>
        <color theme="10"/>
        <rFont val="Arial"/>
        <family val="2"/>
      </rPr>
      <t>Personal 2022</t>
    </r>
  </si>
  <si>
    <r>
      <rPr>
        <b/>
        <sz val="10"/>
        <color theme="10"/>
        <rFont val="Arial"/>
        <family val="2"/>
      </rPr>
      <t xml:space="preserve">      </t>
    </r>
    <r>
      <rPr>
        <b/>
        <u/>
        <sz val="10"/>
        <color theme="10"/>
        <rFont val="Arial"/>
        <family val="2"/>
      </rPr>
      <t>Personal 2022</t>
    </r>
  </si>
  <si>
    <r>
      <rPr>
        <sz val="10"/>
        <color theme="10"/>
        <rFont val="Lucida Console"/>
        <family val="3"/>
      </rPr>
      <t xml:space="preserve"> </t>
    </r>
    <r>
      <rPr>
        <b/>
        <sz val="10"/>
        <color theme="10"/>
        <rFont val="Lucida Console"/>
        <family val="3"/>
      </rPr>
      <t>&gt;</t>
    </r>
    <r>
      <rPr>
        <sz val="10"/>
        <color theme="10"/>
        <rFont val="Lucida Console"/>
        <family val="3"/>
      </rPr>
      <t xml:space="preserve"> </t>
    </r>
    <r>
      <rPr>
        <b/>
        <u/>
        <sz val="10"/>
        <color theme="10"/>
        <rFont val="Arial"/>
        <family val="2"/>
      </rPr>
      <t>Hilfe (?)</t>
    </r>
  </si>
  <si>
    <t>Tätigkeitsbereich (künstlerisch)</t>
  </si>
  <si>
    <r>
      <t xml:space="preserve">Überprüfung ob die jeweilige Datenzeile vollständig ausgefüllt wurde: Falls </t>
    </r>
    <r>
      <rPr>
        <b/>
        <sz val="10"/>
        <color theme="7" tint="-0.249977111117893"/>
        <rFont val="Arial"/>
        <family val="2"/>
      </rPr>
      <t>"unvollständig"</t>
    </r>
    <r>
      <rPr>
        <sz val="10"/>
        <color theme="1"/>
        <rFont val="Arial"/>
        <family val="2"/>
      </rPr>
      <t xml:space="preserve"> aufscheint, überprüfen Sie bitte, ob Sie in der betreffenden Datenzeile allen
</t>
    </r>
    <r>
      <rPr>
        <b/>
        <sz val="10"/>
        <color theme="9" tint="-0.249977111117893"/>
        <rFont val="Arial"/>
        <family val="2"/>
      </rPr>
      <t>grün hinterlegten Felder</t>
    </r>
    <r>
      <rPr>
        <sz val="10"/>
        <color theme="1"/>
        <rFont val="Arial"/>
        <family val="2"/>
      </rPr>
      <t xml:space="preserve"> mit Ausnahme der Feldes  "</t>
    </r>
    <r>
      <rPr>
        <b/>
        <sz val="10"/>
        <color theme="1"/>
        <rFont val="Arial"/>
        <family val="2"/>
      </rPr>
      <t>Anmerkungen</t>
    </r>
    <r>
      <rPr>
        <sz val="10"/>
        <color theme="1"/>
        <rFont val="Arial"/>
        <family val="2"/>
      </rPr>
      <t xml:space="preserve">" ausgefüllt haben. Dieses Felder ist optional, alle anderen sind obligatorisch. Bei der Auswahl des Tätigkeitsschwerpunktes </t>
    </r>
    <r>
      <rPr>
        <b/>
        <sz val="10"/>
        <color theme="1"/>
        <rFont val="Arial"/>
        <family val="2"/>
      </rPr>
      <t>organisatorisch</t>
    </r>
    <r>
      <rPr>
        <sz val="10"/>
        <color theme="1"/>
        <rFont val="Arial"/>
        <family val="2"/>
      </rPr>
      <t xml:space="preserve"> sind die Felder </t>
    </r>
    <r>
      <rPr>
        <b/>
        <sz val="10"/>
        <color theme="1"/>
        <rFont val="Arial"/>
        <family val="2"/>
      </rPr>
      <t>"Arbeitsstunden"</t>
    </r>
    <r>
      <rPr>
        <sz val="10"/>
        <color theme="1"/>
        <rFont val="Arial"/>
        <family val="2"/>
      </rPr>
      <t xml:space="preserve">, </t>
    </r>
    <r>
      <rPr>
        <b/>
        <sz val="10"/>
        <color theme="1"/>
        <rFont val="Arial"/>
        <family val="2"/>
      </rPr>
      <t>"Stundensatz"</t>
    </r>
    <r>
      <rPr>
        <sz val="10"/>
        <color theme="1"/>
        <rFont val="Arial"/>
        <family val="2"/>
      </rPr>
      <t xml:space="preserve"> und </t>
    </r>
    <r>
      <rPr>
        <b/>
        <sz val="10"/>
        <color theme="1"/>
        <rFont val="Arial"/>
        <family val="2"/>
      </rPr>
      <t xml:space="preserve">"Nicht finanziete Arbeitsstunden" </t>
    </r>
    <r>
      <rPr>
        <sz val="10"/>
        <color theme="1"/>
        <rFont val="Arial"/>
        <family val="2"/>
      </rPr>
      <t xml:space="preserve">auszufüllen. Bei der Auswahl des Tätigkeitsschwerpunktes </t>
    </r>
    <r>
      <rPr>
        <b/>
        <sz val="10"/>
        <color theme="1"/>
        <rFont val="Arial"/>
        <family val="2"/>
      </rPr>
      <t>"künstlerisch"</t>
    </r>
    <r>
      <rPr>
        <sz val="10"/>
        <color theme="1"/>
        <rFont val="Arial"/>
        <family val="2"/>
      </rPr>
      <t xml:space="preserve"> sind die Felder</t>
    </r>
    <r>
      <rPr>
        <b/>
        <sz val="10"/>
        <color theme="1"/>
        <rFont val="Arial"/>
        <family val="2"/>
      </rPr>
      <t xml:space="preserve"> "Tätigkeitsbereich"</t>
    </r>
    <r>
      <rPr>
        <sz val="10"/>
        <color theme="1"/>
        <rFont val="Arial"/>
        <family val="2"/>
      </rPr>
      <t xml:space="preserve">, </t>
    </r>
    <r>
      <rPr>
        <b/>
        <sz val="10"/>
        <color theme="1"/>
        <rFont val="Arial"/>
        <family val="2"/>
      </rPr>
      <t>"Anzahl der Einheiten"</t>
    </r>
    <r>
      <rPr>
        <sz val="10"/>
        <color theme="1"/>
        <rFont val="Arial"/>
        <family val="2"/>
      </rPr>
      <t xml:space="preserve"> und </t>
    </r>
    <r>
      <rPr>
        <b/>
        <sz val="10"/>
        <color theme="1"/>
        <rFont val="Arial"/>
        <family val="2"/>
      </rPr>
      <t>"Pauschale pro Einheit"</t>
    </r>
    <r>
      <rPr>
        <sz val="10"/>
        <color theme="1"/>
        <rFont val="Arial"/>
        <family val="2"/>
      </rPr>
      <t xml:space="preserve"> auszufüllen. </t>
    </r>
  </si>
  <si>
    <t>Pauschale pro Einheit</t>
  </si>
  <si>
    <r>
      <t xml:space="preserve">Dieses Feld wird automatisch befüllt mit dem Wert, der sich bei organisatorischer Tätigkeit aus den </t>
    </r>
    <r>
      <rPr>
        <b/>
        <sz val="10"/>
        <color theme="1"/>
        <rFont val="Arial"/>
        <family val="2"/>
      </rPr>
      <t>Arbeitsstunden</t>
    </r>
    <r>
      <rPr>
        <sz val="10"/>
        <color theme="1"/>
        <rFont val="Arial"/>
        <family val="2"/>
      </rPr>
      <t xml:space="preserve"> und dem </t>
    </r>
    <r>
      <rPr>
        <b/>
        <sz val="10"/>
        <color theme="1"/>
        <rFont val="Arial"/>
        <family val="2"/>
      </rPr>
      <t>Stundensatz</t>
    </r>
    <r>
      <rPr>
        <sz val="10"/>
        <color theme="1"/>
        <rFont val="Arial"/>
        <family val="2"/>
      </rPr>
      <t xml:space="preserve"> und bei künstlerischer Tätigkeit aus der </t>
    </r>
    <r>
      <rPr>
        <b/>
        <sz val="10"/>
        <color theme="1"/>
        <rFont val="Arial"/>
        <family val="2"/>
      </rPr>
      <t>Anzahl der Einheiten</t>
    </r>
    <r>
      <rPr>
        <sz val="10"/>
        <color theme="1"/>
        <rFont val="Arial"/>
        <family val="2"/>
      </rPr>
      <t xml:space="preserve"> und der </t>
    </r>
    <r>
      <rPr>
        <b/>
        <sz val="10"/>
        <color theme="1"/>
        <rFont val="Arial"/>
        <family val="2"/>
      </rPr>
      <t>Pauschale pro Einheit</t>
    </r>
    <r>
      <rPr>
        <sz val="10"/>
        <color theme="1"/>
        <rFont val="Arial"/>
        <family val="2"/>
      </rPr>
      <t xml:space="preserve"> ergibt.</t>
    </r>
  </si>
  <si>
    <r>
      <rPr>
        <b/>
        <sz val="10"/>
        <color theme="10"/>
        <rFont val="Arial"/>
        <family val="2"/>
      </rPr>
      <t xml:space="preserve">   &gt;</t>
    </r>
    <r>
      <rPr>
        <sz val="10"/>
        <color theme="10"/>
        <rFont val="Arial"/>
        <family val="2"/>
      </rPr>
      <t xml:space="preserve"> </t>
    </r>
    <r>
      <rPr>
        <b/>
        <u/>
        <sz val="10"/>
        <color theme="10"/>
        <rFont val="Arial"/>
        <family val="2"/>
      </rPr>
      <t>Honorare 2022</t>
    </r>
  </si>
  <si>
    <t>pro Person 2022 (automatisch)</t>
  </si>
  <si>
    <r>
      <rPr>
        <sz val="10"/>
        <color theme="10"/>
        <rFont val="Arial"/>
        <family val="2"/>
      </rPr>
      <t xml:space="preserve">      </t>
    </r>
    <r>
      <rPr>
        <b/>
        <u/>
        <sz val="10"/>
        <color theme="10"/>
        <rFont val="Arial"/>
        <family val="2"/>
      </rPr>
      <t>Honorare 2022</t>
    </r>
  </si>
  <si>
    <r>
      <rPr>
        <sz val="10"/>
        <rFont val="Arial"/>
        <family val="2"/>
      </rPr>
      <t xml:space="preserve">Zur Tätigkeit passende Leistung für </t>
    </r>
    <r>
      <rPr>
        <b/>
        <sz val="10"/>
        <rFont val="Arial"/>
        <family val="2"/>
      </rPr>
      <t xml:space="preserve">organisatorische Tätigkeiten (Kürzel zwischen 1 und 7) und für künstlerische  Tätigkeiten (Kürzel zwischen 8 und 11) </t>
    </r>
    <r>
      <rPr>
        <sz val="10"/>
        <rFont val="Arial"/>
        <family val="2"/>
      </rPr>
      <t>gemäß der Zuordnungstabelle im Tabellenblatt "</t>
    </r>
    <r>
      <rPr>
        <u/>
        <sz val="10"/>
        <color theme="10"/>
        <rFont val="Arial"/>
        <family val="2"/>
      </rPr>
      <t>Beschäftigungsgruppen Honorare"</t>
    </r>
    <r>
      <rPr>
        <sz val="10"/>
        <rFont val="Arial"/>
        <family val="2"/>
      </rPr>
      <t>. Bitte geben Sie jene Leistung an, die am ehesten zutrifft!</t>
    </r>
  </si>
  <si>
    <r>
      <t xml:space="preserve">Bei einem </t>
    </r>
    <r>
      <rPr>
        <b/>
        <sz val="10"/>
        <color theme="1"/>
        <rFont val="Arial"/>
        <family val="2"/>
      </rPr>
      <t xml:space="preserve">künstlerischen Tätigkeitsschwerpunkt </t>
    </r>
    <r>
      <rPr>
        <sz val="10"/>
        <color theme="1"/>
        <rFont val="Arial"/>
        <family val="2"/>
      </rPr>
      <t xml:space="preserve">muss hier auch noch der genaue </t>
    </r>
    <r>
      <rPr>
        <b/>
        <sz val="10"/>
        <color theme="1"/>
        <rFont val="Arial"/>
        <family val="2"/>
      </rPr>
      <t>Tätigkeitsbereich</t>
    </r>
    <r>
      <rPr>
        <sz val="10"/>
        <color theme="1"/>
        <rFont val="Arial"/>
        <family val="2"/>
      </rPr>
      <t xml:space="preserve"> angegeben werden. Zur Auswahl stehen:
- Bildende Kunst
- Darstellende Kunst
- Literatur
- Musik
Falls die Tätigkeit </t>
    </r>
    <r>
      <rPr>
        <b/>
        <sz val="10"/>
        <color theme="1"/>
        <rFont val="Arial"/>
        <family val="2"/>
      </rPr>
      <t>keinem der vier Bereich</t>
    </r>
    <r>
      <rPr>
        <sz val="10"/>
        <color theme="1"/>
        <rFont val="Arial"/>
        <family val="2"/>
      </rPr>
      <t xml:space="preserve"> zugeordnet werden kann, muss der </t>
    </r>
    <r>
      <rPr>
        <b/>
        <sz val="10"/>
        <color theme="1"/>
        <rFont val="Arial"/>
        <family val="2"/>
      </rPr>
      <t xml:space="preserve">Tätigkeitsschwerpunkt auf organisatorisch geändert </t>
    </r>
    <r>
      <rPr>
        <sz val="10"/>
        <color theme="1"/>
        <rFont val="Arial"/>
        <family val="2"/>
      </rPr>
      <t>werden.</t>
    </r>
  </si>
  <si>
    <t>Tabelle "Honorare 2022" Spalte "D"</t>
  </si>
  <si>
    <t>SPARTE</t>
  </si>
  <si>
    <t>Anmerkungen (optional)</t>
  </si>
  <si>
    <r>
      <t>Diese Tabelle soll Ihnen dabei helfen, die in Tabelle "</t>
    </r>
    <r>
      <rPr>
        <b/>
        <sz val="10"/>
        <rFont val="Arial"/>
        <family val="2"/>
      </rPr>
      <t>Personal 2022</t>
    </r>
    <r>
      <rPr>
        <sz val="10"/>
        <rFont val="Arial"/>
        <family val="2"/>
      </rPr>
      <t xml:space="preserve">" </t>
    </r>
    <r>
      <rPr>
        <sz val="10"/>
        <rFont val="Arial"/>
        <family val="2"/>
      </rPr>
      <t>einzutragenden Mitarbeiter*innen der passenden "</t>
    </r>
    <r>
      <rPr>
        <b/>
        <sz val="10"/>
        <rFont val="Arial"/>
        <family val="2"/>
      </rPr>
      <t>Beschäftigungsgruppe</t>
    </r>
    <r>
      <rPr>
        <sz val="10"/>
        <rFont val="Arial"/>
        <family val="2"/>
      </rPr>
      <t xml:space="preserve">" zuzuordnen.
Bitte geben Sie bei der jeweiligen Person jene Beschäftigungsgruppe an, die am ehesten auf das Tätigkeitsfeld der Person zutrifft!
Diese Tabelle orientiert sich an dem </t>
    </r>
    <r>
      <rPr>
        <b/>
        <sz val="10"/>
        <rFont val="Arial"/>
        <family val="2"/>
      </rPr>
      <t>Gehaltsschema der IG-Kultur für Kulturarbeit ab 1.1.2022</t>
    </r>
    <r>
      <rPr>
        <sz val="10"/>
        <rFont val="Arial"/>
        <family val="2"/>
      </rPr>
      <t xml:space="preserve">.
Siehe: </t>
    </r>
    <r>
      <rPr>
        <u/>
        <sz val="10"/>
        <color rgb="FF0070C0"/>
        <rFont val="Arial"/>
        <family val="2"/>
      </rPr>
      <t>https://igkultur.at/sites/default/files/news/downloads/2022-04-05/Gehaltsschema_KA_Glossar_2022.pdf</t>
    </r>
  </si>
  <si>
    <r>
      <t>Diese Tabelle soll Ihnen dabei helfen, die in Tabelle "</t>
    </r>
    <r>
      <rPr>
        <b/>
        <sz val="10"/>
        <color theme="1"/>
        <rFont val="Arial"/>
        <family val="2"/>
      </rPr>
      <t>Honorare 2022</t>
    </r>
    <r>
      <rPr>
        <sz val="10"/>
        <color theme="1"/>
        <rFont val="Arial"/>
        <family val="2"/>
      </rPr>
      <t>" einzutragenden Mitarbeiter*innen der passenden "Beschäftigungsgruppe" zuzuordnen.
Bitte geben Sie bei der jeweiligen Person jene Beschäftigungsgruppe an, die am ehesten auf das Tätigkeitsfeld der Person zutrifft!</t>
    </r>
  </si>
  <si>
    <r>
      <rPr>
        <b/>
        <sz val="10"/>
        <rFont val="Arial"/>
        <family val="2"/>
      </rPr>
      <t>Anmerkung</t>
    </r>
    <r>
      <rPr>
        <sz val="10"/>
        <rFont val="Arial"/>
        <family val="2"/>
      </rPr>
      <t>: Falls weder Echte noch Freie Dienstnehmer*innen bei der Institution beschäftigt sind, kann das Tabellenblatt "Personal 2022" leer gelassen werden. Falls keine Honorarkräfte bei der Institution beschäftigt sind, kann das Tabellenblatt "Honorare 2022" leer gelassen werden. Bitte weisen Sie aber in diesem Fall bei der Rücksendung des Fragebogens an die Kulturabteilung im Email-Text auf diesen Umstand hin!</t>
    </r>
  </si>
  <si>
    <r>
      <t>Honorare für Werkaufträge an selbstständige Künstler*innen</t>
    </r>
    <r>
      <rPr>
        <b/>
        <sz val="10"/>
        <color theme="1"/>
        <rFont val="Arial"/>
        <family val="2"/>
      </rPr>
      <t xml:space="preserve"> </t>
    </r>
    <r>
      <rPr>
        <sz val="10"/>
        <color theme="1"/>
        <rFont val="Arial"/>
        <family val="2"/>
      </rPr>
      <t>(Honorarvertrag)</t>
    </r>
  </si>
  <si>
    <t>Hier muss das Geschlecht der eingetragenen Person ausgewählt werden. Zulässige Werte:
- männlich
- weiblich
- divers</t>
  </si>
  <si>
    <t>Anzahl der Einheiten, die laut Vertrag festgelegt wurden.</t>
  </si>
  <si>
    <r>
      <rPr>
        <sz val="10"/>
        <rFont val="Arial"/>
        <family val="2"/>
      </rPr>
      <t xml:space="preserve">4. Senden Sie das ausgefüllte Excel-File als Email-Anhang an </t>
    </r>
    <r>
      <rPr>
        <b/>
        <u/>
        <sz val="10"/>
        <color theme="10"/>
        <rFont val="Arial"/>
        <family val="2"/>
      </rPr>
      <t>kulturstrategie2030@stmk.gv.at</t>
    </r>
  </si>
  <si>
    <r>
      <rPr>
        <sz val="10"/>
        <rFont val="Arial"/>
        <family val="2"/>
      </rPr>
      <t xml:space="preserve">- Sollten sich manche Fragen trotz der oben beschriebenen Hilfestellungen nicht klären lassen, kontaktieren Sie bitte:
  &gt; Dr. Gero Tögl  (Tel.: 0316/877-4289), </t>
    </r>
    <r>
      <rPr>
        <b/>
        <u/>
        <sz val="10"/>
        <color theme="10"/>
        <rFont val="Arial"/>
        <family val="2"/>
      </rPr>
      <t>kulturstrategie2030@stmk.gv.at</t>
    </r>
  </si>
  <si>
    <t xml:space="preserve">Diese Erhebung dient zur Feststellung, welcher Finanzierungsbedarf für das Erreichen des FairPay-Modells besteht. Durch ihre Teilnahme an der Erhebung ermächtigen Sie das Land Steiermark die in diesem Formular bekanntgegebenen, personenbezogenen Daten im Rahmen der Bestimmungen der Datenschutzgrundverordnung für statistische Auswertungen weiterzuverarbeiten.
Das Land Steiermark ist weiters ermächtigt, Daten aus der Erhebung im notwendigen Ausmaß zur Erfüllung von Berichtspflichten, für Kontrollzwecke oder zur statistischen Auswertung 
 an den Landesrechnungshof Steiermark und vom Land beauftragte Dritten, die zur vollen Verschwiegenheit über die Daten verpflichtet sind, 
 allenfalls an den Bundesrechnungshof und das zuständige Bundesministerium,  
 allenfalls an Organe der EU nach den EU-rechtlichen Bestimmungen, 
 allenfalls an andere Stellen, mit denen Kooperationen bestehen oder die gesetzlichen Anspruch auf Informationen haben zu übermitteln. </t>
  </si>
  <si>
    <r>
      <rPr>
        <b/>
        <sz val="10"/>
        <color theme="1"/>
        <rFont val="Arial"/>
        <family val="2"/>
      </rPr>
      <t>Beschäftigungsgruppe 1</t>
    </r>
    <r>
      <rPr>
        <sz val="10"/>
        <color theme="1"/>
        <rFont val="Arial"/>
        <family val="2"/>
      </rPr>
      <t>: 
Tätigkeiten ohne besondere Vorkenntnisse, 
Flyer verteilen, 
Mithilfe bei Massensendungen etc. 
HausarbeiterIn, 
Reinigungspersonal, 
Kassa, 
Saaldienst, 
Aufsichtspersonal, 
Garderobendienst, 
Empfang, 
FahrerIn, 
Aushilfen</t>
    </r>
  </si>
  <si>
    <r>
      <rPr>
        <b/>
        <sz val="10"/>
        <color theme="1"/>
        <rFont val="Arial"/>
        <family val="2"/>
      </rPr>
      <t>Beschäftigungsgruppe 2</t>
    </r>
    <r>
      <rPr>
        <sz val="10"/>
        <color theme="1"/>
        <rFont val="Arial"/>
        <family val="2"/>
      </rPr>
      <t>: 
Betreuung von Veranstaltungen mit entsprechenden Kenntnissen aber unter Aufsicht z.B. Assistenz bei Licht- und Tontechnik, Abendkasse etc. 
Administrative, organisatorische Tätigkeiten mit entsprechenden Kenntnissen aber unter Aufsicht z.B. Organisation von Flügen und Hotel für Künstler*innen, Anmieten von Räumlichkeiten, Abwicklung von Aussendungen etc. 
Sekretariat, Infostelle mit Frontdesk, 
Filmvorführer*innen, 
Haustechnik, 
Abendbetrieb, Abenddienst, 
Auf- und Abbauarbeiten, technische Betreuung und Ausstellungsaufsicht</t>
    </r>
  </si>
  <si>
    <r>
      <rPr>
        <b/>
        <sz val="10"/>
        <color theme="1"/>
        <rFont val="Arial"/>
        <family val="2"/>
      </rPr>
      <t>Beschäftigungsgruppe 3</t>
    </r>
    <r>
      <rPr>
        <sz val="10"/>
        <color theme="1"/>
        <rFont val="Arial"/>
        <family val="2"/>
      </rPr>
      <t>: 
Durchführung von Recherchen, 
Erstellen von Projektdokumentationen, Jahresberichten udgl. aus vorhandenem Material, 
Vorbuchhaltung, 
Projektassistenz, 
Marketing, 
Redaktion von Programmen, 
Bibliotheksbetreuung, 
selbständiges Erledigen administrativer Aufgaben, 
Kassaführung, Abrechnungen, Archiv, allgemeiner Schriftverkehr, 
Organisation von Veranstaltungen, Ausstellungsorganisation, Mitgliederadministration, 
selbständige Betreuung der Datenbank, Newsletter, Social Media, 
Material- und Raumrecherche (Nutzungsmöglichkeiten, Eigentumsverhältnisse), 
inhaltliche Vorbereitung Artist Talk</t>
    </r>
  </si>
  <si>
    <r>
      <rPr>
        <b/>
        <sz val="10"/>
        <color theme="1"/>
        <rFont val="Arial"/>
        <family val="2"/>
      </rPr>
      <t>Beschäftigungsgruppe 4</t>
    </r>
    <r>
      <rPr>
        <sz val="10"/>
        <color theme="1"/>
        <rFont val="Arial"/>
        <family val="2"/>
      </rPr>
      <t>: 
Komplexe organisatorische Tätigkeiten, 
Projektumsetzung, qualifizierte Tätigkeiten: z.B. Kontakt und Betreuung von Künstler*innen oder Referent*innen, Abwicklung von projektbezogenen rechtlichen Bestimmungen (z.B. Steuern und Abgaben), 
qualifizierte technische Tätigkeiten mit einschlägiger Ausbildung (z.B. techn. Produktionsleitung), 
Buchhaltung, 
Fachreferent*innen, Workshopleitungen (inhaltlich), Teamleitung, Bereichsleitung, Büroleitung, 
Personalverrechnung, 
Erarbeitung von Publikationen, Programmheften, Katalogen, Text- und Bildredaktion, Radioredaktion, Webredaktion, PR- und Bildpolitik-Konzepten, 
Öffentlichkeitsarbeit: qualifizierte Tätigkeiten (z.B. Entwicklung von PR-Konzepten, Organisation von Pressekonferenzen etc.), 
Texte für diverse Medien, Contentmanagement und Contententwicklung der Web-Auftritte, 
Vertretung auf Podien und bei öffentlichen Diskussionen, 
Vernetzungsarbeit, 
Geschäftsführungsassistenz, 
Programmierer*innen, 
qualifizierte Archivarbeit z.B. mit restauratorischen Tätigkeiten; 
künstlerische Tätigkeiten im Bereich der darstellenden Künste (z. B. Dramaturgie); 
Ausstellungsaufbau und Display komplexer künstlerischer Arbeiten, Art Handling, Produktion Ausstellungsarchitektur/-display, 
Ausstellungsproduktion, Ausstellungsbeteiligung, Vorbereitung Artist Lecture und Moderation</t>
    </r>
  </si>
  <si>
    <r>
      <rPr>
        <b/>
        <sz val="10"/>
        <color theme="1"/>
        <rFont val="Arial"/>
        <family val="2"/>
      </rPr>
      <t>Beschäftigungsgruppe 5</t>
    </r>
    <r>
      <rPr>
        <sz val="10"/>
        <color theme="1"/>
        <rFont val="Arial"/>
        <family val="2"/>
      </rPr>
      <t>: 
Qualifizierte, selbstständige Tätigkeiten wie Konzepterstellung und inhaltliche / künstlerische Programmierung eines Kulturprojektes, Festivals oder Jahresprogramms, 
Kuratieren von Ausstellungen, 
Konzeption und Ausführung neuer künstlerischer Arbeiten, 
Kunst im öffentlichen Raum, 
Konzeption v. Ausstellungsarchitektur,
Geschäftsführung, 
Kurator*innentätigkeit, wissenschaftliche Angestellte, Projektentwicklung, Organisationsentwicklung, 
leitende Tätigkeiten wie Projektleitung und Finanzverantwortung, künstlerische Leitung, 
Verantwortung und Durchführung der Personalentwicklung, Personalführung, Entwicklung der Unternehmensstrategie, 
Budgeterstellung und Budgetkontrolle, Abrechnungskontrolle, 
Erstellen der Subventionsansuchen und Auftragsvergaben</t>
    </r>
  </si>
  <si>
    <r>
      <rPr>
        <b/>
        <sz val="10"/>
        <color theme="1"/>
        <rFont val="Arial"/>
        <family val="2"/>
      </rPr>
      <t>Leistungsgruppe 1</t>
    </r>
    <r>
      <rPr>
        <sz val="10"/>
        <color theme="1"/>
        <rFont val="Arial"/>
        <family val="2"/>
      </rPr>
      <t>: 
Tätigkeiten ohne besondere Vorkenntnisse (Flyer verteilen, Massensendungen, Bestuhlung)</t>
    </r>
  </si>
  <si>
    <r>
      <rPr>
        <b/>
        <sz val="10"/>
        <color theme="1"/>
        <rFont val="Arial"/>
        <family val="2"/>
      </rPr>
      <t>Leistungsgruppe 2</t>
    </r>
    <r>
      <rPr>
        <sz val="10"/>
        <color theme="1"/>
        <rFont val="Arial"/>
        <family val="2"/>
      </rPr>
      <t>: 
(Technische) Betreuung von Veranstaltungen und Administrative bzw. organisatorische Tätigkeiten
Organisation von Reisen und Unterkünften für Künstler*innen, 
Anmieten von Räumlichkeiten, 
Abwicklung von Aussendungen usw.
Assistenz bei Licht- und Tontechnik, Abendkassa, Garderobe, Saaldienst, Aufsicht usw.</t>
    </r>
  </si>
  <si>
    <r>
      <rPr>
        <b/>
        <sz val="10"/>
        <color theme="1"/>
        <rFont val="Arial"/>
        <family val="2"/>
      </rPr>
      <t>Leistungsgruppe 3</t>
    </r>
    <r>
      <rPr>
        <sz val="10"/>
        <color theme="1"/>
        <rFont val="Arial"/>
        <family val="2"/>
      </rPr>
      <t>: 
Durchführung von Recherchen, Dokumentation, Erstellen von Projektdokumentationen, Jahresberichten usw. aus vorhandenem Material, 
Bibliotheksbetreuung, 
Archiv</t>
    </r>
  </si>
  <si>
    <r>
      <rPr>
        <b/>
        <sz val="10"/>
        <color theme="1"/>
        <rFont val="Arial"/>
        <family val="2"/>
      </rPr>
      <t>Leistungsgruppe 4</t>
    </r>
    <r>
      <rPr>
        <sz val="10"/>
        <color theme="1"/>
        <rFont val="Arial"/>
        <family val="2"/>
      </rPr>
      <t>: 
Komplexe organisatorische Tätigkeiten, 
Projektumsetzung (Qualifizierte Tätigkeiten wie Kontakt zu und Briefing von Künstler*innen oder Referent*innen, 
Abwicklung von projektbezogenen Bestimmungen (z.B. Steuern und Abgaben), 
Organisation von Veranstaltungen und Workshops, 
qualifizierte technische Tätigkeiten mit einschlägiger Ausbildung (z.B. technische Produktionsleitung), 
Erarbeitung von Publikationen, Programmheften, Katalogen, Text- und Bildredaktion, Öffentlichkeitsarbeit
Qualifizierte Tätigkeiten wie Entwicklung von PR-Konzepten, 
Organisation von Pressekonferenzen, 
Pressearbeit, Content für Web-Auftritte und Social Media, Teilnahme an Podien usw.</t>
    </r>
  </si>
  <si>
    <r>
      <rPr>
        <b/>
        <sz val="10"/>
        <color theme="1"/>
        <rFont val="Arial"/>
        <family val="2"/>
      </rPr>
      <t>Leistungsgruppe 5</t>
    </r>
    <r>
      <rPr>
        <sz val="10"/>
        <color theme="1"/>
        <rFont val="Arial"/>
        <family val="2"/>
      </rPr>
      <t>: 
Konzeptarbeit, 
Programmierung Kulturprogramm 
Qualifizierte Tätigkeiten wie Konzepterstellung und inhaltliche sowie künstlerische Programmierung eines Kulturprojektes, Festivals oder Jahresprogramms, 
Workshopleitung, 
Vorträge</t>
    </r>
  </si>
  <si>
    <r>
      <rPr>
        <b/>
        <sz val="10"/>
        <color theme="1"/>
        <rFont val="Arial"/>
        <family val="2"/>
      </rPr>
      <t>Leistungsgruppe 6</t>
    </r>
    <r>
      <rPr>
        <sz val="10"/>
        <color theme="1"/>
        <rFont val="Arial"/>
        <family val="2"/>
      </rPr>
      <t>:  
Projektleitung und Finanzmanagement
Künstlerische, wissenschaftliche oder finanzielle Projektleitung/Geschäftsführung, 
Budgeterstellung und -kontrolle</t>
    </r>
  </si>
  <si>
    <r>
      <rPr>
        <b/>
        <sz val="10"/>
        <color theme="1"/>
        <rFont val="Arial"/>
        <family val="2"/>
      </rPr>
      <t>Leistungsgruppe 7</t>
    </r>
    <r>
      <rPr>
        <sz val="10"/>
        <color theme="1"/>
        <rFont val="Arial"/>
        <family val="2"/>
      </rPr>
      <t>: 
Kulturvermittlung</t>
    </r>
  </si>
  <si>
    <r>
      <rPr>
        <b/>
        <sz val="10"/>
        <color theme="1"/>
        <rFont val="Arial"/>
        <family val="2"/>
      </rPr>
      <t>Leistungsgruppe 9</t>
    </r>
    <r>
      <rPr>
        <sz val="10"/>
        <color theme="1"/>
        <rFont val="Arial"/>
        <family val="2"/>
      </rPr>
      <t>: 
Gruppenausstellung bis 7 beteiligten Künstler*innen, 
Vorstellungsgage ab 3 Auftritten bzw. für Orchestermusiker*innen und Bandmitglieder, 
Gruppenlesung ab 3 Autor*innen, 
Moderation</t>
    </r>
  </si>
  <si>
    <r>
      <rPr>
        <b/>
        <sz val="10"/>
        <color theme="1"/>
        <rFont val="Arial"/>
        <family val="2"/>
      </rPr>
      <t>Leistungsgruppe 10</t>
    </r>
    <r>
      <rPr>
        <sz val="10"/>
        <color theme="1"/>
        <rFont val="Arial"/>
        <family val="2"/>
      </rPr>
      <t>: 
Gruppenausstellung bis 3 beteiligte Künstler*innen, 
Vorstellungsgage Abenddienste bzw. im Ensemble, 
Gruppenlesung bis 3 Autor*innen, 
Moderation</t>
    </r>
  </si>
  <si>
    <r>
      <rPr>
        <b/>
        <sz val="10"/>
        <color theme="1"/>
        <rFont val="Arial"/>
        <family val="2"/>
      </rPr>
      <t>Leistungsgruppe 11</t>
    </r>
    <r>
      <rPr>
        <sz val="10"/>
        <color theme="1"/>
        <rFont val="Arial"/>
        <family val="2"/>
      </rPr>
      <t>: 
Einzelausstellungen, 
Vorstellungsgage bis 2 Auftritte bzw. für Solist*innen, 
Einzellesungen</t>
    </r>
  </si>
  <si>
    <r>
      <t>Honorare für organisatorische und künstlerische Tätigkeiten nach</t>
    </r>
    <r>
      <rPr>
        <b/>
        <sz val="10"/>
        <color theme="1"/>
        <rFont val="Arial"/>
        <family val="2"/>
      </rPr>
      <t xml:space="preserve"> Stundensatz, Pauschale</t>
    </r>
  </si>
  <si>
    <r>
      <rPr>
        <sz val="10"/>
        <color theme="1"/>
        <rFont val="Arial"/>
        <family val="2"/>
      </rPr>
      <t xml:space="preserve">- Bitte das gesamte Datenblatt und alle Blätter </t>
    </r>
    <r>
      <rPr>
        <b/>
        <sz val="10"/>
        <color theme="1"/>
        <rFont val="Arial"/>
        <family val="2"/>
      </rPr>
      <t>schrittweise und der Reihe nach befüllen</t>
    </r>
    <r>
      <rPr>
        <sz val="10"/>
        <color theme="1"/>
        <rFont val="Arial"/>
        <family val="2"/>
      </rPr>
      <t xml:space="preserve">. Die Eingabevalidierung und einige Verknüpfungen funktioniert nicht, wenn zuerst ein Wert weiter hinten in der Zeile oder Spalte eingegeben wird. 
- Bitte füllen Sie alle </t>
    </r>
    <r>
      <rPr>
        <b/>
        <sz val="10"/>
        <color theme="9" tint="-0.249977111117893"/>
        <rFont val="Arial"/>
        <family val="2"/>
      </rPr>
      <t>grün hinterlegten Felder</t>
    </r>
    <r>
      <rPr>
        <sz val="10"/>
        <color theme="1"/>
        <rFont val="Arial"/>
        <family val="2"/>
      </rPr>
      <t xml:space="preserve"> in der</t>
    </r>
    <r>
      <rPr>
        <b/>
        <sz val="10"/>
        <color theme="1"/>
        <rFont val="Arial"/>
        <family val="2"/>
      </rPr>
      <t xml:space="preserve"> Tabelle unterhalb</t>
    </r>
    <r>
      <rPr>
        <sz val="10"/>
        <color theme="1"/>
        <rFont val="Arial"/>
        <family val="2"/>
      </rPr>
      <t xml:space="preserve"> aus! Die</t>
    </r>
    <r>
      <rPr>
        <b/>
        <sz val="10"/>
        <color theme="9" tint="0.39997558519241921"/>
        <rFont val="Arial"/>
        <family val="2"/>
      </rPr>
      <t xml:space="preserve"> </t>
    </r>
    <r>
      <rPr>
        <b/>
        <sz val="10"/>
        <rFont val="Arial"/>
        <family val="2"/>
      </rPr>
      <t>Felder</t>
    </r>
    <r>
      <rPr>
        <sz val="10"/>
        <color theme="1"/>
        <rFont val="Arial"/>
        <family val="2"/>
      </rPr>
      <t xml:space="preserve"> </t>
    </r>
    <r>
      <rPr>
        <b/>
        <sz val="10"/>
        <color theme="1"/>
        <rFont val="Arial"/>
        <family val="2"/>
      </rPr>
      <t>"Arbeitsverhältnis Ende" und "Anmerkungen"</t>
    </r>
    <r>
      <rPr>
        <sz val="10"/>
        <color theme="1"/>
        <rFont val="Arial"/>
        <family val="2"/>
      </rPr>
      <t xml:space="preserve"> sind optional und die </t>
    </r>
    <r>
      <rPr>
        <b/>
        <sz val="10"/>
        <color theme="1"/>
        <rFont val="Arial"/>
        <family val="2"/>
      </rPr>
      <t>weißen Felder</t>
    </r>
    <r>
      <rPr>
        <sz val="10"/>
        <color theme="1"/>
        <rFont val="Arial"/>
        <family val="2"/>
      </rPr>
      <t xml:space="preserve"> werden automatisch befüllt. Bei vielen Auswahlfeldern ist eine drop-down-Auswahlliste verfügbar.</t>
    </r>
    <r>
      <rPr>
        <b/>
        <sz val="10"/>
        <color theme="1"/>
        <rFont val="Arial"/>
        <family val="2"/>
      </rPr>
      <t xml:space="preserve">
- </t>
    </r>
    <r>
      <rPr>
        <sz val="10"/>
        <color theme="1"/>
        <rFont val="Arial"/>
        <family val="2"/>
      </rPr>
      <t xml:space="preserve">Bitte tragen Sie </t>
    </r>
    <r>
      <rPr>
        <b/>
        <sz val="10"/>
        <color theme="1"/>
        <rFont val="Arial"/>
        <family val="2"/>
      </rPr>
      <t>ausschließlich Angestellte (d.h. Echte und Freie Dienstnehmer*innen)</t>
    </r>
    <r>
      <rPr>
        <sz val="10"/>
        <color theme="1"/>
        <rFont val="Arial"/>
        <family val="2"/>
      </rPr>
      <t xml:space="preserve"> ein, die im Kalenderjahr 2022 ein aufrechtes Arbeitsverhältnis hatten! Basis für die Angaben in diesem Datenblatt ist der Jahresabschluss 2022!
- Bitte tragen Sie </t>
    </r>
    <r>
      <rPr>
        <b/>
        <sz val="10"/>
        <color theme="1"/>
        <rFont val="Arial"/>
        <family val="2"/>
      </rPr>
      <t>keine selbstständigen oder ehrenamtlichen Mitarbeiter*innen</t>
    </r>
    <r>
      <rPr>
        <sz val="10"/>
        <color theme="1"/>
        <rFont val="Arial"/>
        <family val="2"/>
      </rPr>
      <t xml:space="preserve"> ein!
- Die </t>
    </r>
    <r>
      <rPr>
        <b/>
        <sz val="10"/>
        <color theme="1"/>
        <rFont val="Arial"/>
        <family val="2"/>
      </rPr>
      <t xml:space="preserve">Spalte "Beginn" </t>
    </r>
    <r>
      <rPr>
        <sz val="10"/>
        <color theme="1"/>
        <rFont val="Arial"/>
        <family val="2"/>
      </rPr>
      <t xml:space="preserve">des Arbeitsverhältnisses dient der Berechnung der </t>
    </r>
    <r>
      <rPr>
        <b/>
        <sz val="10"/>
        <color theme="1"/>
        <rFont val="Arial"/>
        <family val="2"/>
      </rPr>
      <t>Betriebszugehörigkeit</t>
    </r>
    <r>
      <rPr>
        <sz val="10"/>
        <color theme="1"/>
        <rFont val="Arial"/>
        <family val="2"/>
      </rPr>
      <t xml:space="preserve">, tragen Sie daher den tatsächlichen Beginn des Arbeitsverhältnisses ein, auch wenn dieser schon länger zurückliegt. 
- das </t>
    </r>
    <r>
      <rPr>
        <b/>
        <sz val="10"/>
        <color theme="1"/>
        <rFont val="Arial"/>
        <family val="2"/>
      </rPr>
      <t>Ende der Betriebszugehörigkeit</t>
    </r>
    <r>
      <rPr>
        <sz val="10"/>
        <color theme="1"/>
        <rFont val="Arial"/>
        <family val="2"/>
      </rPr>
      <t xml:space="preserve"> kann (bei laufenden Dienstverhältnissen) offen gelassen werden und ist nur einzutragen, wenn dieses im Jahr 2022 auch endet.
- Bitte tragen Sie in den Spalten</t>
    </r>
    <r>
      <rPr>
        <b/>
        <sz val="10"/>
        <color theme="1"/>
        <rFont val="Arial"/>
        <family val="2"/>
      </rPr>
      <t xml:space="preserve"> "Stunden pro Woche"</t>
    </r>
    <r>
      <rPr>
        <sz val="10"/>
        <color theme="1"/>
        <rFont val="Arial"/>
        <family val="2"/>
      </rPr>
      <t xml:space="preserve"> und </t>
    </r>
    <r>
      <rPr>
        <b/>
        <sz val="10"/>
        <color theme="1"/>
        <rFont val="Arial"/>
        <family val="2"/>
      </rPr>
      <t>"Monatsbruttogehalt"</t>
    </r>
    <r>
      <rPr>
        <sz val="10"/>
        <color theme="1"/>
        <rFont val="Arial"/>
        <family val="2"/>
      </rPr>
      <t xml:space="preserve"> die Werte ein, die </t>
    </r>
    <r>
      <rPr>
        <b/>
        <sz val="10"/>
        <color theme="1"/>
        <rFont val="Arial"/>
        <family val="2"/>
      </rPr>
      <t>tatsächlich zutreffen</t>
    </r>
    <r>
      <rPr>
        <sz val="10"/>
        <color theme="1"/>
        <rFont val="Arial"/>
        <family val="2"/>
      </rPr>
      <t>!
- Bitte füllen Sie für</t>
    </r>
    <r>
      <rPr>
        <b/>
        <sz val="10"/>
        <color theme="1"/>
        <rFont val="Arial"/>
        <family val="2"/>
      </rPr>
      <t xml:space="preserve"> jede*n Dienstnehmer*in eine eigene Zeile</t>
    </r>
    <r>
      <rPr>
        <sz val="10"/>
        <color theme="1"/>
        <rFont val="Arial"/>
        <family val="2"/>
      </rPr>
      <t xml:space="preserve"> aus. 
- Es ist möglich </t>
    </r>
    <r>
      <rPr>
        <b/>
        <sz val="10"/>
        <color theme="1"/>
        <rFont val="Arial"/>
        <family val="2"/>
      </rPr>
      <t>unfreiwillig geleistete aber nicht bezahlte Arbeitsstunden</t>
    </r>
    <r>
      <rPr>
        <sz val="10"/>
        <color theme="1"/>
        <rFont val="Arial"/>
        <family val="2"/>
      </rPr>
      <t xml:space="preserve"> in der </t>
    </r>
    <r>
      <rPr>
        <b/>
        <sz val="10"/>
        <color theme="1"/>
        <rFont val="Arial"/>
        <family val="2"/>
      </rPr>
      <t>Spalte "Nicht finanzierte Arbeitsstunden 2022"</t>
    </r>
    <r>
      <rPr>
        <sz val="10"/>
        <color theme="1"/>
        <rFont val="Arial"/>
        <family val="2"/>
      </rPr>
      <t xml:space="preserve"> anzugeben. 
- Falls weder Echte noch Freie Dienstnehmer*innen bei der Institution beschäftigt sind, kann das Tabellenblatt leer gelassen werden. Bitte weisen Sie aber in diesem Fall bei der Rücksendung des Fragebogens an die Kulturabteilung im Email-Text auf diesen Umstand hin!</t>
    </r>
  </si>
  <si>
    <r>
      <rPr>
        <sz val="10"/>
        <color theme="1"/>
        <rFont val="Arial"/>
        <family val="2"/>
      </rPr>
      <t xml:space="preserve">- Bitte das gesamte Datenblatt und alle Blätter </t>
    </r>
    <r>
      <rPr>
        <b/>
        <sz val="10"/>
        <color theme="1"/>
        <rFont val="Arial"/>
        <family val="2"/>
      </rPr>
      <t>schrittweise und der Reihe nach befüllen</t>
    </r>
    <r>
      <rPr>
        <sz val="10"/>
        <color theme="1"/>
        <rFont val="Arial"/>
        <family val="2"/>
      </rPr>
      <t xml:space="preserve">. Die Eingabevalidierung und einige Verknüpfungen funktioniert nicht, wenn zuerst ein Wert weiter hinten in der Zeile oder Spalte eingegeben wird. 
- Bitte füllen Sie alle </t>
    </r>
    <r>
      <rPr>
        <b/>
        <sz val="10"/>
        <color theme="9" tint="-0.249977111117893"/>
        <rFont val="Arial"/>
        <family val="2"/>
      </rPr>
      <t>grün hinterlegten Felder</t>
    </r>
    <r>
      <rPr>
        <sz val="10"/>
        <color theme="1"/>
        <rFont val="Arial"/>
        <family val="2"/>
      </rPr>
      <t xml:space="preserve"> in der</t>
    </r>
    <r>
      <rPr>
        <b/>
        <sz val="10"/>
        <color theme="1"/>
        <rFont val="Arial"/>
        <family val="2"/>
      </rPr>
      <t xml:space="preserve"> Tabelle unterhalb</t>
    </r>
    <r>
      <rPr>
        <sz val="10"/>
        <color theme="1"/>
        <rFont val="Arial"/>
        <family val="2"/>
      </rPr>
      <t xml:space="preserve"> aus! Die </t>
    </r>
    <r>
      <rPr>
        <b/>
        <sz val="10"/>
        <color theme="1"/>
        <rFont val="Arial"/>
        <family val="2"/>
      </rPr>
      <t>weißen Felder</t>
    </r>
    <r>
      <rPr>
        <sz val="10"/>
        <color theme="1"/>
        <rFont val="Arial"/>
        <family val="2"/>
      </rPr>
      <t xml:space="preserve"> werden automatisch befüllt bzw. sind nicht zu befüllen. Bei vielen Auswahlfeldern ist ein drop-down-Auswahlliste verfügbar.</t>
    </r>
    <r>
      <rPr>
        <b/>
        <sz val="10"/>
        <color theme="1"/>
        <rFont val="Arial"/>
        <family val="2"/>
      </rPr>
      <t xml:space="preserve">
</t>
    </r>
    <r>
      <rPr>
        <sz val="10"/>
        <color theme="1"/>
        <rFont val="Arial"/>
        <family val="2"/>
      </rPr>
      <t xml:space="preserve">- Bitte tragen Sie </t>
    </r>
    <r>
      <rPr>
        <b/>
        <sz val="10"/>
        <color theme="1"/>
        <rFont val="Arial"/>
        <family val="2"/>
      </rPr>
      <t>keine angestellen oder ehrenamtlichen Mitarbeiter*innen</t>
    </r>
    <r>
      <rPr>
        <sz val="10"/>
        <color theme="1"/>
        <rFont val="Arial"/>
        <family val="2"/>
      </rPr>
      <t xml:space="preserve"> ein!
- Erfasst werden </t>
    </r>
    <r>
      <rPr>
        <b/>
        <sz val="10"/>
        <color theme="1"/>
        <rFont val="Arial"/>
        <family val="2"/>
      </rPr>
      <t>entweder Honorare für organisatorische Tätigkeiten</t>
    </r>
    <r>
      <rPr>
        <sz val="10"/>
        <color theme="1"/>
        <rFont val="Arial"/>
        <family val="2"/>
      </rPr>
      <t xml:space="preserve"> nach Stundensatz </t>
    </r>
    <r>
      <rPr>
        <b/>
        <sz val="10"/>
        <color theme="1"/>
        <rFont val="Arial"/>
        <family val="2"/>
      </rPr>
      <t>oder</t>
    </r>
    <r>
      <rPr>
        <sz val="10"/>
        <color theme="1"/>
        <rFont val="Arial"/>
        <family val="2"/>
      </rPr>
      <t xml:space="preserve"> </t>
    </r>
    <r>
      <rPr>
        <b/>
        <sz val="10"/>
        <color theme="1"/>
        <rFont val="Arial"/>
        <family val="2"/>
      </rPr>
      <t>Pauschalhonorare</t>
    </r>
    <r>
      <rPr>
        <sz val="10"/>
        <color theme="1"/>
        <rFont val="Arial"/>
        <family val="2"/>
      </rPr>
      <t xml:space="preserve"> auf Basis der im Arbeitsblatt "Beschäftigungsgruppen Honorare" angeführten künstlerischen Tätigkeiten (z. B. Einzelauftritte, Proben, Ausstellungsbeteiligungen, Lesungen, Moderationen, etc.) als Einheiten! 
- Wenn als </t>
    </r>
    <r>
      <rPr>
        <b/>
        <sz val="10"/>
        <color theme="1"/>
        <rFont val="Arial"/>
        <family val="2"/>
      </rPr>
      <t>Tätigkeitsschwerpunkt</t>
    </r>
    <r>
      <rPr>
        <sz val="10"/>
        <color theme="1"/>
        <rFont val="Arial"/>
        <family val="2"/>
      </rPr>
      <t xml:space="preserve"> "</t>
    </r>
    <r>
      <rPr>
        <b/>
        <sz val="10"/>
        <color theme="1"/>
        <rFont val="Arial"/>
        <family val="2"/>
      </rPr>
      <t>organisatorisch</t>
    </r>
    <r>
      <rPr>
        <sz val="10"/>
        <color theme="1"/>
        <rFont val="Arial"/>
        <family val="2"/>
      </rPr>
      <t>" ausgewählt wird, dann kann unter "</t>
    </r>
    <r>
      <rPr>
        <b/>
        <sz val="10"/>
        <color theme="1"/>
        <rFont val="Arial"/>
        <family val="2"/>
      </rPr>
      <t xml:space="preserve">Art der Leistung" </t>
    </r>
    <r>
      <rPr>
        <sz val="10"/>
        <color theme="1"/>
        <rFont val="Arial"/>
        <family val="2"/>
      </rPr>
      <t>nur ein</t>
    </r>
    <r>
      <rPr>
        <b/>
        <sz val="10"/>
        <color theme="1"/>
        <rFont val="Arial"/>
        <family val="2"/>
      </rPr>
      <t xml:space="preserve"> Kürzel von 1-7</t>
    </r>
    <r>
      <rPr>
        <sz val="10"/>
        <color theme="1"/>
        <rFont val="Arial"/>
        <family val="2"/>
      </rPr>
      <t xml:space="preserve"> ausgewählt werden (siehe dazu </t>
    </r>
    <r>
      <rPr>
        <b/>
        <sz val="10"/>
        <color theme="1"/>
        <rFont val="Arial"/>
        <family val="2"/>
      </rPr>
      <t>Beschäftigungsgruppe Honorare</t>
    </r>
    <r>
      <rPr>
        <sz val="10"/>
        <color theme="1"/>
        <rFont val="Arial"/>
        <family val="2"/>
      </rPr>
      <t xml:space="preserve"> </t>
    </r>
    <r>
      <rPr>
        <b/>
        <sz val="10"/>
        <color theme="1"/>
        <rFont val="Arial"/>
        <family val="2"/>
      </rPr>
      <t>organisatorisch</t>
    </r>
    <r>
      <rPr>
        <sz val="10"/>
        <color theme="1"/>
        <rFont val="Arial"/>
        <family val="2"/>
      </rPr>
      <t xml:space="preserve">).
- Wenn als </t>
    </r>
    <r>
      <rPr>
        <b/>
        <sz val="10"/>
        <color theme="1"/>
        <rFont val="Arial"/>
        <family val="2"/>
      </rPr>
      <t>Tätigkeitsschwerpunkt "künstlerisch"</t>
    </r>
    <r>
      <rPr>
        <sz val="10"/>
        <color theme="1"/>
        <rFont val="Arial"/>
        <family val="2"/>
      </rPr>
      <t xml:space="preserve"> ausgewählt wird, dann kann unter </t>
    </r>
    <r>
      <rPr>
        <b/>
        <sz val="10"/>
        <color theme="1"/>
        <rFont val="Arial"/>
        <family val="2"/>
      </rPr>
      <t xml:space="preserve">"Art der Leistung" </t>
    </r>
    <r>
      <rPr>
        <sz val="10"/>
        <color theme="1"/>
        <rFont val="Arial"/>
        <family val="2"/>
      </rPr>
      <t>nur ein</t>
    </r>
    <r>
      <rPr>
        <b/>
        <sz val="10"/>
        <color theme="1"/>
        <rFont val="Arial"/>
        <family val="2"/>
      </rPr>
      <t xml:space="preserve"> Kürzel von 8-11</t>
    </r>
    <r>
      <rPr>
        <sz val="10"/>
        <color theme="1"/>
        <rFont val="Arial"/>
        <family val="2"/>
      </rPr>
      <t xml:space="preserve"> ausgewählt werden (siehe dazu </t>
    </r>
    <r>
      <rPr>
        <b/>
        <sz val="10"/>
        <color theme="1"/>
        <rFont val="Arial"/>
        <family val="2"/>
      </rPr>
      <t>Beschäftigungsgruppe Honorare künstlerisch</t>
    </r>
    <r>
      <rPr>
        <sz val="10"/>
        <color theme="1"/>
        <rFont val="Arial"/>
        <family val="2"/>
      </rPr>
      <t xml:space="preserve">).
- </t>
    </r>
    <r>
      <rPr>
        <b/>
        <sz val="10"/>
        <color theme="1"/>
        <rFont val="Arial"/>
        <family val="2"/>
      </rPr>
      <t>Werkverträge für umfassendere selbstständige künstlerische Arbeiten</t>
    </r>
    <r>
      <rPr>
        <sz val="10"/>
        <color theme="1"/>
        <rFont val="Arial"/>
        <family val="2"/>
      </rPr>
      <t xml:space="preserve"> (z. B. Auftragsarbeiten, Honorare für Regie, Kuration, Intendanz, etc.) bitte als Gesamtsumme im Arbeitsblatt "Einnahmen und Ausgaben" in der Zeile "Honorare für Werkaufträge an selbstständige Künstler*innen" angeben. 
- </t>
    </r>
    <r>
      <rPr>
        <b/>
        <sz val="10"/>
        <color theme="1"/>
        <rFont val="Arial"/>
        <family val="2"/>
      </rPr>
      <t>Wenn in der Spalte "Tätigkeitsschwerpunkt" die Auswahl "organisatorisch" erfolgt, bitte nur die Spalten "Arbeitsstunden", "Stundensatz"</t>
    </r>
    <r>
      <rPr>
        <sz val="10"/>
        <color theme="1"/>
        <rFont val="Arial"/>
        <family val="2"/>
      </rPr>
      <t xml:space="preserve"> und </t>
    </r>
    <r>
      <rPr>
        <b/>
        <sz val="10"/>
        <color theme="1"/>
        <rFont val="Arial"/>
        <family val="2"/>
      </rPr>
      <t>"Nicht finanzierte Arbeitsstunden"</t>
    </r>
    <r>
      <rPr>
        <sz val="10"/>
        <color theme="1"/>
        <rFont val="Arial"/>
        <family val="2"/>
      </rPr>
      <t xml:space="preserve"> ausfüllen. Die anderen Spalten bleiben weiß.
- </t>
    </r>
    <r>
      <rPr>
        <b/>
        <sz val="10"/>
        <color theme="1"/>
        <rFont val="Arial"/>
        <family val="2"/>
      </rPr>
      <t>Wenn in der Spalte "Tätigkeitsschwerpunkt" die Auswahl "künstlerisch" erfolgt, bitte nur die Spalten "Tätigkeitsbereich", "Anzahl der Einheiten" und "Pauschale pro Einheit"</t>
    </r>
    <r>
      <rPr>
        <sz val="10"/>
        <color theme="1"/>
        <rFont val="Arial"/>
        <family val="2"/>
      </rPr>
      <t xml:space="preserve"> ausfüllen. Die anderen Spalten bleiben weiß.
- Bitte füllen Sie für</t>
    </r>
    <r>
      <rPr>
        <b/>
        <sz val="10"/>
        <color theme="1"/>
        <rFont val="Arial"/>
        <family val="2"/>
      </rPr>
      <t xml:space="preserve"> jede Honorarkraft</t>
    </r>
    <r>
      <rPr>
        <sz val="10"/>
        <color theme="1"/>
        <rFont val="Arial"/>
        <family val="2"/>
      </rPr>
      <t xml:space="preserve"> </t>
    </r>
    <r>
      <rPr>
        <b/>
        <sz val="10"/>
        <color theme="1"/>
        <rFont val="Arial"/>
        <family val="2"/>
      </rPr>
      <t>eine eigene Zeile aus</t>
    </r>
    <r>
      <rPr>
        <sz val="10"/>
        <color theme="1"/>
        <rFont val="Arial"/>
        <family val="2"/>
      </rPr>
      <t>. Falls eine Person mehrere Tätigkeiten mit unterschiedlichen Stundensätzen/Pauschalen hat, bitte jedesmal eine eigene Zeile verwenden.
- Falls keine Honorarkräfte bei der Institution beschäftigt sind, kann das Tabellenblatt leer gelassen werden. Bitte weisen Sie aber in diesem Fall bei der Rücksendung des Fragebogens an die Kulturabteilung im Email-Text auf diesen Umstand hin!</t>
    </r>
  </si>
  <si>
    <r>
      <rPr>
        <b/>
        <sz val="10"/>
        <color theme="10"/>
        <rFont val="Arial"/>
        <family val="2"/>
      </rPr>
      <t xml:space="preserve">       </t>
    </r>
    <r>
      <rPr>
        <b/>
        <u/>
        <sz val="10"/>
        <color theme="10"/>
        <rFont val="Arial"/>
        <family val="2"/>
      </rPr>
      <t>Beschäftigungsgruppen Honorare</t>
    </r>
  </si>
  <si>
    <t>Angegebene Personal für das Jahr 2022</t>
  </si>
  <si>
    <r>
      <rPr>
        <b/>
        <sz val="10"/>
        <rFont val="Arial"/>
        <family val="2"/>
      </rPr>
      <t xml:space="preserve">Leistungsgruppe 8: </t>
    </r>
    <r>
      <rPr>
        <sz val="10"/>
        <rFont val="Arial"/>
        <family val="2"/>
      </rPr>
      <t xml:space="preserve">
Gruppenausstellung ab 8 beteiligten Künstler*innen, 
Probengage Schauspieler bzw. Orchestermusiker*innen, 
Gruppenlesung von Vereinigungen, 
Diskussionsteilnahmen, 
Performance, 
Artist Lecture, 
Artist Talk</t>
    </r>
  </si>
  <si>
    <t>Beschäftigungsgruppen Personal</t>
  </si>
  <si>
    <r>
      <rPr>
        <sz val="10"/>
        <rFont val="Arial"/>
        <family val="2"/>
      </rPr>
      <t>- Der Fragebogen kann sowohl mit Microsoft-Excel (Version "Excel-2007" oder neuer) als auch mit OpenOffice bearbeitet werden. Hiefür  bitte die entsprechende Datei verwenden, entweder .xlsx für Excel oder .ods für Open-Office. Bei Bedarf können Sie OpenOffice gratis unter folgender URL herunterladen:</t>
    </r>
    <r>
      <rPr>
        <u/>
        <sz val="10"/>
        <color theme="10"/>
        <rFont val="Arial"/>
        <family val="2"/>
      </rPr>
      <t xml:space="preserve">
https://www.openoffice.org/de/</t>
    </r>
  </si>
  <si>
    <r>
      <rPr>
        <b/>
        <sz val="10"/>
        <rFont val="Arial"/>
        <family val="2"/>
      </rPr>
      <t xml:space="preserve">Allgemeine Informationen </t>
    </r>
    <r>
      <rPr>
        <sz val="10"/>
        <rFont val="Arial"/>
        <family val="2"/>
      </rPr>
      <t xml:space="preserve">
- zu den Ihnen zustehenden Rechten auf Auskunft, Berichtigung, Löschung, Einschränkung der 
Verarbeitung, Widerruf und Widerspruch sowie auf Datenübertragbarkeit, 
- zu dem Ihnen zustehenden Beschwerderecht bei der Österreichischen Datenschutzbehörde 
und 
- zum Verantwortlichen der Verarbeitung und zum Datenschutzbeauftragten 
finden Sie auf der Datenschutz-Informationsseite der Steiermärkischen Landesverwaltung: </t>
    </r>
    <r>
      <rPr>
        <u/>
        <sz val="10"/>
        <color theme="10"/>
        <rFont val="Arial"/>
        <family val="2"/>
      </rPr>
      <t>https://datenschutz.stmk.gv.at/</t>
    </r>
  </si>
  <si>
    <t>Tätigkeitsbereich</t>
  </si>
  <si>
    <r>
      <t xml:space="preserve">Tätigkeitsschwerpunkt des Mitarbeiters </t>
    </r>
    <r>
      <rPr>
        <b/>
        <u/>
        <sz val="10"/>
        <color theme="1"/>
        <rFont val="Arial"/>
        <family val="2"/>
      </rPr>
      <t>entweder</t>
    </r>
    <r>
      <rPr>
        <sz val="10"/>
        <color theme="1"/>
        <rFont val="Arial"/>
        <family val="2"/>
      </rPr>
      <t xml:space="preserve">
- </t>
    </r>
    <r>
      <rPr>
        <b/>
        <sz val="10"/>
        <color theme="1"/>
        <rFont val="Arial"/>
        <family val="2"/>
      </rPr>
      <t>organisatorisch</t>
    </r>
    <r>
      <rPr>
        <sz val="10"/>
        <color theme="1"/>
        <rFont val="Arial"/>
        <family val="2"/>
      </rPr>
      <t xml:space="preserve">: Tätigkeiten der Person liegen überwiegend im organisatorischen, kunst- und kulturvermittelnden Bereich und werden </t>
    </r>
    <r>
      <rPr>
        <b/>
        <sz val="10"/>
        <color theme="1"/>
        <rFont val="Arial"/>
        <family val="2"/>
      </rPr>
      <t>nach Stundensatz</t>
    </r>
    <r>
      <rPr>
        <sz val="10"/>
        <color theme="1"/>
        <rFont val="Arial"/>
        <family val="2"/>
      </rPr>
      <t xml:space="preserve"> abgegolten: Leitung, Verwaltung, Organisation, Kunst- und Kulturvermittlung, Technik, Auf- und Abbau, Reinigungsarbeiten, Ticketverkauf, Flyern, Gastro, Pressearbeit, Marketing etc. </t>
    </r>
    <r>
      <rPr>
        <b/>
        <u/>
        <sz val="10"/>
        <color theme="1"/>
        <rFont val="Arial"/>
        <family val="2"/>
      </rPr>
      <t xml:space="preserve">oder
</t>
    </r>
    <r>
      <rPr>
        <sz val="10"/>
        <color theme="1"/>
        <rFont val="Arial"/>
        <family val="2"/>
      </rPr>
      <t xml:space="preserve">- </t>
    </r>
    <r>
      <rPr>
        <b/>
        <sz val="10"/>
        <color theme="1"/>
        <rFont val="Arial"/>
        <family val="2"/>
      </rPr>
      <t xml:space="preserve">künstlerisch </t>
    </r>
    <r>
      <rPr>
        <sz val="10"/>
        <color theme="1"/>
        <rFont val="Arial"/>
        <family val="2"/>
      </rPr>
      <t xml:space="preserve">Die Tätigkeiten der Person liegen überwiegend im künstlerischen Bereich und werden </t>
    </r>
    <r>
      <rPr>
        <b/>
        <sz val="10"/>
        <color theme="1"/>
        <rFont val="Arial"/>
        <family val="2"/>
      </rPr>
      <t>pauschal</t>
    </r>
    <r>
      <rPr>
        <sz val="10"/>
        <color theme="1"/>
        <rFont val="Arial"/>
        <family val="2"/>
      </rPr>
      <t xml:space="preserve"> abgegolten. 
Zur Zuordnung der erfassbaren Tätigkeiten und Beschäftigungsgruppen siehe Arbeitsblatt "</t>
    </r>
    <r>
      <rPr>
        <b/>
        <sz val="10"/>
        <color theme="1"/>
        <rFont val="Arial"/>
        <family val="2"/>
      </rPr>
      <t>Beschäftigungsgruppen Honorare</t>
    </r>
    <r>
      <rPr>
        <sz val="10"/>
        <color theme="1"/>
        <rFont val="Arial"/>
        <family val="2"/>
      </rPr>
      <t xml:space="preserve">" und dort Tabelle </t>
    </r>
    <r>
      <rPr>
        <b/>
        <sz val="10"/>
        <color theme="1"/>
        <rFont val="Arial"/>
        <family val="2"/>
      </rPr>
      <t>"Tätigkeit organisatorisch"</t>
    </r>
    <r>
      <rPr>
        <sz val="10"/>
        <color theme="1"/>
        <rFont val="Arial"/>
        <family val="2"/>
      </rPr>
      <t xml:space="preserve"> sowie "</t>
    </r>
    <r>
      <rPr>
        <b/>
        <sz val="10"/>
        <color theme="1"/>
        <rFont val="Arial"/>
        <family val="2"/>
      </rPr>
      <t>Tätigkeiten künstlerisch</t>
    </r>
    <r>
      <rPr>
        <sz val="10"/>
        <color theme="1"/>
        <rFont val="Arial"/>
        <family val="2"/>
      </rPr>
      <t>".</t>
    </r>
  </si>
  <si>
    <t>v2023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</si>
</sst>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 #,##0.00;[Red]\-&quot;€&quot;\ #,##0.00"/>
    <numFmt numFmtId="164" formatCode="dd/mm/yyyy;@"/>
    <numFmt numFmtId="165" formatCode="#,##0.0"/>
    <numFmt numFmtId="166" formatCode="0.0"/>
    <numFmt numFmtId="167" formatCode="0&quot;%&quot;"/>
    <numFmt numFmtId="168" formatCode="#,##0.00_ ;[Red]\-#,##0.00\ "/>
    <numFmt numFmtId="169" formatCode="#,##0_ ;[Red]\-#,##0\ "/>
  </numFmts>
  <fonts count="32" x14ac:knownFonts="1">
    <font>
      <sz val="10"/>
      <color theme="1"/>
      <name val="Arial"/>
      <family val="2"/>
    </font>
    <font>
      <b/>
      <sz val="10"/>
      <color theme="1"/>
      <name val="Arial"/>
      <family val="2"/>
    </font>
    <font>
      <sz val="10"/>
      <name val="Arial"/>
      <family val="2"/>
    </font>
    <font>
      <u/>
      <sz val="10"/>
      <color theme="10"/>
      <name val="Arial"/>
      <family val="2"/>
    </font>
    <font>
      <sz val="12"/>
      <color theme="1"/>
      <name val="Arial"/>
      <family val="2"/>
    </font>
    <font>
      <sz val="14"/>
      <color theme="1"/>
      <name val="Arial"/>
      <family val="2"/>
    </font>
    <font>
      <sz val="9"/>
      <color indexed="81"/>
      <name val="Arial"/>
      <family val="2"/>
    </font>
    <font>
      <b/>
      <sz val="12"/>
      <color theme="1"/>
      <name val="Arial"/>
      <family val="2"/>
    </font>
    <font>
      <b/>
      <u/>
      <sz val="14"/>
      <color theme="10"/>
      <name val="Arial"/>
      <family val="2"/>
    </font>
    <font>
      <b/>
      <u/>
      <sz val="10"/>
      <color theme="10"/>
      <name val="Arial"/>
      <family val="2"/>
    </font>
    <font>
      <sz val="10"/>
      <color theme="10"/>
      <name val="Lucida Console"/>
      <family val="3"/>
    </font>
    <font>
      <u/>
      <sz val="10"/>
      <color rgb="FF0070C0"/>
      <name val="Arial"/>
      <family val="2"/>
    </font>
    <font>
      <b/>
      <sz val="10"/>
      <name val="Arial"/>
      <family val="2"/>
    </font>
    <font>
      <sz val="10"/>
      <color theme="10"/>
      <name val="Arial"/>
      <family val="2"/>
    </font>
    <font>
      <b/>
      <sz val="9"/>
      <color indexed="81"/>
      <name val="Arial"/>
      <family val="2"/>
    </font>
    <font>
      <b/>
      <u/>
      <sz val="10"/>
      <color rgb="FF0070C0"/>
      <name val="Arial"/>
      <family val="2"/>
    </font>
    <font>
      <b/>
      <sz val="10"/>
      <color rgb="FF00A44A"/>
      <name val="Arial"/>
      <family val="2"/>
    </font>
    <font>
      <b/>
      <sz val="10"/>
      <color indexed="81"/>
      <name val="Arial"/>
      <family val="2"/>
    </font>
    <font>
      <sz val="10"/>
      <color indexed="81"/>
      <name val="Arial"/>
      <family val="2"/>
    </font>
    <font>
      <b/>
      <sz val="10"/>
      <color theme="7" tint="-0.249977111117893"/>
      <name val="Arial"/>
      <family val="2"/>
    </font>
    <font>
      <sz val="9"/>
      <color theme="1"/>
      <name val="Arial"/>
      <family val="2"/>
    </font>
    <font>
      <b/>
      <sz val="10"/>
      <color theme="9" tint="-0.249977111117893"/>
      <name val="Arial"/>
      <family val="2"/>
    </font>
    <font>
      <b/>
      <sz val="10"/>
      <color theme="9" tint="0.39997558519241921"/>
      <name val="Arial"/>
      <family val="2"/>
    </font>
    <font>
      <b/>
      <sz val="10"/>
      <color theme="10"/>
      <name val="Arial"/>
      <family val="2"/>
    </font>
    <font>
      <sz val="9"/>
      <color indexed="81"/>
      <name val="Segoe UI"/>
      <family val="2"/>
    </font>
    <font>
      <b/>
      <sz val="10"/>
      <color theme="10"/>
      <name val="Lucida Console"/>
      <family val="3"/>
    </font>
    <font>
      <b/>
      <sz val="16"/>
      <name val="Arial"/>
      <family val="2"/>
    </font>
    <font>
      <b/>
      <sz val="16"/>
      <color theme="10"/>
      <name val="Arial"/>
      <family val="2"/>
    </font>
    <font>
      <b/>
      <sz val="9"/>
      <color indexed="81"/>
      <name val="Segoe UI"/>
      <family val="2"/>
    </font>
    <font>
      <b/>
      <sz val="16"/>
      <color theme="1"/>
      <name val="Arial"/>
      <family val="2"/>
    </font>
    <font>
      <b/>
      <u/>
      <sz val="16"/>
      <color theme="1"/>
      <name val="Arial"/>
      <family val="2"/>
    </font>
    <font>
      <b/>
      <u/>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D1E6C4"/>
        <bgColor indexed="64"/>
      </patternFill>
    </fill>
    <fill>
      <patternFill patternType="solid">
        <fgColor rgb="FFF2F2F2"/>
        <bgColor indexed="64"/>
      </patternFill>
    </fill>
    <fill>
      <patternFill patternType="solid">
        <fgColor theme="8" tint="0.59999389629810485"/>
        <bgColor indexed="64"/>
      </patternFill>
    </fill>
    <fill>
      <patternFill patternType="solid">
        <fgColor rgb="FFFFC0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84">
    <xf numFmtId="0" fontId="0" fillId="0" borderId="0" xfId="0"/>
    <xf numFmtId="0" fontId="0" fillId="0" borderId="0" xfId="0" applyFont="1" applyFill="1" applyBorder="1" applyProtection="1"/>
    <xf numFmtId="0" fontId="1" fillId="0" borderId="0" xfId="0" applyFont="1" applyFill="1" applyBorder="1" applyAlignment="1" applyProtection="1">
      <alignment vertical="center"/>
    </xf>
    <xf numFmtId="49" fontId="0" fillId="0" borderId="0" xfId="0" applyNumberFormat="1" applyFont="1" applyFill="1" applyBorder="1" applyAlignment="1" applyProtection="1">
      <alignment horizontal="left" vertical="center"/>
    </xf>
    <xf numFmtId="0" fontId="0" fillId="0" borderId="0" xfId="0" applyFont="1" applyFill="1" applyBorder="1" applyAlignment="1" applyProtection="1">
      <alignment vertical="center"/>
    </xf>
    <xf numFmtId="0" fontId="1" fillId="0" borderId="0" xfId="0" applyFont="1" applyFill="1" applyAlignment="1" applyProtection="1">
      <alignment horizontal="center" vertical="center"/>
    </xf>
    <xf numFmtId="4" fontId="0" fillId="0" borderId="0" xfId="0" applyNumberFormat="1" applyFont="1" applyFill="1" applyBorder="1" applyAlignment="1" applyProtection="1">
      <alignment horizontal="right" vertical="center"/>
    </xf>
    <xf numFmtId="0" fontId="0"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wrapText="1"/>
    </xf>
    <xf numFmtId="14"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wrapText="1"/>
    </xf>
    <xf numFmtId="4" fontId="0" fillId="0" borderId="1" xfId="0" applyNumberFormat="1" applyFont="1" applyFill="1" applyBorder="1" applyAlignment="1" applyProtection="1">
      <alignment horizontal="right" vertical="center"/>
    </xf>
    <xf numFmtId="0" fontId="1" fillId="3" borderId="17" xfId="0" applyFont="1" applyFill="1" applyBorder="1" applyAlignment="1" applyProtection="1">
      <alignment horizontal="center" vertical="center" wrapText="1"/>
    </xf>
    <xf numFmtId="4" fontId="1" fillId="3" borderId="18" xfId="0" applyNumberFormat="1" applyFont="1" applyFill="1" applyBorder="1" applyAlignment="1" applyProtection="1">
      <alignment horizontal="center" vertical="center" wrapText="1"/>
    </xf>
    <xf numFmtId="4" fontId="0" fillId="2" borderId="7" xfId="0" applyNumberFormat="1" applyFont="1" applyFill="1" applyBorder="1" applyAlignment="1" applyProtection="1">
      <alignment horizontal="right" vertical="center"/>
      <protection locked="0"/>
    </xf>
    <xf numFmtId="0" fontId="1" fillId="4" borderId="0" xfId="0" applyFont="1" applyFill="1" applyBorder="1" applyAlignment="1" applyProtection="1">
      <alignment vertical="center" wrapText="1"/>
    </xf>
    <xf numFmtId="0" fontId="0" fillId="0" borderId="0" xfId="0" applyNumberFormat="1" applyFont="1" applyFill="1" applyBorder="1" applyAlignment="1" applyProtection="1">
      <alignment vertical="center"/>
    </xf>
    <xf numFmtId="49" fontId="0" fillId="2" borderId="1" xfId="0" applyNumberFormat="1" applyFont="1" applyFill="1" applyBorder="1" applyAlignment="1" applyProtection="1">
      <alignment horizontal="left" vertical="center"/>
      <protection locked="0"/>
    </xf>
    <xf numFmtId="4" fontId="2" fillId="2" borderId="1" xfId="0" applyNumberFormat="1" applyFont="1" applyFill="1" applyBorder="1" applyAlignment="1" applyProtection="1">
      <alignment vertical="center"/>
      <protection locked="0"/>
    </xf>
    <xf numFmtId="4" fontId="0" fillId="2" borderId="1" xfId="0" applyNumberFormat="1" applyFont="1" applyFill="1" applyBorder="1" applyAlignment="1" applyProtection="1">
      <alignment vertical="center"/>
      <protection locked="0"/>
    </xf>
    <xf numFmtId="0" fontId="0" fillId="0" borderId="1" xfId="0" applyFont="1" applyBorder="1" applyAlignment="1">
      <alignment vertical="center"/>
    </xf>
    <xf numFmtId="0" fontId="0" fillId="0" borderId="0" xfId="0" applyFont="1" applyAlignment="1">
      <alignment vertical="center"/>
    </xf>
    <xf numFmtId="0" fontId="0" fillId="0" borderId="7"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0" xfId="0" applyFont="1" applyFill="1" applyBorder="1" applyAlignment="1" applyProtection="1">
      <alignment horizontal="center" vertical="center" wrapText="1"/>
    </xf>
    <xf numFmtId="0" fontId="5" fillId="0" borderId="0" xfId="0" applyFont="1" applyBorder="1" applyAlignment="1">
      <alignment horizontal="left" vertical="center" wrapText="1"/>
    </xf>
    <xf numFmtId="0" fontId="0" fillId="0" borderId="0" xfId="0" applyBorder="1" applyAlignment="1">
      <alignment horizontal="center" vertical="center" wrapText="1"/>
    </xf>
    <xf numFmtId="0" fontId="4" fillId="3" borderId="1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4" fillId="3" borderId="17" xfId="0" applyFont="1" applyFill="1" applyBorder="1" applyAlignment="1">
      <alignment horizontal="center" vertical="center" wrapText="1"/>
    </xf>
    <xf numFmtId="0" fontId="5" fillId="0" borderId="0" xfId="0" applyFont="1" applyBorder="1" applyAlignment="1">
      <alignment vertical="center" wrapText="1"/>
    </xf>
    <xf numFmtId="0" fontId="1" fillId="0" borderId="0" xfId="0" applyFont="1" applyBorder="1" applyAlignment="1">
      <alignment vertical="center" wrapText="1"/>
    </xf>
    <xf numFmtId="0" fontId="0" fillId="0" borderId="0" xfId="0"/>
    <xf numFmtId="49" fontId="0" fillId="0" borderId="0" xfId="0" applyNumberFormat="1" applyFont="1" applyAlignment="1">
      <alignment horizontal="left" vertical="center" wrapText="1"/>
    </xf>
    <xf numFmtId="0" fontId="0"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Fill="1" applyBorder="1" applyAlignment="1" applyProtection="1">
      <alignment horizontal="right" vertical="center"/>
    </xf>
    <xf numFmtId="49" fontId="0" fillId="0" borderId="0" xfId="0" applyNumberFormat="1" applyFont="1" applyAlignment="1">
      <alignment vertical="center"/>
    </xf>
    <xf numFmtId="0" fontId="5" fillId="0" borderId="0" xfId="0" applyFont="1"/>
    <xf numFmtId="0" fontId="1" fillId="0" borderId="0" xfId="0" applyFont="1" applyAlignment="1">
      <alignment vertical="center"/>
    </xf>
    <xf numFmtId="164" fontId="0" fillId="2" borderId="1" xfId="0" applyNumberFormat="1" applyFont="1" applyFill="1" applyBorder="1" applyAlignment="1" applyProtection="1">
      <alignment horizontal="left" vertical="center"/>
      <protection locked="0"/>
    </xf>
    <xf numFmtId="49" fontId="0" fillId="0" borderId="0" xfId="0" applyNumberFormat="1" applyFont="1" applyFill="1" applyBorder="1" applyAlignment="1" applyProtection="1">
      <alignment vertical="center" wrapText="1"/>
    </xf>
    <xf numFmtId="49"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vertical="center" wrapText="1"/>
    </xf>
    <xf numFmtId="0" fontId="0" fillId="0" borderId="0" xfId="0" applyFont="1" applyAlignment="1">
      <alignment horizontal="center" vertical="center"/>
    </xf>
    <xf numFmtId="14" fontId="1" fillId="0" borderId="0" xfId="0" applyNumberFormat="1" applyFont="1" applyFill="1" applyBorder="1" applyAlignment="1" applyProtection="1">
      <alignment vertical="center"/>
    </xf>
    <xf numFmtId="14" fontId="0" fillId="0" borderId="0" xfId="0" applyNumberFormat="1" applyFont="1" applyFill="1" applyBorder="1" applyAlignment="1" applyProtection="1">
      <alignment vertical="center"/>
    </xf>
    <xf numFmtId="14" fontId="0" fillId="0" borderId="0" xfId="0" applyNumberFormat="1" applyFont="1" applyAlignment="1" applyProtection="1">
      <alignment vertical="center"/>
    </xf>
    <xf numFmtId="0" fontId="0" fillId="0" borderId="0" xfId="0" applyFont="1" applyAlignment="1" applyProtection="1">
      <alignment vertical="center"/>
    </xf>
    <xf numFmtId="164" fontId="0" fillId="0" borderId="0" xfId="0" applyNumberFormat="1" applyAlignment="1">
      <alignment vertical="center"/>
    </xf>
    <xf numFmtId="8" fontId="0" fillId="0" borderId="0" xfId="0" applyNumberFormat="1" applyFill="1" applyBorder="1" applyAlignment="1">
      <alignment horizontal="center" vertical="center" wrapText="1"/>
    </xf>
    <xf numFmtId="0" fontId="1" fillId="0" borderId="0" xfId="0" applyFont="1" applyFill="1" applyBorder="1" applyAlignment="1" applyProtection="1">
      <alignment horizontal="center" vertical="center"/>
    </xf>
    <xf numFmtId="49" fontId="1" fillId="0" borderId="0" xfId="0" applyNumberFormat="1" applyFont="1" applyFill="1" applyBorder="1" applyAlignment="1" applyProtection="1">
      <alignment horizontal="left" vertical="center"/>
    </xf>
    <xf numFmtId="4" fontId="0" fillId="0" borderId="0" xfId="0" applyNumberFormat="1" applyFont="1" applyFill="1" applyBorder="1" applyAlignment="1" applyProtection="1">
      <alignment vertical="center"/>
    </xf>
    <xf numFmtId="4" fontId="1" fillId="0" borderId="0" xfId="0" applyNumberFormat="1" applyFont="1" applyFill="1" applyAlignment="1" applyProtection="1">
      <alignment horizontal="center" vertical="center" wrapText="1"/>
    </xf>
    <xf numFmtId="0" fontId="0" fillId="0" borderId="0" xfId="0" applyFont="1" applyAlignment="1" applyProtection="1">
      <alignment horizontal="center" vertical="center"/>
    </xf>
    <xf numFmtId="4" fontId="0" fillId="0" borderId="0" xfId="0" applyNumberFormat="1" applyFont="1" applyFill="1" applyBorder="1" applyAlignment="1" applyProtection="1">
      <alignment horizontal="center" vertical="center"/>
    </xf>
    <xf numFmtId="4" fontId="0" fillId="0" borderId="0" xfId="0" applyNumberFormat="1" applyAlignment="1">
      <alignment horizontal="right" vertical="center"/>
    </xf>
    <xf numFmtId="4" fontId="0" fillId="0" borderId="0" xfId="0" applyNumberFormat="1" applyFont="1" applyAlignment="1" applyProtection="1">
      <alignment horizontal="right" vertical="center"/>
    </xf>
    <xf numFmtId="4" fontId="0" fillId="0" borderId="0" xfId="0" applyNumberFormat="1"/>
    <xf numFmtId="164" fontId="0" fillId="0" borderId="0" xfId="0" applyNumberFormat="1"/>
    <xf numFmtId="1" fontId="0" fillId="0" borderId="0" xfId="0" applyNumberFormat="1"/>
    <xf numFmtId="0" fontId="7" fillId="0" borderId="0" xfId="0" applyFont="1"/>
    <xf numFmtId="0" fontId="0" fillId="0" borderId="0" xfId="0" applyAlignment="1" applyProtection="1">
      <alignment vertical="center"/>
    </xf>
    <xf numFmtId="0" fontId="0" fillId="0" borderId="0" xfId="0" applyFont="1" applyBorder="1" applyAlignment="1">
      <alignment vertical="center"/>
    </xf>
    <xf numFmtId="0" fontId="1" fillId="0" borderId="0" xfId="0" applyFont="1" applyFill="1" applyBorder="1" applyAlignment="1" applyProtection="1">
      <alignment vertical="center" wrapText="1"/>
    </xf>
    <xf numFmtId="4" fontId="1" fillId="3" borderId="17" xfId="0" applyNumberFormat="1" applyFont="1" applyFill="1" applyBorder="1" applyAlignment="1" applyProtection="1">
      <alignment vertical="center"/>
    </xf>
    <xf numFmtId="0" fontId="1" fillId="3" borderId="16" xfId="0" applyNumberFormat="1" applyFont="1" applyFill="1" applyBorder="1" applyAlignment="1" applyProtection="1">
      <alignment horizontal="center" vertical="center" wrapText="1"/>
    </xf>
    <xf numFmtId="0" fontId="1" fillId="0" borderId="26" xfId="0" applyFont="1" applyFill="1" applyBorder="1" applyAlignment="1" applyProtection="1">
      <alignment vertical="center"/>
    </xf>
    <xf numFmtId="49" fontId="0" fillId="2" borderId="1" xfId="0" applyNumberFormat="1" applyFont="1" applyFill="1" applyBorder="1" applyAlignment="1" applyProtection="1">
      <alignment horizontal="left" vertical="center" wrapText="1"/>
      <protection locked="0"/>
    </xf>
    <xf numFmtId="49" fontId="1" fillId="3" borderId="19" xfId="0" applyNumberFormat="1" applyFont="1" applyFill="1" applyBorder="1" applyAlignment="1" applyProtection="1">
      <alignment horizontal="center" vertical="center" wrapText="1"/>
    </xf>
    <xf numFmtId="49" fontId="0" fillId="0" borderId="0" xfId="0" applyNumberFormat="1"/>
    <xf numFmtId="0" fontId="1" fillId="4"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8" fillId="0" borderId="0" xfId="1" applyFont="1" applyFill="1" applyBorder="1" applyAlignment="1" applyProtection="1">
      <alignment vertical="center" wrapText="1"/>
    </xf>
    <xf numFmtId="4" fontId="2" fillId="2" borderId="5" xfId="0" applyNumberFormat="1" applyFont="1" applyFill="1" applyBorder="1" applyAlignment="1" applyProtection="1">
      <alignment vertical="center"/>
      <protection locked="0"/>
    </xf>
    <xf numFmtId="4" fontId="2" fillId="2" borderId="10" xfId="0" applyNumberFormat="1" applyFont="1" applyFill="1" applyBorder="1" applyAlignment="1" applyProtection="1">
      <alignment vertical="center"/>
      <protection locked="0"/>
    </xf>
    <xf numFmtId="4" fontId="0" fillId="2" borderId="5" xfId="0" applyNumberFormat="1" applyFont="1" applyFill="1" applyBorder="1" applyAlignment="1" applyProtection="1">
      <alignment vertical="center"/>
      <protection locked="0"/>
    </xf>
    <xf numFmtId="0" fontId="3" fillId="0" borderId="0" xfId="1" applyFill="1" applyBorder="1" applyAlignment="1" applyProtection="1">
      <alignment vertical="center" wrapText="1"/>
    </xf>
    <xf numFmtId="4" fontId="1" fillId="3" borderId="40" xfId="0" applyNumberFormat="1" applyFont="1" applyFill="1" applyBorder="1" applyAlignment="1" applyProtection="1">
      <alignment vertical="center"/>
    </xf>
    <xf numFmtId="1" fontId="0" fillId="0" borderId="25" xfId="0" applyNumberFormat="1" applyFont="1" applyFill="1" applyBorder="1" applyAlignment="1" applyProtection="1">
      <alignment horizontal="right" vertical="center"/>
    </xf>
    <xf numFmtId="0" fontId="0" fillId="0" borderId="1" xfId="0" applyBorder="1" applyAlignment="1">
      <alignment horizontal="left" vertical="center" wrapText="1"/>
    </xf>
    <xf numFmtId="0" fontId="0" fillId="0" borderId="0" xfId="0" applyAlignment="1">
      <alignment horizontal="left" vertical="center"/>
    </xf>
    <xf numFmtId="0" fontId="3" fillId="0" borderId="1" xfId="1" applyBorder="1" applyAlignment="1">
      <alignment vertical="center" wrapText="1"/>
    </xf>
    <xf numFmtId="0" fontId="3" fillId="0" borderId="1" xfId="1" applyBorder="1" applyAlignment="1">
      <alignment horizontal="left" vertical="center" wrapText="1"/>
    </xf>
    <xf numFmtId="0" fontId="4" fillId="3" borderId="18" xfId="0" applyFont="1" applyFill="1" applyBorder="1" applyAlignment="1">
      <alignment horizontal="center" vertical="center" wrapText="1"/>
    </xf>
    <xf numFmtId="0" fontId="1" fillId="3" borderId="22"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4" fontId="1" fillId="3" borderId="17"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3" fontId="0" fillId="0" borderId="14" xfId="0"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wrapText="1"/>
      <protection locked="0"/>
    </xf>
    <xf numFmtId="0" fontId="0" fillId="0" borderId="0" xfId="0" applyAlignment="1">
      <alignment horizontal="right"/>
    </xf>
    <xf numFmtId="49" fontId="3" fillId="0" borderId="0" xfId="1" applyNumberFormat="1" applyAlignment="1">
      <alignment horizontal="left" vertical="center" wrapText="1"/>
    </xf>
    <xf numFmtId="0" fontId="2" fillId="0" borderId="0" xfId="1" applyFont="1" applyAlignment="1">
      <alignment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 xfId="1" applyFont="1" applyBorder="1" applyAlignment="1">
      <alignment horizontal="left" vertical="center" wrapText="1"/>
    </xf>
    <xf numFmtId="0" fontId="5" fillId="0" borderId="0" xfId="0" applyFont="1" applyBorder="1" applyAlignment="1">
      <alignment horizontal="left" vertical="center"/>
    </xf>
    <xf numFmtId="4" fontId="7" fillId="3" borderId="32" xfId="0" applyNumberFormat="1" applyFont="1" applyFill="1" applyBorder="1" applyAlignment="1" applyProtection="1">
      <alignment vertical="center"/>
    </xf>
    <xf numFmtId="4" fontId="7" fillId="3" borderId="28" xfId="0" applyNumberFormat="1" applyFont="1" applyFill="1" applyBorder="1" applyAlignment="1" applyProtection="1">
      <alignment vertical="center"/>
    </xf>
    <xf numFmtId="4" fontId="1" fillId="0" borderId="24" xfId="0" applyNumberFormat="1" applyFont="1" applyFill="1" applyBorder="1" applyAlignment="1" applyProtection="1">
      <alignment horizontal="center" vertical="center" wrapText="1"/>
    </xf>
    <xf numFmtId="4" fontId="7" fillId="3" borderId="27"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49" fontId="0" fillId="0" borderId="36" xfId="0" applyNumberFormat="1" applyFont="1" applyFill="1" applyBorder="1" applyAlignment="1" applyProtection="1">
      <alignment horizontal="center" vertical="center"/>
    </xf>
    <xf numFmtId="0" fontId="1" fillId="3" borderId="20" xfId="0" applyFont="1" applyFill="1" applyBorder="1" applyAlignment="1" applyProtection="1">
      <alignment horizontal="center" vertical="center" wrapText="1"/>
    </xf>
    <xf numFmtId="49" fontId="1" fillId="3" borderId="44" xfId="0" applyNumberFormat="1" applyFont="1" applyFill="1" applyBorder="1" applyAlignment="1" applyProtection="1">
      <alignment horizontal="center" vertical="center" wrapText="1"/>
    </xf>
    <xf numFmtId="49" fontId="1" fillId="3" borderId="43" xfId="0" applyNumberFormat="1" applyFont="1" applyFill="1" applyBorder="1" applyAlignment="1" applyProtection="1">
      <alignment horizontal="center" vertical="center" wrapText="1"/>
    </xf>
    <xf numFmtId="0" fontId="1" fillId="3" borderId="44"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protection locked="0"/>
    </xf>
    <xf numFmtId="0" fontId="0" fillId="0" borderId="0" xfId="0" applyFill="1" applyBorder="1"/>
    <xf numFmtId="4" fontId="0" fillId="0" borderId="36" xfId="0" applyNumberFormat="1" applyFont="1" applyFill="1" applyBorder="1" applyAlignment="1" applyProtection="1">
      <alignment horizontal="right" vertical="center"/>
    </xf>
    <xf numFmtId="0" fontId="20" fillId="6" borderId="15" xfId="0" applyFont="1" applyFill="1" applyBorder="1" applyAlignment="1" applyProtection="1">
      <alignment horizontal="center" vertical="center" wrapText="1"/>
      <protection locked="0"/>
    </xf>
    <xf numFmtId="0" fontId="20" fillId="6" borderId="23" xfId="0" applyFont="1" applyFill="1" applyBorder="1" applyAlignment="1" applyProtection="1">
      <alignment horizontal="center" vertical="center" wrapText="1"/>
      <protection locked="0"/>
    </xf>
    <xf numFmtId="0" fontId="20" fillId="6" borderId="8" xfId="0" applyFont="1" applyFill="1" applyBorder="1" applyAlignment="1" applyProtection="1">
      <alignment horizontal="center" vertical="center" wrapText="1"/>
      <protection locked="0"/>
    </xf>
    <xf numFmtId="0" fontId="20" fillId="6" borderId="11" xfId="0" applyFont="1" applyFill="1" applyBorder="1" applyAlignment="1" applyProtection="1">
      <alignment horizontal="center" vertical="center" wrapText="1"/>
      <protection locked="0"/>
    </xf>
    <xf numFmtId="164" fontId="0" fillId="2" borderId="1" xfId="0" applyNumberFormat="1" applyFont="1" applyFill="1" applyBorder="1" applyAlignment="1" applyProtection="1">
      <alignment horizontal="center" vertical="center" wrapText="1"/>
      <protection locked="0"/>
    </xf>
    <xf numFmtId="164" fontId="0" fillId="6" borderId="1" xfId="0" applyNumberFormat="1" applyFont="1" applyFill="1" applyBorder="1" applyAlignment="1" applyProtection="1">
      <alignment horizontal="center" vertical="center" wrapText="1"/>
      <protection locked="0"/>
    </xf>
    <xf numFmtId="0" fontId="3" fillId="0" borderId="3" xfId="1" applyBorder="1" applyAlignment="1">
      <alignment vertical="center" wrapText="1"/>
    </xf>
    <xf numFmtId="0" fontId="0" fillId="0" borderId="0" xfId="0" applyAlignment="1">
      <alignment vertical="center" wrapText="1"/>
    </xf>
    <xf numFmtId="0" fontId="2" fillId="0" borderId="1" xfId="1" applyFont="1" applyBorder="1" applyAlignment="1">
      <alignment horizontal="left" vertical="center" wrapText="1"/>
    </xf>
    <xf numFmtId="0" fontId="0" fillId="2" borderId="2" xfId="0" applyFont="1" applyFill="1" applyBorder="1" applyAlignment="1" applyProtection="1">
      <alignment horizontal="center" vertical="center" wrapText="1"/>
      <protection locked="0"/>
    </xf>
    <xf numFmtId="15" fontId="0" fillId="2" borderId="7" xfId="0" applyNumberFormat="1" applyFont="1" applyFill="1" applyBorder="1" applyAlignment="1" applyProtection="1">
      <alignment horizontal="center" vertical="center" wrapText="1"/>
      <protection locked="0"/>
    </xf>
    <xf numFmtId="4" fontId="0" fillId="2" borderId="8" xfId="0" applyNumberFormat="1" applyFont="1" applyFill="1" applyBorder="1" applyAlignment="1" applyProtection="1">
      <alignment horizontal="right" vertical="center"/>
      <protection locked="0"/>
    </xf>
    <xf numFmtId="0" fontId="5" fillId="0" borderId="0" xfId="0" applyFont="1" applyAlignment="1">
      <alignment horizontal="left" vertical="center"/>
    </xf>
    <xf numFmtId="0" fontId="3" fillId="0" borderId="0" xfId="1" applyBorder="1" applyAlignment="1">
      <alignment horizontal="left" vertical="center" wrapText="1"/>
    </xf>
    <xf numFmtId="0" fontId="1" fillId="0" borderId="0" xfId="0" applyFont="1" applyFill="1" applyBorder="1" applyAlignment="1" applyProtection="1">
      <alignment horizontal="right" vertical="center"/>
    </xf>
    <xf numFmtId="4" fontId="1" fillId="0" borderId="24" xfId="0" applyNumberFormat="1" applyFont="1" applyFill="1" applyBorder="1" applyAlignment="1" applyProtection="1">
      <alignment horizontal="center" vertical="center" wrapText="1"/>
    </xf>
    <xf numFmtId="0" fontId="3" fillId="0" borderId="0" xfId="1" applyBorder="1" applyAlignment="1">
      <alignment horizontal="left" vertical="center" wrapText="1"/>
    </xf>
    <xf numFmtId="0" fontId="1" fillId="0" borderId="0" xfId="0" applyFont="1" applyFill="1" applyBorder="1" applyAlignment="1" applyProtection="1">
      <alignment horizontal="right" vertical="center"/>
    </xf>
    <xf numFmtId="0" fontId="1" fillId="0" borderId="0" xfId="0" applyFont="1"/>
    <xf numFmtId="0" fontId="0" fillId="2" borderId="1"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xf>
    <xf numFmtId="0" fontId="1" fillId="7" borderId="18" xfId="0" applyFont="1" applyFill="1" applyBorder="1" applyAlignment="1" applyProtection="1">
      <alignment horizontal="center" vertical="center"/>
    </xf>
    <xf numFmtId="0" fontId="1" fillId="7" borderId="26" xfId="0" applyFont="1" applyFill="1" applyBorder="1" applyAlignment="1" applyProtection="1">
      <alignment horizontal="center" vertical="center" wrapText="1"/>
    </xf>
    <xf numFmtId="0" fontId="2" fillId="0" borderId="0" xfId="1" applyFont="1" applyFill="1" applyBorder="1" applyAlignment="1">
      <alignment vertical="center" wrapText="1"/>
    </xf>
    <xf numFmtId="0" fontId="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8" fontId="2" fillId="0" borderId="0" xfId="0" applyNumberFormat="1" applyFont="1" applyFill="1" applyBorder="1" applyAlignment="1">
      <alignment horizontal="center" vertical="center" wrapText="1"/>
    </xf>
    <xf numFmtId="8" fontId="0" fillId="0" borderId="48" xfId="0" applyNumberFormat="1" applyBorder="1" applyAlignment="1">
      <alignment horizontal="center" vertical="center" wrapText="1"/>
    </xf>
    <xf numFmtId="8" fontId="0" fillId="0" borderId="42" xfId="0" applyNumberFormat="1" applyBorder="1" applyAlignment="1">
      <alignment horizontal="center" vertical="center" wrapText="1"/>
    </xf>
    <xf numFmtId="0" fontId="9" fillId="0" borderId="0" xfId="1" applyFont="1" applyFill="1" applyBorder="1" applyAlignment="1">
      <alignment vertical="center" wrapText="1"/>
    </xf>
    <xf numFmtId="0" fontId="1" fillId="0" borderId="0" xfId="0" applyFont="1" applyFill="1" applyBorder="1" applyAlignment="1" applyProtection="1">
      <alignment vertical="top" wrapText="1"/>
    </xf>
    <xf numFmtId="0" fontId="0" fillId="2" borderId="43"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wrapText="1"/>
      <protection locked="0"/>
    </xf>
    <xf numFmtId="0" fontId="0" fillId="2" borderId="46" xfId="0" applyFont="1" applyFill="1" applyBorder="1" applyAlignment="1" applyProtection="1">
      <alignment horizontal="center" vertical="center" wrapText="1"/>
      <protection locked="0"/>
    </xf>
    <xf numFmtId="49" fontId="0" fillId="0" borderId="5" xfId="0" applyNumberFormat="1" applyBorder="1" applyAlignment="1">
      <alignment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ont="1" applyFill="1" applyAlignment="1">
      <alignment horizontal="right" vertical="center"/>
    </xf>
    <xf numFmtId="0" fontId="0" fillId="2" borderId="43" xfId="0" applyFont="1" applyFill="1" applyBorder="1" applyAlignment="1" applyProtection="1">
      <alignment horizontal="center" vertical="center" wrapText="1"/>
      <protection locked="0"/>
    </xf>
    <xf numFmtId="166" fontId="0" fillId="0" borderId="27" xfId="0" applyNumberFormat="1" applyFont="1" applyBorder="1" applyAlignment="1" applyProtection="1">
      <alignment horizontal="center" vertical="center"/>
    </xf>
    <xf numFmtId="166" fontId="0" fillId="0" borderId="38" xfId="0" applyNumberFormat="1" applyFont="1" applyBorder="1" applyAlignment="1" applyProtection="1">
      <alignment horizontal="center" vertical="center"/>
    </xf>
    <xf numFmtId="166" fontId="0" fillId="0" borderId="47" xfId="0" applyNumberFormat="1" applyFont="1" applyBorder="1" applyAlignment="1" applyProtection="1">
      <alignment horizontal="center" vertical="center"/>
    </xf>
    <xf numFmtId="4" fontId="0" fillId="0" borderId="0" xfId="0" applyNumberFormat="1" applyAlignment="1">
      <alignment horizontal="center" vertical="center"/>
    </xf>
    <xf numFmtId="4" fontId="2" fillId="2" borderId="53" xfId="0" applyNumberFormat="1" applyFont="1" applyFill="1" applyBorder="1" applyAlignment="1" applyProtection="1">
      <alignment vertical="center"/>
      <protection locked="0"/>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8" fontId="0" fillId="5" borderId="13" xfId="0" applyNumberFormat="1" applyFill="1" applyBorder="1" applyAlignment="1">
      <alignment horizontal="center" vertical="center" wrapText="1"/>
    </xf>
    <xf numFmtId="8" fontId="0" fillId="5" borderId="3" xfId="0" applyNumberFormat="1" applyFill="1" applyBorder="1" applyAlignment="1">
      <alignment horizontal="center" vertical="center" wrapText="1"/>
    </xf>
    <xf numFmtId="8" fontId="0" fillId="5" borderId="14" xfId="0" applyNumberFormat="1" applyFill="1" applyBorder="1" applyAlignment="1">
      <alignment horizontal="center" vertical="center" wrapText="1"/>
    </xf>
    <xf numFmtId="8" fontId="0" fillId="5" borderId="7" xfId="0" applyNumberFormat="1" applyFill="1" applyBorder="1" applyAlignment="1">
      <alignment horizontal="center" vertical="center" wrapText="1"/>
    </xf>
    <xf numFmtId="8" fontId="0" fillId="5" borderId="1" xfId="0" applyNumberFormat="1" applyFill="1" applyBorder="1" applyAlignment="1">
      <alignment horizontal="center" vertical="center" wrapText="1"/>
    </xf>
    <xf numFmtId="8" fontId="0" fillId="5" borderId="8" xfId="0" applyNumberFormat="1" applyFill="1" applyBorder="1" applyAlignment="1">
      <alignment horizontal="center" vertical="center" wrapText="1"/>
    </xf>
    <xf numFmtId="8" fontId="0" fillId="5" borderId="9" xfId="0" applyNumberFormat="1" applyFill="1" applyBorder="1" applyAlignment="1">
      <alignment horizontal="center" vertical="center" wrapText="1"/>
    </xf>
    <xf numFmtId="8" fontId="0" fillId="5" borderId="10" xfId="0" applyNumberFormat="1" applyFill="1" applyBorder="1" applyAlignment="1">
      <alignment horizontal="center" vertical="center" wrapText="1"/>
    </xf>
    <xf numFmtId="8" fontId="0" fillId="5" borderId="11" xfId="0" applyNumberFormat="1" applyFill="1" applyBorder="1" applyAlignment="1">
      <alignment horizontal="center" vertical="center" wrapText="1"/>
    </xf>
    <xf numFmtId="0" fontId="1" fillId="0" borderId="41" xfId="0" applyNumberFormat="1" applyFont="1" applyFill="1" applyBorder="1" applyAlignment="1" applyProtection="1">
      <alignment horizontal="center" vertical="center"/>
    </xf>
    <xf numFmtId="2" fontId="0" fillId="2" borderId="27" xfId="0" applyNumberFormat="1" applyFont="1" applyFill="1" applyBorder="1" applyAlignment="1" applyProtection="1">
      <alignment horizontal="center" vertical="center" wrapText="1"/>
      <protection locked="0"/>
    </xf>
    <xf numFmtId="4" fontId="7" fillId="3" borderId="26" xfId="0" applyNumberFormat="1" applyFont="1" applyFill="1" applyBorder="1" applyAlignment="1" applyProtection="1">
      <alignment horizontal="center" vertical="center"/>
    </xf>
    <xf numFmtId="2" fontId="0" fillId="2" borderId="46" xfId="0" applyNumberFormat="1" applyFont="1" applyFill="1" applyBorder="1" applyAlignment="1" applyProtection="1">
      <alignment horizontal="center" vertical="center" wrapText="1"/>
      <protection locked="0"/>
    </xf>
    <xf numFmtId="2" fontId="0" fillId="2" borderId="38" xfId="0" applyNumberFormat="1" applyFont="1" applyFill="1" applyBorder="1" applyAlignment="1" applyProtection="1">
      <alignment horizontal="center" vertical="center" wrapText="1"/>
      <protection locked="0"/>
    </xf>
    <xf numFmtId="2" fontId="0" fillId="2" borderId="1" xfId="0" applyNumberFormat="1" applyFont="1" applyFill="1" applyBorder="1" applyAlignment="1" applyProtection="1">
      <alignment horizontal="center" vertical="center" wrapText="1"/>
      <protection locked="0"/>
    </xf>
    <xf numFmtId="0" fontId="12" fillId="0" borderId="0" xfId="1" applyFont="1" applyFill="1" applyBorder="1" applyAlignment="1">
      <alignment vertical="center" wrapText="1"/>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0" fillId="0" borderId="54" xfId="0" applyBorder="1" applyAlignment="1">
      <alignment vertical="center" wrapText="1"/>
    </xf>
    <xf numFmtId="0" fontId="1" fillId="0" borderId="55" xfId="0" applyFont="1" applyBorder="1" applyAlignment="1">
      <alignment horizontal="center" vertical="center" wrapText="1"/>
    </xf>
    <xf numFmtId="0" fontId="0" fillId="0" borderId="21" xfId="0" applyBorder="1" applyAlignment="1">
      <alignment vertical="center" wrapText="1"/>
    </xf>
    <xf numFmtId="0" fontId="1" fillId="0" borderId="56" xfId="0" applyFont="1" applyBorder="1" applyAlignment="1">
      <alignment horizontal="center" vertical="center" wrapText="1"/>
    </xf>
    <xf numFmtId="8" fontId="0" fillId="5" borderId="48" xfId="0" applyNumberFormat="1" applyFill="1" applyBorder="1" applyAlignment="1">
      <alignment horizontal="center" vertical="center" wrapText="1"/>
    </xf>
    <xf numFmtId="8" fontId="0" fillId="5" borderId="57" xfId="0" applyNumberFormat="1" applyFill="1" applyBorder="1" applyAlignment="1">
      <alignment horizontal="center" vertical="center" wrapText="1"/>
    </xf>
    <xf numFmtId="8" fontId="0" fillId="5" borderId="51" xfId="0" applyNumberFormat="1" applyFill="1" applyBorder="1" applyAlignment="1">
      <alignment horizontal="center" vertical="center" wrapText="1"/>
    </xf>
    <xf numFmtId="8" fontId="0" fillId="5" borderId="42" xfId="0" applyNumberFormat="1" applyFill="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168" fontId="0" fillId="0" borderId="0" xfId="0" applyNumberFormat="1"/>
    <xf numFmtId="169"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0" xfId="0" applyNumberFormat="1" applyAlignment="1">
      <alignment horizontal="center" vertical="center" wrapText="1"/>
    </xf>
    <xf numFmtId="0" fontId="0" fillId="0" borderId="0" xfId="0" applyFont="1" applyFill="1" applyBorder="1" applyAlignment="1" applyProtection="1">
      <alignment horizontal="center" vertical="center"/>
    </xf>
    <xf numFmtId="4" fontId="1" fillId="0" borderId="41"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0" borderId="3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4" fontId="0" fillId="0" borderId="41" xfId="0" applyNumberFormat="1" applyFont="1" applyBorder="1" applyAlignment="1" applyProtection="1">
      <alignment horizontal="center" vertical="center"/>
    </xf>
    <xf numFmtId="0" fontId="1" fillId="5" borderId="19"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20" fillId="6" borderId="58" xfId="0" applyFont="1" applyFill="1" applyBorder="1" applyAlignment="1" applyProtection="1">
      <alignment horizontal="center" vertical="center" wrapText="1"/>
      <protection locked="0"/>
    </xf>
    <xf numFmtId="167" fontId="0" fillId="0" borderId="0" xfId="0" applyNumberFormat="1" applyFont="1" applyBorder="1" applyAlignment="1">
      <alignment vertical="center"/>
    </xf>
    <xf numFmtId="0" fontId="0" fillId="0" borderId="0" xfId="0" applyFill="1" applyBorder="1" applyAlignment="1">
      <alignment vertical="center"/>
    </xf>
    <xf numFmtId="4" fontId="0" fillId="0" borderId="0" xfId="0" applyNumberFormat="1" applyFill="1" applyBorder="1" applyAlignment="1">
      <alignment horizontal="center" vertical="center"/>
    </xf>
    <xf numFmtId="4" fontId="0" fillId="0" borderId="0" xfId="0" applyNumberFormat="1" applyFill="1" applyBorder="1" applyAlignment="1">
      <alignment horizontal="right" vertical="center"/>
    </xf>
    <xf numFmtId="0" fontId="0" fillId="0" borderId="0" xfId="0" applyFill="1" applyBorder="1" applyAlignment="1">
      <alignment horizontal="center"/>
    </xf>
    <xf numFmtId="166" fontId="0" fillId="0" borderId="32" xfId="0" applyNumberFormat="1" applyFont="1" applyBorder="1" applyAlignment="1" applyProtection="1">
      <alignment horizontal="center" vertical="center"/>
    </xf>
    <xf numFmtId="0" fontId="0" fillId="2" borderId="38" xfId="0" applyFont="1" applyFill="1" applyBorder="1" applyAlignment="1" applyProtection="1">
      <alignment horizontal="center" vertical="center"/>
      <protection locked="0"/>
    </xf>
    <xf numFmtId="2" fontId="0" fillId="2" borderId="32" xfId="0" applyNumberFormat="1" applyFont="1" applyFill="1" applyBorder="1" applyAlignment="1" applyProtection="1">
      <alignment horizontal="center" vertical="center" wrapText="1"/>
      <protection locked="0"/>
    </xf>
    <xf numFmtId="2" fontId="0" fillId="2" borderId="47"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vertical="center"/>
    </xf>
    <xf numFmtId="0" fontId="1" fillId="0" borderId="32" xfId="0" applyFont="1" applyFill="1" applyBorder="1" applyAlignment="1" applyProtection="1">
      <alignment vertical="center"/>
    </xf>
    <xf numFmtId="166" fontId="0" fillId="0" borderId="0" xfId="0" applyNumberFormat="1" applyFont="1" applyBorder="1" applyAlignment="1" applyProtection="1">
      <alignment vertical="center"/>
    </xf>
    <xf numFmtId="0" fontId="1" fillId="5" borderId="52"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4" fontId="0" fillId="0" borderId="59" xfId="0" applyNumberFormat="1" applyFont="1" applyBorder="1" applyAlignment="1" applyProtection="1">
      <alignment horizontal="center" vertical="center"/>
    </xf>
    <xf numFmtId="0" fontId="1" fillId="3" borderId="26" xfId="0" applyFont="1" applyFill="1" applyBorder="1" applyAlignment="1" applyProtection="1">
      <alignment horizontal="center" vertical="center" wrapText="1"/>
    </xf>
    <xf numFmtId="0" fontId="1" fillId="3" borderId="52" xfId="0" applyFont="1" applyFill="1" applyBorder="1" applyAlignment="1" applyProtection="1">
      <alignment horizontal="center" vertical="center" wrapText="1"/>
    </xf>
    <xf numFmtId="49" fontId="1" fillId="3" borderId="26" xfId="0" applyNumberFormat="1" applyFont="1" applyFill="1" applyBorder="1" applyAlignment="1" applyProtection="1">
      <alignment horizontal="center" vertical="center" wrapText="1"/>
    </xf>
    <xf numFmtId="4" fontId="1" fillId="0" borderId="32" xfId="0" applyNumberFormat="1" applyFont="1" applyFill="1" applyBorder="1" applyAlignment="1" applyProtection="1">
      <alignment horizontal="center" vertical="center" wrapText="1"/>
    </xf>
    <xf numFmtId="0" fontId="1" fillId="0" borderId="32" xfId="0" applyFont="1" applyFill="1" applyBorder="1" applyAlignment="1" applyProtection="1">
      <alignment vertical="center" wrapText="1"/>
    </xf>
    <xf numFmtId="4" fontId="0" fillId="0" borderId="0" xfId="0" applyNumberFormat="1" applyFont="1" applyBorder="1" applyAlignment="1" applyProtection="1">
      <alignment vertical="center"/>
    </xf>
    <xf numFmtId="2" fontId="0" fillId="0" borderId="0" xfId="0" applyNumberFormat="1" applyFont="1" applyBorder="1" applyAlignment="1" applyProtection="1">
      <alignment vertical="center"/>
    </xf>
    <xf numFmtId="4" fontId="1" fillId="3" borderId="22" xfId="0" applyNumberFormat="1"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protection locked="0"/>
    </xf>
    <xf numFmtId="0" fontId="0" fillId="2" borderId="60" xfId="0" applyFont="1" applyFill="1" applyBorder="1" applyAlignment="1" applyProtection="1">
      <alignment horizontal="center" vertical="center" wrapText="1"/>
      <protection locked="0"/>
    </xf>
    <xf numFmtId="15" fontId="0" fillId="2" borderId="13" xfId="0" applyNumberFormat="1" applyFont="1" applyFill="1" applyBorder="1" applyAlignment="1" applyProtection="1">
      <alignment horizontal="center" vertical="center" wrapText="1"/>
      <protection locked="0"/>
    </xf>
    <xf numFmtId="164" fontId="0" fillId="2" borderId="3" xfId="0" applyNumberFormat="1" applyFont="1" applyFill="1" applyBorder="1" applyAlignment="1" applyProtection="1">
      <alignment horizontal="center" vertical="center" wrapText="1"/>
      <protection locked="0"/>
    </xf>
    <xf numFmtId="164" fontId="0" fillId="6" borderId="3" xfId="0" applyNumberFormat="1" applyFont="1" applyFill="1" applyBorder="1" applyAlignment="1" applyProtection="1">
      <alignment horizontal="center" vertical="center" wrapText="1"/>
      <protection locked="0"/>
    </xf>
    <xf numFmtId="4" fontId="0" fillId="2" borderId="14" xfId="0" applyNumberFormat="1" applyFont="1" applyFill="1" applyBorder="1" applyAlignment="1" applyProtection="1">
      <alignment horizontal="right" vertical="center"/>
      <protection locked="0"/>
    </xf>
    <xf numFmtId="4" fontId="0" fillId="2" borderId="13" xfId="0" applyNumberFormat="1" applyFont="1" applyFill="1" applyBorder="1" applyAlignment="1" applyProtection="1">
      <alignment horizontal="right" vertical="center"/>
      <protection locked="0"/>
    </xf>
    <xf numFmtId="0" fontId="1" fillId="3" borderId="18" xfId="0" applyFont="1" applyFill="1" applyBorder="1" applyAlignment="1" applyProtection="1">
      <alignment horizontal="center" vertical="center" wrapText="1"/>
    </xf>
    <xf numFmtId="49" fontId="1" fillId="3" borderId="35" xfId="0" applyNumberFormat="1" applyFont="1" applyFill="1" applyBorder="1" applyAlignment="1" applyProtection="1">
      <alignment horizontal="center" vertical="center" wrapText="1"/>
    </xf>
    <xf numFmtId="49" fontId="1" fillId="3" borderId="52" xfId="0" applyNumberFormat="1" applyFont="1" applyFill="1" applyBorder="1" applyAlignment="1" applyProtection="1">
      <alignment horizontal="center" vertical="center" wrapText="1"/>
    </xf>
    <xf numFmtId="4" fontId="1" fillId="3" borderId="16" xfId="0" applyNumberFormat="1"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xf>
    <xf numFmtId="14" fontId="0" fillId="0" borderId="0" xfId="0" applyNumberFormat="1"/>
    <xf numFmtId="0" fontId="0" fillId="0" borderId="0" xfId="0" applyFont="1" applyFill="1" applyAlignment="1" applyProtection="1">
      <alignment vertical="center"/>
    </xf>
    <xf numFmtId="0" fontId="0" fillId="0" borderId="0" xfId="0" applyFill="1"/>
    <xf numFmtId="0" fontId="1" fillId="0" borderId="26" xfId="0" applyFont="1" applyBorder="1" applyAlignment="1">
      <alignment horizontal="center" vertical="center"/>
    </xf>
    <xf numFmtId="165" fontId="0" fillId="0" borderId="60" xfId="0" applyNumberFormat="1" applyFont="1" applyFill="1" applyBorder="1" applyAlignment="1" applyProtection="1">
      <alignment horizontal="center" vertical="center"/>
    </xf>
    <xf numFmtId="165" fontId="0" fillId="0" borderId="6" xfId="0" applyNumberFormat="1" applyFont="1" applyFill="1" applyBorder="1" applyAlignment="1" applyProtection="1">
      <alignment horizontal="center" vertical="center"/>
    </xf>
    <xf numFmtId="165" fontId="0" fillId="0" borderId="14" xfId="0" applyNumberFormat="1" applyFont="1" applyFill="1" applyBorder="1" applyAlignment="1" applyProtection="1">
      <alignment horizontal="center" vertical="center"/>
    </xf>
    <xf numFmtId="0" fontId="1" fillId="9" borderId="49" xfId="0" applyFont="1" applyFill="1" applyBorder="1" applyAlignment="1" applyProtection="1">
      <alignment horizontal="center" vertical="center"/>
    </xf>
    <xf numFmtId="49" fontId="1" fillId="3" borderId="32" xfId="0" applyNumberFormat="1" applyFont="1" applyFill="1" applyBorder="1" applyAlignment="1" applyProtection="1">
      <alignment horizontal="center" vertical="center" wrapText="1"/>
    </xf>
    <xf numFmtId="165" fontId="0" fillId="0" borderId="45" xfId="0" applyNumberFormat="1" applyFont="1" applyFill="1" applyBorder="1" applyAlignment="1" applyProtection="1">
      <alignment horizontal="center" vertical="center"/>
    </xf>
    <xf numFmtId="165" fontId="0" fillId="0" borderId="8" xfId="0" applyNumberFormat="1" applyFont="1" applyFill="1" applyBorder="1" applyAlignment="1" applyProtection="1">
      <alignment horizontal="center" vertical="center"/>
    </xf>
    <xf numFmtId="0" fontId="0" fillId="2" borderId="61"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xf>
    <xf numFmtId="4" fontId="1" fillId="3" borderId="52" xfId="0" applyNumberFormat="1" applyFont="1" applyFill="1" applyBorder="1" applyAlignment="1" applyProtection="1">
      <alignment horizontal="center" vertical="center" wrapText="1"/>
    </xf>
    <xf numFmtId="3" fontId="0" fillId="6" borderId="23" xfId="0" applyNumberFormat="1" applyFont="1" applyFill="1" applyBorder="1" applyAlignment="1" applyProtection="1">
      <alignment horizontal="center" vertical="center"/>
      <protection locked="0"/>
    </xf>
    <xf numFmtId="4" fontId="0" fillId="0" borderId="6" xfId="0" applyNumberFormat="1" applyFont="1" applyFill="1" applyBorder="1" applyAlignment="1" applyProtection="1">
      <alignment horizontal="right" vertical="center"/>
    </xf>
    <xf numFmtId="4" fontId="0" fillId="0" borderId="8" xfId="0" applyNumberFormat="1" applyFont="1" applyFill="1" applyBorder="1" applyAlignment="1" applyProtection="1">
      <alignment horizontal="right" vertical="center"/>
    </xf>
    <xf numFmtId="14" fontId="1" fillId="0" borderId="25" xfId="0" applyNumberFormat="1" applyFont="1" applyFill="1" applyBorder="1" applyAlignment="1" applyProtection="1">
      <alignment horizontal="center" vertical="center"/>
    </xf>
    <xf numFmtId="14" fontId="0" fillId="0" borderId="25" xfId="0" applyNumberFormat="1" applyFont="1" applyBorder="1" applyAlignment="1" applyProtection="1">
      <alignment vertical="center"/>
    </xf>
    <xf numFmtId="0" fontId="0" fillId="0" borderId="25" xfId="0" applyFont="1" applyBorder="1" applyAlignment="1" applyProtection="1">
      <alignment vertical="center"/>
    </xf>
    <xf numFmtId="0" fontId="0" fillId="0" borderId="0" xfId="0" applyBorder="1" applyAlignment="1">
      <alignment vertical="center"/>
    </xf>
    <xf numFmtId="0" fontId="1" fillId="0" borderId="26" xfId="0" applyFont="1" applyFill="1" applyBorder="1" applyAlignment="1" applyProtection="1">
      <alignment horizontal="center" vertical="center"/>
    </xf>
    <xf numFmtId="0" fontId="1" fillId="0" borderId="19" xfId="0" applyFont="1" applyBorder="1" applyAlignment="1">
      <alignment horizontal="center" vertical="center"/>
    </xf>
    <xf numFmtId="0" fontId="0" fillId="2" borderId="8" xfId="0" applyFont="1" applyFill="1" applyBorder="1" applyAlignment="1" applyProtection="1">
      <alignment horizontal="center" vertical="center" wrapText="1"/>
      <protection locked="0"/>
    </xf>
    <xf numFmtId="4" fontId="0" fillId="2" borderId="45" xfId="0" applyNumberFormat="1" applyFont="1" applyFill="1" applyBorder="1" applyAlignment="1" applyProtection="1">
      <alignment horizontal="center" vertical="center" wrapText="1"/>
      <protection locked="0"/>
    </xf>
    <xf numFmtId="4" fontId="0" fillId="2" borderId="8" xfId="0" applyNumberFormat="1"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xf>
    <xf numFmtId="49" fontId="1" fillId="0" borderId="0" xfId="0" quotePrefix="1" applyNumberFormat="1" applyFont="1" applyFill="1" applyBorder="1" applyAlignment="1" applyProtection="1">
      <alignment vertical="center" wrapText="1"/>
    </xf>
    <xf numFmtId="49" fontId="13" fillId="0" borderId="0" xfId="1" quotePrefix="1" applyNumberFormat="1" applyFont="1" applyAlignment="1">
      <alignment horizontal="left" vertical="center" wrapText="1"/>
    </xf>
    <xf numFmtId="0" fontId="3" fillId="0" borderId="0" xfId="1" applyBorder="1" applyAlignment="1">
      <alignment horizontal="left" vertical="center" wrapText="1"/>
    </xf>
    <xf numFmtId="49" fontId="0" fillId="0" borderId="38" xfId="0" applyNumberFormat="1" applyFont="1" applyFill="1" applyBorder="1" applyAlignment="1" applyProtection="1">
      <alignment vertical="center"/>
    </xf>
    <xf numFmtId="49" fontId="0" fillId="0" borderId="36" xfId="0" applyNumberFormat="1" applyFont="1" applyFill="1" applyBorder="1" applyAlignment="1" applyProtection="1">
      <alignment vertical="center"/>
    </xf>
    <xf numFmtId="0" fontId="0" fillId="0" borderId="0" xfId="0" applyFont="1" applyFill="1" applyBorder="1" applyAlignment="1" applyProtection="1">
      <alignment horizontal="left" vertical="center"/>
    </xf>
    <xf numFmtId="0" fontId="3" fillId="0" borderId="0" xfId="1" applyAlignment="1">
      <alignment vertical="center"/>
    </xf>
    <xf numFmtId="49" fontId="3" fillId="0" borderId="0" xfId="1" quotePrefix="1" applyNumberFormat="1" applyAlignment="1">
      <alignment horizontal="left" vertical="center" wrapText="1"/>
    </xf>
    <xf numFmtId="0" fontId="0" fillId="0" borderId="0" xfId="0" applyFont="1" applyBorder="1" applyAlignment="1">
      <alignment horizontal="left" vertical="center" wrapText="1"/>
    </xf>
    <xf numFmtId="0" fontId="2" fillId="0" borderId="13" xfId="0" applyFont="1" applyBorder="1" applyAlignment="1">
      <alignment vertical="center" wrapText="1"/>
    </xf>
    <xf numFmtId="0" fontId="0" fillId="0" borderId="29" xfId="0" applyFont="1" applyFill="1" applyBorder="1" applyAlignment="1" applyProtection="1">
      <alignment vertical="center"/>
    </xf>
    <xf numFmtId="1" fontId="0" fillId="0" borderId="30" xfId="0" applyNumberFormat="1" applyFont="1" applyFill="1" applyBorder="1" applyAlignment="1" applyProtection="1">
      <alignment horizontal="right" vertical="center"/>
    </xf>
    <xf numFmtId="4" fontId="0" fillId="0" borderId="32" xfId="0" applyNumberFormat="1" applyFont="1" applyFill="1" applyBorder="1" applyAlignment="1" applyProtection="1">
      <alignment vertical="center"/>
    </xf>
    <xf numFmtId="0" fontId="0" fillId="0" borderId="32"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1" xfId="0" applyFont="1" applyFill="1" applyBorder="1" applyAlignment="1" applyProtection="1">
      <alignment vertical="center"/>
    </xf>
    <xf numFmtId="0" fontId="1" fillId="0" borderId="25" xfId="0" applyFont="1" applyFill="1" applyBorder="1" applyAlignment="1" applyProtection="1">
      <alignment vertical="center"/>
    </xf>
    <xf numFmtId="0" fontId="0" fillId="0" borderId="25" xfId="0" applyFont="1" applyFill="1" applyBorder="1" applyAlignment="1" applyProtection="1">
      <alignment vertical="center"/>
    </xf>
    <xf numFmtId="4" fontId="0" fillId="0" borderId="0" xfId="0" applyNumberFormat="1" applyFont="1" applyFill="1" applyBorder="1" applyAlignment="1" applyProtection="1">
      <alignment horizontal="left" vertical="center"/>
    </xf>
    <xf numFmtId="0" fontId="3" fillId="0" borderId="0" xfId="1" applyBorder="1" applyAlignment="1">
      <alignment horizontal="left" vertical="center" wrapText="1"/>
    </xf>
    <xf numFmtId="0" fontId="13" fillId="0" borderId="0" xfId="1" applyFont="1" applyBorder="1" applyAlignment="1">
      <alignment horizontal="left" vertical="center" wrapText="1"/>
    </xf>
    <xf numFmtId="0" fontId="9" fillId="0" borderId="0" xfId="1" applyFont="1" applyBorder="1" applyAlignment="1">
      <alignment horizontal="left" vertical="center" wrapText="1"/>
    </xf>
    <xf numFmtId="0" fontId="5" fillId="0" borderId="0" xfId="0" applyFont="1" applyAlignment="1">
      <alignment horizontal="left"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49" fontId="5" fillId="0" borderId="0" xfId="0" applyNumberFormat="1" applyFont="1" applyFill="1" applyBorder="1" applyAlignment="1" applyProtection="1">
      <alignment horizontal="left" vertical="center"/>
    </xf>
    <xf numFmtId="0" fontId="3" fillId="0" borderId="0" xfId="1" applyFill="1" applyBorder="1" applyAlignment="1" applyProtection="1">
      <alignment horizontal="left" vertical="center" wrapText="1"/>
    </xf>
    <xf numFmtId="49" fontId="0" fillId="0" borderId="38" xfId="0" applyNumberFormat="1" applyFont="1" applyFill="1" applyBorder="1" applyAlignment="1" applyProtection="1">
      <alignment vertical="center"/>
    </xf>
    <xf numFmtId="49" fontId="0" fillId="0" borderId="36" xfId="0" applyNumberFormat="1" applyFont="1" applyFill="1" applyBorder="1" applyAlignment="1" applyProtection="1">
      <alignment vertical="center"/>
    </xf>
    <xf numFmtId="49" fontId="0" fillId="0" borderId="38" xfId="0" applyNumberFormat="1" applyFont="1" applyFill="1" applyBorder="1" applyAlignment="1" applyProtection="1">
      <alignment vertical="center" wrapText="1"/>
    </xf>
    <xf numFmtId="49" fontId="0" fillId="0" borderId="36" xfId="0" applyNumberFormat="1" applyFont="1" applyFill="1" applyBorder="1" applyAlignment="1" applyProtection="1">
      <alignment vertical="center" wrapText="1"/>
    </xf>
    <xf numFmtId="49" fontId="0" fillId="0" borderId="39" xfId="0" applyNumberFormat="1" applyFont="1" applyFill="1" applyBorder="1" applyAlignment="1" applyProtection="1">
      <alignment vertical="center"/>
    </xf>
    <xf numFmtId="49" fontId="0" fillId="0" borderId="34" xfId="0" applyNumberFormat="1" applyFont="1" applyFill="1" applyBorder="1" applyAlignment="1" applyProtection="1">
      <alignment vertical="center"/>
    </xf>
    <xf numFmtId="49" fontId="0" fillId="0" borderId="12" xfId="0" applyNumberFormat="1" applyFont="1" applyFill="1" applyBorder="1" applyAlignment="1" applyProtection="1">
      <alignment vertical="center"/>
    </xf>
    <xf numFmtId="49" fontId="0" fillId="0" borderId="37" xfId="0" applyNumberFormat="1" applyFont="1" applyFill="1" applyBorder="1" applyAlignment="1" applyProtection="1">
      <alignment vertical="center"/>
    </xf>
    <xf numFmtId="49" fontId="1" fillId="3" borderId="19" xfId="0" applyNumberFormat="1" applyFont="1" applyFill="1" applyBorder="1" applyAlignment="1" applyProtection="1">
      <alignment horizontal="left" vertical="center"/>
    </xf>
    <xf numFmtId="49" fontId="1" fillId="3" borderId="35" xfId="0" applyNumberFormat="1" applyFont="1" applyFill="1" applyBorder="1" applyAlignment="1" applyProtection="1">
      <alignment horizontal="left" vertical="center"/>
    </xf>
    <xf numFmtId="49" fontId="0" fillId="0" borderId="38" xfId="0" applyNumberFormat="1" applyFont="1" applyFill="1" applyBorder="1" applyAlignment="1" applyProtection="1">
      <alignment horizontal="left" vertical="center" wrapText="1"/>
    </xf>
    <xf numFmtId="49" fontId="0" fillId="0" borderId="3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19"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4" fontId="1" fillId="0" borderId="19" xfId="0" applyNumberFormat="1" applyFont="1" applyFill="1" applyBorder="1" applyAlignment="1" applyProtection="1">
      <alignment horizontal="center" vertical="center" wrapText="1"/>
    </xf>
    <xf numFmtId="4" fontId="1" fillId="0" borderId="22"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4" fontId="1" fillId="0" borderId="24" xfId="0" applyNumberFormat="1" applyFont="1" applyFill="1" applyBorder="1" applyAlignment="1" applyProtection="1">
      <alignment horizontal="center" vertical="center" wrapText="1"/>
    </xf>
    <xf numFmtId="4" fontId="1" fillId="0" borderId="19" xfId="0" applyNumberFormat="1" applyFont="1" applyFill="1" applyBorder="1" applyAlignment="1" applyProtection="1">
      <alignment horizontal="center" vertical="center"/>
    </xf>
    <xf numFmtId="4" fontId="1" fillId="0" borderId="24" xfId="0" applyNumberFormat="1" applyFont="1" applyFill="1" applyBorder="1" applyAlignment="1" applyProtection="1">
      <alignment horizontal="center" vertical="center"/>
    </xf>
    <xf numFmtId="4" fontId="1" fillId="0" borderId="22" xfId="0" applyNumberFormat="1" applyFont="1" applyFill="1" applyBorder="1" applyAlignment="1" applyProtection="1">
      <alignment horizontal="center" vertical="center"/>
    </xf>
    <xf numFmtId="4" fontId="7" fillId="5" borderId="19" xfId="0" applyNumberFormat="1" applyFont="1" applyFill="1" applyBorder="1" applyAlignment="1" applyProtection="1">
      <alignment horizontal="center" vertical="center"/>
    </xf>
    <xf numFmtId="4" fontId="7" fillId="5" borderId="24" xfId="0" applyNumberFormat="1" applyFont="1" applyFill="1" applyBorder="1" applyAlignment="1" applyProtection="1">
      <alignment horizontal="center" vertical="center"/>
    </xf>
    <xf numFmtId="4" fontId="7" fillId="5" borderId="22" xfId="0" applyNumberFormat="1" applyFont="1" applyFill="1" applyBorder="1" applyAlignment="1" applyProtection="1">
      <alignment horizontal="center" vertical="center"/>
    </xf>
    <xf numFmtId="4" fontId="7" fillId="3" borderId="19" xfId="0" applyNumberFormat="1" applyFont="1" applyFill="1" applyBorder="1" applyAlignment="1" applyProtection="1">
      <alignment horizontal="center" vertical="center"/>
    </xf>
    <xf numFmtId="4" fontId="7" fillId="3" borderId="22" xfId="0" applyNumberFormat="1" applyFont="1" applyFill="1" applyBorder="1" applyAlignment="1" applyProtection="1">
      <alignment horizontal="center" vertical="center"/>
    </xf>
    <xf numFmtId="4" fontId="7" fillId="3" borderId="24"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left" vertical="center" wrapText="1"/>
    </xf>
    <xf numFmtId="0" fontId="1" fillId="0" borderId="27"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9" borderId="27" xfId="0" applyFont="1" applyFill="1" applyBorder="1" applyAlignment="1" applyProtection="1">
      <alignment horizontal="center" vertical="center"/>
    </xf>
    <xf numFmtId="0" fontId="1" fillId="9"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9" borderId="32"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24" xfId="0" applyFont="1" applyFill="1" applyBorder="1" applyAlignment="1" applyProtection="1">
      <alignment horizontal="center" vertical="center"/>
    </xf>
    <xf numFmtId="0" fontId="7" fillId="5" borderId="22" xfId="0" applyFont="1" applyFill="1" applyBorder="1" applyAlignment="1" applyProtection="1">
      <alignment horizontal="center" vertical="center"/>
    </xf>
    <xf numFmtId="4" fontId="1" fillId="0" borderId="27" xfId="0" applyNumberFormat="1" applyFont="1" applyFill="1" applyBorder="1" applyAlignment="1" applyProtection="1">
      <alignment horizontal="center" vertical="center"/>
    </xf>
    <xf numFmtId="4" fontId="1" fillId="0" borderId="32" xfId="0" applyNumberFormat="1" applyFont="1" applyFill="1" applyBorder="1" applyAlignment="1" applyProtection="1">
      <alignment horizontal="center" vertical="center"/>
    </xf>
    <xf numFmtId="4" fontId="1" fillId="0" borderId="28" xfId="0" applyNumberFormat="1" applyFont="1" applyFill="1" applyBorder="1" applyAlignment="1" applyProtection="1">
      <alignment horizontal="center" vertical="center"/>
    </xf>
    <xf numFmtId="4" fontId="7" fillId="5" borderId="19" xfId="0" applyNumberFormat="1" applyFont="1" applyFill="1" applyBorder="1" applyAlignment="1" applyProtection="1">
      <alignment horizontal="center" vertical="center" wrapText="1"/>
    </xf>
    <xf numFmtId="4" fontId="7" fillId="5" borderId="22" xfId="0" applyNumberFormat="1" applyFont="1" applyFill="1" applyBorder="1" applyAlignment="1" applyProtection="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2" fillId="0" borderId="0" xfId="1" applyFont="1" applyAlignment="1">
      <alignment horizontal="left" vertical="center" wrapText="1"/>
    </xf>
    <xf numFmtId="0" fontId="1" fillId="5" borderId="49" xfId="0" applyNumberFormat="1" applyFont="1" applyFill="1" applyBorder="1" applyAlignment="1">
      <alignment horizontal="center" vertical="center" wrapText="1"/>
    </xf>
    <xf numFmtId="0" fontId="1" fillId="5" borderId="50" xfId="0" applyNumberFormat="1" applyFont="1" applyFill="1" applyBorder="1" applyAlignment="1">
      <alignment horizontal="center" vertical="center" wrapText="1"/>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0" fillId="0" borderId="0" xfId="0" applyAlignment="1">
      <alignment horizontal="left" vertical="center" wrapText="1"/>
    </xf>
    <xf numFmtId="0" fontId="26" fillId="2" borderId="2" xfId="1" applyFont="1" applyFill="1" applyBorder="1" applyAlignment="1">
      <alignment horizontal="center" vertical="center" wrapText="1"/>
    </xf>
    <xf numFmtId="0" fontId="27" fillId="2" borderId="47" xfId="1" applyFont="1" applyFill="1" applyBorder="1" applyAlignment="1">
      <alignment horizontal="center" vertical="center" wrapText="1"/>
    </xf>
    <xf numFmtId="0" fontId="27" fillId="2" borderId="36" xfId="1" applyFont="1" applyFill="1" applyBorder="1" applyAlignment="1">
      <alignment horizontal="center" vertical="center" wrapText="1"/>
    </xf>
    <xf numFmtId="0" fontId="26" fillId="8" borderId="2" xfId="1" applyFont="1" applyFill="1" applyBorder="1" applyAlignment="1">
      <alignment horizontal="center" vertical="center" wrapText="1"/>
    </xf>
    <xf numFmtId="0" fontId="27" fillId="8" borderId="47" xfId="1" applyFont="1" applyFill="1" applyBorder="1" applyAlignment="1">
      <alignment horizontal="center" vertical="center" wrapText="1"/>
    </xf>
    <xf numFmtId="0" fontId="27" fillId="8" borderId="36" xfId="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0" fontId="1" fillId="0" borderId="19" xfId="0" applyFont="1" applyBorder="1" applyAlignment="1">
      <alignment horizontal="center"/>
    </xf>
    <xf numFmtId="0" fontId="1" fillId="0" borderId="24" xfId="0" applyFont="1" applyBorder="1" applyAlignment="1">
      <alignment horizontal="center"/>
    </xf>
    <xf numFmtId="0" fontId="1" fillId="0" borderId="22" xfId="0" applyFont="1"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Link" xfId="1" builtinId="8"/>
    <cellStyle name="Standard" xfId="0" builtinId="0"/>
  </cellStyles>
  <dxfs count="34">
    <dxf>
      <font>
        <color theme="0"/>
      </font>
      <fill>
        <patternFill>
          <bgColor theme="0"/>
        </patternFill>
      </fill>
    </dxf>
    <dxf>
      <font>
        <color theme="9" tint="-0.499984740745262"/>
      </font>
    </dxf>
    <dxf>
      <font>
        <b/>
        <i val="0"/>
        <color rgb="FFC00000"/>
      </font>
    </dxf>
    <dxf>
      <font>
        <color theme="9" tint="-0.499984740745262"/>
      </font>
    </dxf>
    <dxf>
      <font>
        <b/>
        <i val="0"/>
        <color rgb="FFC00000"/>
      </font>
    </dxf>
    <dxf>
      <font>
        <color theme="9" tint="-0.499984740745262"/>
      </font>
    </dxf>
    <dxf>
      <font>
        <b/>
        <i val="0"/>
        <color rgb="FFC00000"/>
      </font>
    </dxf>
    <dxf>
      <font>
        <color theme="9" tint="-0.499984740745262"/>
      </font>
    </dxf>
    <dxf>
      <font>
        <b/>
        <i val="0"/>
        <color rgb="FFC00000"/>
      </font>
    </dxf>
    <dxf>
      <fill>
        <patternFill>
          <bgColor rgb="FF00B05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00B050"/>
        </patternFill>
      </fill>
    </dxf>
    <dxf>
      <fill>
        <patternFill>
          <bgColor theme="7"/>
        </patternFill>
      </fill>
    </dxf>
    <dxf>
      <fill>
        <patternFill>
          <bgColor rgb="FF00B050"/>
        </patternFill>
      </fill>
    </dxf>
    <dxf>
      <fill>
        <patternFill>
          <bgColor rgb="FFFFC000"/>
        </patternFill>
      </fill>
    </dxf>
    <dxf>
      <fill>
        <patternFill>
          <bgColor rgb="FF00B050"/>
        </patternFill>
      </fill>
    </dxf>
    <dxf>
      <fill>
        <patternFill>
          <bgColor rgb="FFFFC000"/>
        </patternFill>
      </fill>
    </dxf>
    <dxf>
      <font>
        <color theme="9" tint="-0.499984740745262"/>
      </font>
    </dxf>
    <dxf>
      <font>
        <b/>
        <i val="0"/>
        <color rgb="FFC00000"/>
      </font>
    </dxf>
    <dxf>
      <fill>
        <patternFill>
          <bgColor rgb="FFFFC000"/>
        </patternFill>
      </fill>
    </dxf>
    <dxf>
      <fill>
        <patternFill>
          <bgColor rgb="FFFFC000"/>
        </patternFill>
      </fill>
    </dxf>
    <dxf>
      <font>
        <color theme="0"/>
      </font>
      <fill>
        <patternFill>
          <bgColor theme="0"/>
        </patternFill>
      </fill>
    </dxf>
    <dxf>
      <fill>
        <patternFill>
          <bgColor rgb="FF00B050"/>
        </patternFill>
      </fill>
    </dxf>
    <dxf>
      <fill>
        <patternFill>
          <bgColor theme="7"/>
        </patternFill>
      </fill>
    </dxf>
    <dxf>
      <fill>
        <patternFill>
          <bgColor rgb="FF00B05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FF00"/>
      <color rgb="FFD1E6C4"/>
      <color rgb="FFC6E0B4"/>
      <color rgb="FFF2F2F2"/>
      <color rgb="FFD9EACE"/>
      <color rgb="FFB6D7A1"/>
      <color rgb="FF00A44A"/>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170488</xdr:colOff>
      <xdr:row>21</xdr:row>
      <xdr:rowOff>105655</xdr:rowOff>
    </xdr:from>
    <xdr:to>
      <xdr:col>9</xdr:col>
      <xdr:colOff>43813</xdr:colOff>
      <xdr:row>64</xdr:row>
      <xdr:rowOff>57630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488" y="4621626"/>
          <a:ext cx="14788354" cy="6697916"/>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waltung.steiermark.at/cms/beitrag/12662708/74837495/" TargetMode="External"/><Relationship Id="rId2" Type="http://schemas.openxmlformats.org/officeDocument/2006/relationships/hyperlink" Target="mailto:%20kulturstrategie2030@stmk.gv.at" TargetMode="External"/><Relationship Id="rId1" Type="http://schemas.openxmlformats.org/officeDocument/2006/relationships/hyperlink" Target="mailto:%20kulturstrategie2030@stmk.gv.at" TargetMode="External"/><Relationship Id="rId5" Type="http://schemas.openxmlformats.org/officeDocument/2006/relationships/printerSettings" Target="../printerSettings/printerSettings1.bin"/><Relationship Id="rId4" Type="http://schemas.openxmlformats.org/officeDocument/2006/relationships/hyperlink" Target="https://www.openoffice.org/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wko.at/service/arbeitsrecht-sozialrecht/Freier_Dienstvertrag_(arbeitsrechtlich).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C42"/>
  <sheetViews>
    <sheetView showGridLines="0" showRowColHeaders="0" tabSelected="1" zoomScaleNormal="100" workbookViewId="0">
      <selection activeCell="B1" sqref="B1"/>
    </sheetView>
  </sheetViews>
  <sheetFormatPr baseColWidth="10" defaultColWidth="11.42578125" defaultRowHeight="12.75" x14ac:dyDescent="0.2"/>
  <cols>
    <col min="1" max="1" width="3.7109375" style="24" customWidth="1"/>
    <col min="2" max="2" width="104.85546875" style="24" customWidth="1"/>
    <col min="3" max="3" width="4.7109375" style="24" customWidth="1"/>
    <col min="4" max="16384" width="11.42578125" style="24"/>
  </cols>
  <sheetData>
    <row r="1" spans="2:3" ht="30" customHeight="1" x14ac:dyDescent="0.2">
      <c r="B1" s="10" t="s">
        <v>464</v>
      </c>
      <c r="C1" s="37"/>
    </row>
    <row r="2" spans="2:3" ht="9.9499999999999993" customHeight="1" x14ac:dyDescent="0.2"/>
    <row r="3" spans="2:3" ht="15" customHeight="1" x14ac:dyDescent="0.2">
      <c r="B3" s="36" t="s">
        <v>26</v>
      </c>
    </row>
    <row r="4" spans="2:3" ht="15" customHeight="1" x14ac:dyDescent="0.2">
      <c r="B4" s="296" t="s">
        <v>40</v>
      </c>
      <c r="C4" s="296"/>
    </row>
    <row r="5" spans="2:3" ht="15" customHeight="1" x14ac:dyDescent="0.2">
      <c r="B5" s="296" t="s">
        <v>110</v>
      </c>
      <c r="C5" s="296"/>
    </row>
    <row r="6" spans="2:3" ht="15" customHeight="1" x14ac:dyDescent="0.2">
      <c r="B6" s="296" t="s">
        <v>41</v>
      </c>
      <c r="C6" s="296"/>
    </row>
    <row r="7" spans="2:3" ht="15" customHeight="1" x14ac:dyDescent="0.2">
      <c r="B7" s="296" t="s">
        <v>99</v>
      </c>
      <c r="C7" s="296"/>
    </row>
    <row r="8" spans="2:3" ht="15" customHeight="1" x14ac:dyDescent="0.2">
      <c r="B8" s="298" t="s">
        <v>486</v>
      </c>
      <c r="C8" s="298"/>
    </row>
    <row r="9" spans="2:3" ht="15" customHeight="1" x14ac:dyDescent="0.2">
      <c r="B9" s="296" t="s">
        <v>114</v>
      </c>
      <c r="C9" s="296"/>
    </row>
    <row r="10" spans="2:3" ht="15" customHeight="1" x14ac:dyDescent="0.2">
      <c r="B10" s="298" t="s">
        <v>465</v>
      </c>
      <c r="C10" s="298"/>
    </row>
    <row r="11" spans="2:3" ht="15" customHeight="1" x14ac:dyDescent="0.2">
      <c r="B11" s="296" t="s">
        <v>42</v>
      </c>
      <c r="C11" s="296"/>
    </row>
    <row r="12" spans="2:3" ht="15" customHeight="1" x14ac:dyDescent="0.2">
      <c r="B12" s="297" t="s">
        <v>147</v>
      </c>
      <c r="C12" s="296"/>
    </row>
    <row r="13" spans="2:3" ht="15" customHeight="1" x14ac:dyDescent="0.2"/>
    <row r="14" spans="2:3" ht="15" hidden="1" customHeight="1" x14ac:dyDescent="0.2">
      <c r="B14" s="36" t="s">
        <v>31</v>
      </c>
    </row>
    <row r="15" spans="2:3" ht="188.1" hidden="1" customHeight="1" x14ac:dyDescent="0.2">
      <c r="B15" s="39" t="s">
        <v>145</v>
      </c>
    </row>
    <row r="16" spans="2:3" ht="15" hidden="1" customHeight="1" x14ac:dyDescent="0.2"/>
    <row r="17" spans="2:3" ht="15" customHeight="1" x14ac:dyDescent="0.2">
      <c r="B17" s="40" t="s">
        <v>485</v>
      </c>
    </row>
    <row r="18" spans="2:3" ht="15" customHeight="1" x14ac:dyDescent="0.2">
      <c r="B18" s="24" t="s">
        <v>32</v>
      </c>
    </row>
    <row r="19" spans="2:3" ht="15" customHeight="1" x14ac:dyDescent="0.2">
      <c r="B19" s="296" t="s">
        <v>110</v>
      </c>
      <c r="C19" s="296"/>
    </row>
    <row r="20" spans="2:3" ht="15" customHeight="1" x14ac:dyDescent="0.2">
      <c r="B20" s="296" t="s">
        <v>41</v>
      </c>
      <c r="C20" s="296"/>
    </row>
    <row r="21" spans="2:3" ht="15" customHeight="1" x14ac:dyDescent="0.2">
      <c r="B21" s="296" t="s">
        <v>483</v>
      </c>
      <c r="C21" s="296"/>
    </row>
    <row r="22" spans="2:3" ht="15" customHeight="1" x14ac:dyDescent="0.2">
      <c r="B22" s="296" t="s">
        <v>484</v>
      </c>
      <c r="C22" s="296"/>
    </row>
    <row r="23" spans="2:3" ht="15" customHeight="1" x14ac:dyDescent="0.2">
      <c r="B23" s="24" t="s">
        <v>482</v>
      </c>
    </row>
    <row r="24" spans="2:3" ht="15" customHeight="1" x14ac:dyDescent="0.2">
      <c r="B24" s="24" t="s">
        <v>34</v>
      </c>
    </row>
    <row r="25" spans="2:3" ht="15" customHeight="1" x14ac:dyDescent="0.2">
      <c r="B25" s="281" t="s">
        <v>679</v>
      </c>
    </row>
    <row r="26" spans="2:3" ht="69.75" customHeight="1" x14ac:dyDescent="0.2">
      <c r="B26" s="99" t="s">
        <v>675</v>
      </c>
    </row>
    <row r="27" spans="2:3" ht="15" customHeight="1" x14ac:dyDescent="0.2"/>
    <row r="28" spans="2:3" ht="15" customHeight="1" x14ac:dyDescent="0.2">
      <c r="B28" s="40" t="s">
        <v>33</v>
      </c>
    </row>
    <row r="29" spans="2:3" ht="30" customHeight="1" x14ac:dyDescent="0.2">
      <c r="B29" s="38" t="s">
        <v>119</v>
      </c>
    </row>
    <row r="30" spans="2:3" ht="30" customHeight="1" x14ac:dyDescent="0.2">
      <c r="B30" s="38" t="s">
        <v>149</v>
      </c>
    </row>
    <row r="31" spans="2:3" ht="30" customHeight="1" x14ac:dyDescent="0.2">
      <c r="B31" s="282" t="s">
        <v>680</v>
      </c>
    </row>
    <row r="32" spans="2:3" ht="30" customHeight="1" x14ac:dyDescent="0.2">
      <c r="B32" s="98" t="s">
        <v>148</v>
      </c>
    </row>
    <row r="33" spans="2:2" ht="58.5" customHeight="1" x14ac:dyDescent="0.2">
      <c r="B33" s="276" t="s">
        <v>704</v>
      </c>
    </row>
    <row r="34" spans="2:2" ht="30" customHeight="1" x14ac:dyDescent="0.2">
      <c r="B34" s="38" t="s">
        <v>115</v>
      </c>
    </row>
    <row r="35" spans="2:2" ht="30" customHeight="1" x14ac:dyDescent="0.2">
      <c r="B35" s="38" t="s">
        <v>120</v>
      </c>
    </row>
    <row r="36" spans="2:2" ht="42.95" customHeight="1" x14ac:dyDescent="0.2">
      <c r="B36" s="38" t="s">
        <v>116</v>
      </c>
    </row>
    <row r="37" spans="2:2" ht="15" customHeight="1" x14ac:dyDescent="0.2"/>
    <row r="38" spans="2:2" ht="15" customHeight="1" x14ac:dyDescent="0.2">
      <c r="B38" s="40" t="s">
        <v>35</v>
      </c>
    </row>
    <row r="39" spans="2:2" ht="162.75" customHeight="1" x14ac:dyDescent="0.2">
      <c r="B39" s="283" t="s">
        <v>681</v>
      </c>
    </row>
    <row r="40" spans="2:2" ht="94.5" customHeight="1" x14ac:dyDescent="0.2">
      <c r="B40" s="277" t="s">
        <v>705</v>
      </c>
    </row>
    <row r="41" spans="2:2" ht="12.75" customHeight="1" x14ac:dyDescent="0.2">
      <c r="B41" s="277"/>
    </row>
    <row r="42" spans="2:2" x14ac:dyDescent="0.2">
      <c r="B42" s="157" t="str">
        <f xml:space="preserve"> "Fragebogenversion: " &amp;config!B5</f>
        <v>Fragebogenversion: v2023 2.1</v>
      </c>
    </row>
  </sheetData>
  <sheetProtection algorithmName="SHA-512" hashValue="Sk1ucwkr4NvJGTxZ7pBgsurqip1dYdeu1iLab9FE/voWizrbSZ11KWaId2dBVC32ikNL35BtSRyb64SSVDu43A==" saltValue="VL551wOCalaOu9Pcl7dEhQ==" spinCount="100000" sheet="1" objects="1" scenarios="1"/>
  <customSheetViews>
    <customSheetView guid="{9D15207E-DBB1-4CFD-97C8-9549EF36DB0E}" showGridLines="0" showRowCol="0" hiddenRows="1">
      <selection activeCell="B8" sqref="B8:C8"/>
      <pageMargins left="0.7" right="0.7" top="0.78740157499999996" bottom="0.78740157499999996" header="0.3" footer="0.3"/>
      <pageSetup paperSize="9" orientation="portrait" verticalDpi="0"/>
    </customSheetView>
    <customSheetView guid="{5F75C85D-E9C4-4DB9-B9DE-482AE3126600}" showGridLines="0" showRowCol="0" hiddenRows="1" topLeftCell="A15">
      <selection activeCell="B8" sqref="B8:C8"/>
      <pageMargins left="0.7" right="0.7" top="0.78740157499999996" bottom="0.78740157499999996" header="0.3" footer="0.3"/>
      <pageSetup paperSize="9" orientation="portrait" verticalDpi="0"/>
    </customSheetView>
  </customSheetViews>
  <mergeCells count="13">
    <mergeCell ref="B10:C10"/>
    <mergeCell ref="B4:C4"/>
    <mergeCell ref="B5:C5"/>
    <mergeCell ref="B6:C6"/>
    <mergeCell ref="B7:C7"/>
    <mergeCell ref="B9:C9"/>
    <mergeCell ref="B8:C8"/>
    <mergeCell ref="B22:C22"/>
    <mergeCell ref="B19:C19"/>
    <mergeCell ref="B20:C20"/>
    <mergeCell ref="B21:C21"/>
    <mergeCell ref="B11:C11"/>
    <mergeCell ref="B12:C12"/>
  </mergeCells>
  <hyperlinks>
    <hyperlink ref="B7" location="Angestellte!A1" display="   Angestellte"/>
    <hyperlink ref="B9" location="'Gehaltsschema 2022'!A1" display="    Gehaltsschema 2022"/>
    <hyperlink ref="B11" location="Hilfe!A1" display="    Hilfe (?)"/>
    <hyperlink ref="B5" location="'Angaben zur Institution'!A1" display="    Angaben zur Insitution"/>
    <hyperlink ref="B4" location="Erläuterungen!A1" display="    Erläuterungen"/>
    <hyperlink ref="B6" location="'Einnahmen und Ausgaben'!A1" display="    Einnahmen und Ausgaben"/>
    <hyperlink ref="B7:C7" location="'Personal 2022'!A1" display="   Personal 2022"/>
    <hyperlink ref="B19" location="'Angaben zur Institution'!A1" display="    Angaben zur Insitution"/>
    <hyperlink ref="B20" location="'Einnahmen und Ausgaben'!A1" display="    Einnahmen und Ausgaben"/>
    <hyperlink ref="B25" r:id="rId1" display="4. Senden Sie das ausgefüllte Excel-File als Email-Anhang an kultur@stmk.gv.at"/>
    <hyperlink ref="B21" location="Angestellte!A1" display="   Angestellte"/>
    <hyperlink ref="B21:C21" location="'Personal 2022'!A1" display="      Personal 2022  (Nur zu befüllen, falls Echte oder Freie Dienstnehmer*innen beschäftigt werden)"/>
    <hyperlink ref="B32" location="'Hilfe - Kommentare ausblenden'!A1" display="- Sollten Sie das Problem haben, dass alle Hilfetexte (Kommentare) beim Öffnen des Fragebogens angezeigt werden, ändern Sie bitte Ihre Excel-Einstellungen wie in Tabellenblatt &quot;Kommentare ausblenden&quot; beschrieben!"/>
    <hyperlink ref="B9:C9" location="Beschäftigungsgruppen!A1" display="   Beschäftigungsgruppen"/>
    <hyperlink ref="B12" location="Hilfe!A1" display="    Hilfe (?)"/>
    <hyperlink ref="B12:C12" location="'Hilfe - Kommentare ausblenden'!A1" display="   Hilfe - Kommentare ausblenden"/>
    <hyperlink ref="B8" location="Angestellte!A1" display="   Angestellte"/>
    <hyperlink ref="B8:C8" location="'Honorare 2022'!A1" display="      Honorare 2022"/>
    <hyperlink ref="B10" location="'Gehaltsschema 2022'!A1" display="    Gehaltsschema 2022"/>
    <hyperlink ref="B10:C10" location="'Beschäftigungsgruppen Honorare'!A1" display="      Beschäftigungsgruppen Honorare"/>
    <hyperlink ref="B22" location="Angestellte!A1" display="   Angestellte"/>
    <hyperlink ref="B22:C22" location="'Honorare 2022'!A1" display="      Honorare 2022 (Nur zu befüllen, falls Honorarverträge oder Pauschalvereinbarungen vorhanden sind)"/>
    <hyperlink ref="B31" r:id="rId2" display="mailto:%20kulturstrategie2030@stmk.gv.at"/>
    <hyperlink ref="B40" r:id="rId3" display="Ihre übermittelten Daten werden ausschließlich für den Zweck der Anbahnung und Abwicklung von Fördervereinbarungen verwendet. Überdies wird auf die allgemeine Datenschutzinformation des Landes verwiesen: https://datenschutz.stmk.gv.at/"/>
    <hyperlink ref="B33" r:id="rId4" display="https://www.openoffice.org/de/"/>
  </hyperlinks>
  <pageMargins left="0.7" right="0.7" top="0.78740157499999996" bottom="0.78740157499999996"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P305"/>
  <sheetViews>
    <sheetView workbookViewId="0">
      <selection activeCell="E30" sqref="E30"/>
    </sheetView>
  </sheetViews>
  <sheetFormatPr baseColWidth="10" defaultRowHeight="12.75" x14ac:dyDescent="0.2"/>
  <cols>
    <col min="1" max="1" width="57.7109375" style="37" customWidth="1"/>
    <col min="2" max="2" width="22" style="37" customWidth="1"/>
    <col min="3" max="3" width="20.7109375" customWidth="1"/>
    <col min="4" max="4" width="20.7109375" style="37" customWidth="1"/>
    <col min="5" max="5" width="31.42578125" customWidth="1"/>
    <col min="6" max="6" width="23.42578125" customWidth="1"/>
    <col min="13" max="13" width="25.85546875" customWidth="1"/>
  </cols>
  <sheetData>
    <row r="1" spans="1:4" s="37" customFormat="1" ht="30" customHeight="1" x14ac:dyDescent="0.25">
      <c r="A1" s="10" t="s">
        <v>70</v>
      </c>
      <c r="C1" s="43"/>
      <c r="D1" s="43"/>
    </row>
    <row r="3" spans="1:4" s="67" customFormat="1" ht="15.75" x14ac:dyDescent="0.25">
      <c r="A3" s="67" t="s">
        <v>73</v>
      </c>
    </row>
    <row r="4" spans="1:4" s="37" customFormat="1" ht="9.9499999999999993" customHeight="1" x14ac:dyDescent="0.2"/>
    <row r="5" spans="1:4" s="37" customFormat="1" ht="15" customHeight="1" x14ac:dyDescent="0.2">
      <c r="A5" s="37" t="s">
        <v>104</v>
      </c>
      <c r="B5" s="97" t="s">
        <v>708</v>
      </c>
      <c r="C5" s="37" t="s">
        <v>585</v>
      </c>
    </row>
    <row r="6" spans="1:4" s="37" customFormat="1" ht="15" customHeight="1" x14ac:dyDescent="0.2">
      <c r="A6" s="37" t="s">
        <v>72</v>
      </c>
      <c r="B6" s="66">
        <v>2022</v>
      </c>
    </row>
    <row r="7" spans="1:4" s="37" customFormat="1" ht="15" customHeight="1" x14ac:dyDescent="0.2">
      <c r="A7" s="37" t="s">
        <v>74</v>
      </c>
      <c r="B7" s="66">
        <v>365</v>
      </c>
    </row>
    <row r="8" spans="1:4" s="37" customFormat="1" ht="15" customHeight="1" x14ac:dyDescent="0.2">
      <c r="A8" s="37" t="s">
        <v>71</v>
      </c>
      <c r="B8" s="65">
        <v>44926</v>
      </c>
    </row>
    <row r="9" spans="1:4" s="37" customFormat="1" ht="15" customHeight="1" x14ac:dyDescent="0.2">
      <c r="A9" s="37" t="s">
        <v>63</v>
      </c>
      <c r="B9" s="64">
        <v>485.85</v>
      </c>
    </row>
    <row r="10" spans="1:4" s="37" customFormat="1" ht="15" customHeight="1" x14ac:dyDescent="0.2">
      <c r="A10" s="37" t="s">
        <v>75</v>
      </c>
      <c r="B10" s="64">
        <v>0.1</v>
      </c>
    </row>
    <row r="11" spans="1:4" s="37" customFormat="1" ht="15" customHeight="1" x14ac:dyDescent="0.2">
      <c r="A11" s="37" t="s">
        <v>76</v>
      </c>
      <c r="B11" s="64">
        <v>0.3</v>
      </c>
    </row>
    <row r="12" spans="1:4" s="37" customFormat="1" ht="15" customHeight="1" x14ac:dyDescent="0.2">
      <c r="A12" s="37" t="s">
        <v>77</v>
      </c>
      <c r="B12" s="64">
        <v>38</v>
      </c>
    </row>
    <row r="13" spans="1:4" s="37" customFormat="1" ht="15" customHeight="1" x14ac:dyDescent="0.2">
      <c r="A13" s="37" t="s">
        <v>93</v>
      </c>
      <c r="B13" s="64" t="s">
        <v>91</v>
      </c>
    </row>
    <row r="14" spans="1:4" s="37" customFormat="1" ht="15" customHeight="1" x14ac:dyDescent="0.2">
      <c r="A14" s="37" t="s">
        <v>94</v>
      </c>
      <c r="B14" s="76" t="s">
        <v>95</v>
      </c>
    </row>
    <row r="15" spans="1:4" s="37" customFormat="1" x14ac:dyDescent="0.2"/>
    <row r="16" spans="1:4" s="67" customFormat="1" ht="15" customHeight="1" x14ac:dyDescent="0.25">
      <c r="A16" s="67" t="s">
        <v>45</v>
      </c>
    </row>
    <row r="17" spans="1:16" s="37" customFormat="1" ht="9.9499999999999993" customHeight="1" thickBot="1" x14ac:dyDescent="0.25"/>
    <row r="18" spans="1:16" s="37" customFormat="1" ht="15" customHeight="1" thickBot="1" x14ac:dyDescent="0.25">
      <c r="A18" s="379" t="s">
        <v>49</v>
      </c>
      <c r="B18" s="380"/>
      <c r="C18" s="381"/>
      <c r="D18" s="379" t="s">
        <v>30</v>
      </c>
      <c r="E18" s="380"/>
      <c r="F18" s="380"/>
      <c r="G18" s="381"/>
      <c r="H18" s="379" t="s">
        <v>460</v>
      </c>
      <c r="I18" s="381"/>
      <c r="J18" s="251" t="s">
        <v>466</v>
      </c>
      <c r="K18" s="382" t="s">
        <v>2</v>
      </c>
      <c r="L18" s="383"/>
      <c r="M18" s="270" t="s">
        <v>588</v>
      </c>
      <c r="N18" s="379" t="s">
        <v>671</v>
      </c>
      <c r="O18" s="381"/>
    </row>
    <row r="19" spans="1:16" s="9" customFormat="1" ht="15" customHeight="1" x14ac:dyDescent="0.2">
      <c r="A19" s="44" t="s">
        <v>37</v>
      </c>
      <c r="B19" s="44" t="s">
        <v>11</v>
      </c>
      <c r="C19" s="44" t="s">
        <v>36</v>
      </c>
      <c r="D19" s="44" t="s">
        <v>1</v>
      </c>
      <c r="E19" s="44" t="s">
        <v>52</v>
      </c>
      <c r="F19" s="44" t="s">
        <v>54</v>
      </c>
      <c r="G19" s="44" t="s">
        <v>50</v>
      </c>
      <c r="H19" s="44" t="s">
        <v>52</v>
      </c>
      <c r="I19" s="44" t="s">
        <v>54</v>
      </c>
      <c r="J19" s="136" t="s">
        <v>468</v>
      </c>
      <c r="K19" s="44" t="s">
        <v>53</v>
      </c>
      <c r="L19" s="44" t="s">
        <v>461</v>
      </c>
      <c r="M19" s="136" t="s">
        <v>587</v>
      </c>
      <c r="N19" s="56" t="s">
        <v>53</v>
      </c>
      <c r="O19" s="56" t="s">
        <v>461</v>
      </c>
      <c r="P19" s="268"/>
    </row>
    <row r="20" spans="1:16" x14ac:dyDescent="0.2">
      <c r="A20" s="37" t="s">
        <v>597</v>
      </c>
      <c r="B20" s="37" t="s">
        <v>39</v>
      </c>
      <c r="C20" t="s">
        <v>285</v>
      </c>
      <c r="D20" s="37" t="s">
        <v>137</v>
      </c>
      <c r="E20" t="s">
        <v>53</v>
      </c>
      <c r="F20" t="s">
        <v>164</v>
      </c>
      <c r="G20" t="s">
        <v>51</v>
      </c>
      <c r="H20" s="37" t="s">
        <v>53</v>
      </c>
      <c r="I20" s="37" t="s">
        <v>475</v>
      </c>
      <c r="J20" s="9" t="s">
        <v>470</v>
      </c>
      <c r="K20">
        <v>1</v>
      </c>
      <c r="L20">
        <v>8</v>
      </c>
      <c r="M20" s="37" t="s">
        <v>526</v>
      </c>
      <c r="N20" s="53">
        <v>1</v>
      </c>
      <c r="O20" s="53">
        <v>8</v>
      </c>
    </row>
    <row r="21" spans="1:16" x14ac:dyDescent="0.2">
      <c r="A21" s="37" t="s">
        <v>98</v>
      </c>
      <c r="B21" s="37" t="s">
        <v>487</v>
      </c>
      <c r="C21" t="s">
        <v>388</v>
      </c>
      <c r="D21" s="37" t="s">
        <v>135</v>
      </c>
      <c r="E21" t="s">
        <v>461</v>
      </c>
      <c r="F21" s="37" t="s">
        <v>55</v>
      </c>
      <c r="G21" t="s">
        <v>29</v>
      </c>
      <c r="H21" s="37" t="s">
        <v>461</v>
      </c>
      <c r="I21" s="37" t="s">
        <v>462</v>
      </c>
      <c r="J21" t="s">
        <v>469</v>
      </c>
      <c r="K21">
        <v>2</v>
      </c>
      <c r="L21">
        <v>9</v>
      </c>
      <c r="M21" s="37" t="s">
        <v>98</v>
      </c>
      <c r="N21" s="53">
        <v>2</v>
      </c>
      <c r="O21" s="53">
        <v>9</v>
      </c>
    </row>
    <row r="22" spans="1:16" x14ac:dyDescent="0.2">
      <c r="A22" s="37" t="s">
        <v>598</v>
      </c>
      <c r="B22" s="37" t="s">
        <v>488</v>
      </c>
      <c r="C22" t="s">
        <v>286</v>
      </c>
      <c r="D22" s="116" t="s">
        <v>138</v>
      </c>
      <c r="E22" s="116" t="s">
        <v>122</v>
      </c>
      <c r="F22" s="37"/>
      <c r="H22" s="37"/>
      <c r="J22" t="s">
        <v>471</v>
      </c>
      <c r="K22">
        <v>3</v>
      </c>
      <c r="L22">
        <v>10</v>
      </c>
      <c r="M22" s="37" t="s">
        <v>46</v>
      </c>
      <c r="N22" s="53">
        <v>3</v>
      </c>
      <c r="O22" s="53">
        <v>10</v>
      </c>
    </row>
    <row r="23" spans="1:16" x14ac:dyDescent="0.2">
      <c r="A23" s="37" t="s">
        <v>46</v>
      </c>
      <c r="B23" s="37" t="s">
        <v>489</v>
      </c>
      <c r="C23" t="s">
        <v>271</v>
      </c>
      <c r="D23" s="116"/>
      <c r="J23" t="s">
        <v>472</v>
      </c>
      <c r="K23">
        <v>4</v>
      </c>
      <c r="L23">
        <v>11</v>
      </c>
      <c r="M23" s="37" t="s">
        <v>527</v>
      </c>
      <c r="N23" s="53">
        <v>4</v>
      </c>
      <c r="O23" s="53">
        <v>11</v>
      </c>
    </row>
    <row r="24" spans="1:16" x14ac:dyDescent="0.2">
      <c r="A24" s="37" t="s">
        <v>599</v>
      </c>
      <c r="C24" t="s">
        <v>329</v>
      </c>
      <c r="J24" t="s">
        <v>473</v>
      </c>
      <c r="K24">
        <v>5</v>
      </c>
      <c r="N24" s="53">
        <v>5</v>
      </c>
      <c r="O24" s="53"/>
    </row>
    <row r="25" spans="1:16" x14ac:dyDescent="0.2">
      <c r="A25" s="37" t="s">
        <v>600</v>
      </c>
      <c r="C25" t="s">
        <v>226</v>
      </c>
      <c r="J25" t="s">
        <v>124</v>
      </c>
      <c r="K25">
        <v>6</v>
      </c>
      <c r="N25" s="53">
        <v>6</v>
      </c>
      <c r="O25" s="53"/>
    </row>
    <row r="26" spans="1:16" x14ac:dyDescent="0.2">
      <c r="A26" s="37" t="s">
        <v>601</v>
      </c>
      <c r="C26" t="s">
        <v>272</v>
      </c>
      <c r="K26">
        <v>7</v>
      </c>
      <c r="N26" s="53">
        <v>7</v>
      </c>
      <c r="O26" s="53"/>
    </row>
    <row r="27" spans="1:16" x14ac:dyDescent="0.2">
      <c r="C27" t="s">
        <v>273</v>
      </c>
    </row>
    <row r="28" spans="1:16" x14ac:dyDescent="0.2">
      <c r="C28" t="s">
        <v>349</v>
      </c>
    </row>
    <row r="29" spans="1:16" x14ac:dyDescent="0.2">
      <c r="C29" t="s">
        <v>274</v>
      </c>
    </row>
    <row r="30" spans="1:16" x14ac:dyDescent="0.2">
      <c r="C30" t="s">
        <v>227</v>
      </c>
      <c r="F30" s="248"/>
      <c r="G30" s="248"/>
    </row>
    <row r="31" spans="1:16" x14ac:dyDescent="0.2">
      <c r="C31" t="s">
        <v>275</v>
      </c>
    </row>
    <row r="32" spans="1:16" x14ac:dyDescent="0.2">
      <c r="C32" t="s">
        <v>399</v>
      </c>
    </row>
    <row r="33" spans="3:3" x14ac:dyDescent="0.2">
      <c r="C33" t="s">
        <v>444</v>
      </c>
    </row>
    <row r="34" spans="3:3" x14ac:dyDescent="0.2">
      <c r="C34" t="s">
        <v>428</v>
      </c>
    </row>
    <row r="35" spans="3:3" x14ac:dyDescent="0.2">
      <c r="C35" t="s">
        <v>287</v>
      </c>
    </row>
    <row r="36" spans="3:3" x14ac:dyDescent="0.2">
      <c r="C36" t="s">
        <v>445</v>
      </c>
    </row>
    <row r="37" spans="3:3" x14ac:dyDescent="0.2">
      <c r="C37" t="s">
        <v>187</v>
      </c>
    </row>
    <row r="38" spans="3:3" x14ac:dyDescent="0.2">
      <c r="C38" t="s">
        <v>419</v>
      </c>
    </row>
    <row r="39" spans="3:3" x14ac:dyDescent="0.2">
      <c r="C39" t="s">
        <v>321</v>
      </c>
    </row>
    <row r="40" spans="3:3" x14ac:dyDescent="0.2">
      <c r="C40" t="s">
        <v>350</v>
      </c>
    </row>
    <row r="41" spans="3:3" x14ac:dyDescent="0.2">
      <c r="C41" t="s">
        <v>380</v>
      </c>
    </row>
    <row r="42" spans="3:3" x14ac:dyDescent="0.2">
      <c r="C42" t="s">
        <v>389</v>
      </c>
    </row>
    <row r="43" spans="3:3" x14ac:dyDescent="0.2">
      <c r="C43" t="s">
        <v>400</v>
      </c>
    </row>
    <row r="44" spans="3:3" x14ac:dyDescent="0.2">
      <c r="C44" t="s">
        <v>401</v>
      </c>
    </row>
    <row r="45" spans="3:3" x14ac:dyDescent="0.2">
      <c r="C45" t="s">
        <v>420</v>
      </c>
    </row>
    <row r="46" spans="3:3" x14ac:dyDescent="0.2">
      <c r="C46" t="s">
        <v>446</v>
      </c>
    </row>
    <row r="47" spans="3:3" x14ac:dyDescent="0.2">
      <c r="C47" t="s">
        <v>214</v>
      </c>
    </row>
    <row r="48" spans="3:3" x14ac:dyDescent="0.2">
      <c r="C48" t="s">
        <v>182</v>
      </c>
    </row>
    <row r="49" spans="3:3" x14ac:dyDescent="0.2">
      <c r="C49" t="s">
        <v>215</v>
      </c>
    </row>
    <row r="50" spans="3:3" x14ac:dyDescent="0.2">
      <c r="C50" t="s">
        <v>402</v>
      </c>
    </row>
    <row r="51" spans="3:3" x14ac:dyDescent="0.2">
      <c r="C51" t="s">
        <v>435</v>
      </c>
    </row>
    <row r="52" spans="3:3" x14ac:dyDescent="0.2">
      <c r="C52" t="s">
        <v>322</v>
      </c>
    </row>
    <row r="53" spans="3:3" x14ac:dyDescent="0.2">
      <c r="C53" t="s">
        <v>216</v>
      </c>
    </row>
    <row r="54" spans="3:3" x14ac:dyDescent="0.2">
      <c r="C54" t="s">
        <v>244</v>
      </c>
    </row>
    <row r="55" spans="3:3" x14ac:dyDescent="0.2">
      <c r="C55" t="s">
        <v>183</v>
      </c>
    </row>
    <row r="56" spans="3:3" x14ac:dyDescent="0.2">
      <c r="C56" t="s">
        <v>436</v>
      </c>
    </row>
    <row r="57" spans="3:3" x14ac:dyDescent="0.2">
      <c r="C57" t="s">
        <v>255</v>
      </c>
    </row>
    <row r="58" spans="3:3" x14ac:dyDescent="0.2">
      <c r="C58" t="s">
        <v>228</v>
      </c>
    </row>
    <row r="59" spans="3:3" x14ac:dyDescent="0.2">
      <c r="C59" t="s">
        <v>447</v>
      </c>
    </row>
    <row r="60" spans="3:3" x14ac:dyDescent="0.2">
      <c r="C60" t="s">
        <v>421</v>
      </c>
    </row>
    <row r="61" spans="3:3" x14ac:dyDescent="0.2">
      <c r="C61" t="s">
        <v>448</v>
      </c>
    </row>
    <row r="62" spans="3:3" x14ac:dyDescent="0.2">
      <c r="C62" t="s">
        <v>190</v>
      </c>
    </row>
    <row r="63" spans="3:3" x14ac:dyDescent="0.2">
      <c r="C63" t="s">
        <v>217</v>
      </c>
    </row>
    <row r="64" spans="3:3" x14ac:dyDescent="0.2">
      <c r="C64" t="s">
        <v>330</v>
      </c>
    </row>
    <row r="65" spans="3:3" x14ac:dyDescent="0.2">
      <c r="C65" t="s">
        <v>351</v>
      </c>
    </row>
    <row r="66" spans="3:3" x14ac:dyDescent="0.2">
      <c r="C66" t="s">
        <v>331</v>
      </c>
    </row>
    <row r="67" spans="3:3" x14ac:dyDescent="0.2">
      <c r="C67" t="s">
        <v>360</v>
      </c>
    </row>
    <row r="68" spans="3:3" x14ac:dyDescent="0.2">
      <c r="C68" t="s">
        <v>175</v>
      </c>
    </row>
    <row r="69" spans="3:3" x14ac:dyDescent="0.2">
      <c r="C69" t="s">
        <v>403</v>
      </c>
    </row>
    <row r="70" spans="3:3" x14ac:dyDescent="0.2">
      <c r="C70" t="s">
        <v>218</v>
      </c>
    </row>
    <row r="71" spans="3:3" x14ac:dyDescent="0.2">
      <c r="C71" t="s">
        <v>422</v>
      </c>
    </row>
    <row r="72" spans="3:3" x14ac:dyDescent="0.2">
      <c r="C72" t="s">
        <v>361</v>
      </c>
    </row>
    <row r="73" spans="3:3" x14ac:dyDescent="0.2">
      <c r="C73" t="s">
        <v>229</v>
      </c>
    </row>
    <row r="74" spans="3:3" x14ac:dyDescent="0.2">
      <c r="C74" t="s">
        <v>288</v>
      </c>
    </row>
    <row r="75" spans="3:3" x14ac:dyDescent="0.2">
      <c r="C75" t="s">
        <v>245</v>
      </c>
    </row>
    <row r="76" spans="3:3" x14ac:dyDescent="0.2">
      <c r="C76" t="s">
        <v>332</v>
      </c>
    </row>
    <row r="77" spans="3:3" x14ac:dyDescent="0.2">
      <c r="C77" t="s">
        <v>323</v>
      </c>
    </row>
    <row r="78" spans="3:3" x14ac:dyDescent="0.2">
      <c r="C78" t="s">
        <v>352</v>
      </c>
    </row>
    <row r="79" spans="3:3" x14ac:dyDescent="0.2">
      <c r="C79" t="s">
        <v>246</v>
      </c>
    </row>
    <row r="80" spans="3:3" x14ac:dyDescent="0.2">
      <c r="C80" t="s">
        <v>353</v>
      </c>
    </row>
    <row r="81" spans="3:3" x14ac:dyDescent="0.2">
      <c r="C81" t="s">
        <v>449</v>
      </c>
    </row>
    <row r="82" spans="3:3" x14ac:dyDescent="0.2">
      <c r="C82" t="s">
        <v>191</v>
      </c>
    </row>
    <row r="83" spans="3:3" x14ac:dyDescent="0.2">
      <c r="C83" t="s">
        <v>423</v>
      </c>
    </row>
    <row r="84" spans="3:3" x14ac:dyDescent="0.2">
      <c r="C84" t="s">
        <v>230</v>
      </c>
    </row>
    <row r="85" spans="3:3" x14ac:dyDescent="0.2">
      <c r="C85" t="s">
        <v>192</v>
      </c>
    </row>
    <row r="86" spans="3:3" x14ac:dyDescent="0.2">
      <c r="C86" t="s">
        <v>219</v>
      </c>
    </row>
    <row r="87" spans="3:3" x14ac:dyDescent="0.2">
      <c r="C87" t="s">
        <v>174</v>
      </c>
    </row>
    <row r="88" spans="3:3" x14ac:dyDescent="0.2">
      <c r="C88" t="s">
        <v>404</v>
      </c>
    </row>
    <row r="89" spans="3:3" x14ac:dyDescent="0.2">
      <c r="C89" t="s">
        <v>276</v>
      </c>
    </row>
    <row r="90" spans="3:3" x14ac:dyDescent="0.2">
      <c r="C90" t="s">
        <v>184</v>
      </c>
    </row>
    <row r="91" spans="3:3" x14ac:dyDescent="0.2">
      <c r="C91" t="s">
        <v>231</v>
      </c>
    </row>
    <row r="92" spans="3:3" x14ac:dyDescent="0.2">
      <c r="C92" t="s">
        <v>405</v>
      </c>
    </row>
    <row r="93" spans="3:3" x14ac:dyDescent="0.2">
      <c r="C93" t="s">
        <v>424</v>
      </c>
    </row>
    <row r="94" spans="3:3" x14ac:dyDescent="0.2">
      <c r="C94" t="s">
        <v>277</v>
      </c>
    </row>
    <row r="95" spans="3:3" x14ac:dyDescent="0.2">
      <c r="C95" t="s">
        <v>354</v>
      </c>
    </row>
    <row r="96" spans="3:3" x14ac:dyDescent="0.2">
      <c r="C96" t="s">
        <v>437</v>
      </c>
    </row>
    <row r="97" spans="3:3" x14ac:dyDescent="0.2">
      <c r="C97" t="s">
        <v>193</v>
      </c>
    </row>
    <row r="98" spans="3:3" x14ac:dyDescent="0.2">
      <c r="C98" t="s">
        <v>406</v>
      </c>
    </row>
    <row r="99" spans="3:3" x14ac:dyDescent="0.2">
      <c r="C99" t="s">
        <v>407</v>
      </c>
    </row>
    <row r="100" spans="3:3" x14ac:dyDescent="0.2">
      <c r="C100" t="s">
        <v>425</v>
      </c>
    </row>
    <row r="101" spans="3:3" x14ac:dyDescent="0.2">
      <c r="C101" t="s">
        <v>194</v>
      </c>
    </row>
    <row r="102" spans="3:3" x14ac:dyDescent="0.2">
      <c r="C102" t="s">
        <v>278</v>
      </c>
    </row>
    <row r="103" spans="3:3" x14ac:dyDescent="0.2">
      <c r="C103" t="s">
        <v>195</v>
      </c>
    </row>
    <row r="104" spans="3:3" x14ac:dyDescent="0.2">
      <c r="C104" t="s">
        <v>247</v>
      </c>
    </row>
    <row r="105" spans="3:3" x14ac:dyDescent="0.2">
      <c r="C105" t="s">
        <v>232</v>
      </c>
    </row>
    <row r="106" spans="3:3" x14ac:dyDescent="0.2">
      <c r="C106" t="s">
        <v>233</v>
      </c>
    </row>
    <row r="107" spans="3:3" x14ac:dyDescent="0.2">
      <c r="C107" t="s">
        <v>324</v>
      </c>
    </row>
    <row r="108" spans="3:3" x14ac:dyDescent="0.2">
      <c r="C108" t="s">
        <v>220</v>
      </c>
    </row>
    <row r="109" spans="3:3" x14ac:dyDescent="0.2">
      <c r="C109" t="s">
        <v>334</v>
      </c>
    </row>
    <row r="110" spans="3:3" x14ac:dyDescent="0.2">
      <c r="C110" t="s">
        <v>362</v>
      </c>
    </row>
    <row r="111" spans="3:3" x14ac:dyDescent="0.2">
      <c r="C111" t="s">
        <v>426</v>
      </c>
    </row>
    <row r="112" spans="3:3" x14ac:dyDescent="0.2">
      <c r="C112" t="s">
        <v>355</v>
      </c>
    </row>
    <row r="113" spans="3:3" x14ac:dyDescent="0.2">
      <c r="C113" t="s">
        <v>289</v>
      </c>
    </row>
    <row r="114" spans="3:3" x14ac:dyDescent="0.2">
      <c r="C114" t="s">
        <v>438</v>
      </c>
    </row>
    <row r="115" spans="3:3" x14ac:dyDescent="0.2">
      <c r="C115" t="s">
        <v>371</v>
      </c>
    </row>
    <row r="116" spans="3:3" x14ac:dyDescent="0.2">
      <c r="C116" t="s">
        <v>325</v>
      </c>
    </row>
    <row r="117" spans="3:3" x14ac:dyDescent="0.2">
      <c r="C117" t="s">
        <v>196</v>
      </c>
    </row>
    <row r="118" spans="3:3" x14ac:dyDescent="0.2">
      <c r="C118" t="s">
        <v>427</v>
      </c>
    </row>
    <row r="119" spans="3:3" x14ac:dyDescent="0.2">
      <c r="C119" t="s">
        <v>197</v>
      </c>
    </row>
    <row r="120" spans="3:3" x14ac:dyDescent="0.2">
      <c r="C120" t="s">
        <v>256</v>
      </c>
    </row>
    <row r="121" spans="3:3" x14ac:dyDescent="0.2">
      <c r="C121" t="s">
        <v>257</v>
      </c>
    </row>
    <row r="122" spans="3:3" x14ac:dyDescent="0.2">
      <c r="C122" t="s">
        <v>390</v>
      </c>
    </row>
    <row r="123" spans="3:3" x14ac:dyDescent="0.2">
      <c r="C123" t="s">
        <v>439</v>
      </c>
    </row>
    <row r="124" spans="3:3" x14ac:dyDescent="0.2">
      <c r="C124" t="s">
        <v>391</v>
      </c>
    </row>
    <row r="125" spans="3:3" x14ac:dyDescent="0.2">
      <c r="C125" t="s">
        <v>450</v>
      </c>
    </row>
    <row r="126" spans="3:3" x14ac:dyDescent="0.2">
      <c r="C126" t="s">
        <v>451</v>
      </c>
    </row>
    <row r="127" spans="3:3" x14ac:dyDescent="0.2">
      <c r="C127" t="s">
        <v>234</v>
      </c>
    </row>
    <row r="128" spans="3:3" x14ac:dyDescent="0.2">
      <c r="C128" t="s">
        <v>440</v>
      </c>
    </row>
    <row r="129" spans="3:3" x14ac:dyDescent="0.2">
      <c r="C129" t="s">
        <v>372</v>
      </c>
    </row>
    <row r="130" spans="3:3" x14ac:dyDescent="0.2">
      <c r="C130" t="s">
        <v>363</v>
      </c>
    </row>
    <row r="131" spans="3:3" x14ac:dyDescent="0.2">
      <c r="C131" t="s">
        <v>326</v>
      </c>
    </row>
    <row r="132" spans="3:3" x14ac:dyDescent="0.2">
      <c r="C132" t="s">
        <v>304</v>
      </c>
    </row>
    <row r="133" spans="3:3" x14ac:dyDescent="0.2">
      <c r="C133" t="s">
        <v>258</v>
      </c>
    </row>
    <row r="134" spans="3:3" x14ac:dyDescent="0.2">
      <c r="C134" t="s">
        <v>381</v>
      </c>
    </row>
    <row r="135" spans="3:3" x14ac:dyDescent="0.2">
      <c r="C135" t="s">
        <v>314</v>
      </c>
    </row>
    <row r="136" spans="3:3" x14ac:dyDescent="0.2">
      <c r="C136" t="s">
        <v>198</v>
      </c>
    </row>
    <row r="137" spans="3:3" x14ac:dyDescent="0.2">
      <c r="C137" t="s">
        <v>408</v>
      </c>
    </row>
    <row r="138" spans="3:3" x14ac:dyDescent="0.2">
      <c r="C138" t="s">
        <v>290</v>
      </c>
    </row>
    <row r="139" spans="3:3" x14ac:dyDescent="0.2">
      <c r="C139" t="s">
        <v>235</v>
      </c>
    </row>
    <row r="140" spans="3:3" x14ac:dyDescent="0.2">
      <c r="C140" t="s">
        <v>382</v>
      </c>
    </row>
    <row r="141" spans="3:3" x14ac:dyDescent="0.2">
      <c r="C141" t="s">
        <v>176</v>
      </c>
    </row>
    <row r="142" spans="3:3" x14ac:dyDescent="0.2">
      <c r="C142" t="s">
        <v>279</v>
      </c>
    </row>
    <row r="143" spans="3:3" x14ac:dyDescent="0.2">
      <c r="C143" t="s">
        <v>199</v>
      </c>
    </row>
    <row r="144" spans="3:3" x14ac:dyDescent="0.2">
      <c r="C144" t="s">
        <v>236</v>
      </c>
    </row>
    <row r="145" spans="3:3" x14ac:dyDescent="0.2">
      <c r="C145" t="s">
        <v>248</v>
      </c>
    </row>
    <row r="146" spans="3:3" x14ac:dyDescent="0.2">
      <c r="C146" t="s">
        <v>259</v>
      </c>
    </row>
    <row r="147" spans="3:3" x14ac:dyDescent="0.2">
      <c r="C147" t="s">
        <v>249</v>
      </c>
    </row>
    <row r="148" spans="3:3" x14ac:dyDescent="0.2">
      <c r="C148" t="s">
        <v>200</v>
      </c>
    </row>
    <row r="149" spans="3:3" x14ac:dyDescent="0.2">
      <c r="C149" t="s">
        <v>291</v>
      </c>
    </row>
    <row r="150" spans="3:3" x14ac:dyDescent="0.2">
      <c r="C150" t="s">
        <v>315</v>
      </c>
    </row>
    <row r="151" spans="3:3" x14ac:dyDescent="0.2">
      <c r="C151" t="s">
        <v>370</v>
      </c>
    </row>
    <row r="152" spans="3:3" x14ac:dyDescent="0.2">
      <c r="C152" t="s">
        <v>335</v>
      </c>
    </row>
    <row r="153" spans="3:3" x14ac:dyDescent="0.2">
      <c r="C153" t="s">
        <v>327</v>
      </c>
    </row>
    <row r="154" spans="3:3" x14ac:dyDescent="0.2">
      <c r="C154" t="s">
        <v>392</v>
      </c>
    </row>
    <row r="155" spans="3:3" x14ac:dyDescent="0.2">
      <c r="C155" t="s">
        <v>333</v>
      </c>
    </row>
    <row r="156" spans="3:3" x14ac:dyDescent="0.2">
      <c r="C156" t="s">
        <v>260</v>
      </c>
    </row>
    <row r="157" spans="3:3" x14ac:dyDescent="0.2">
      <c r="C157" t="s">
        <v>441</v>
      </c>
    </row>
    <row r="158" spans="3:3" x14ac:dyDescent="0.2">
      <c r="C158" t="s">
        <v>292</v>
      </c>
    </row>
    <row r="159" spans="3:3" x14ac:dyDescent="0.2">
      <c r="C159" t="s">
        <v>336</v>
      </c>
    </row>
    <row r="160" spans="3:3" x14ac:dyDescent="0.2">
      <c r="C160" t="s">
        <v>293</v>
      </c>
    </row>
    <row r="161" spans="3:3" x14ac:dyDescent="0.2">
      <c r="C161" t="s">
        <v>337</v>
      </c>
    </row>
    <row r="162" spans="3:3" x14ac:dyDescent="0.2">
      <c r="C162" t="s">
        <v>316</v>
      </c>
    </row>
    <row r="163" spans="3:3" x14ac:dyDescent="0.2">
      <c r="C163" t="s">
        <v>338</v>
      </c>
    </row>
    <row r="164" spans="3:3" x14ac:dyDescent="0.2">
      <c r="C164" t="s">
        <v>300</v>
      </c>
    </row>
    <row r="165" spans="3:3" x14ac:dyDescent="0.2">
      <c r="C165" t="s">
        <v>305</v>
      </c>
    </row>
    <row r="166" spans="3:3" x14ac:dyDescent="0.2">
      <c r="C166" t="s">
        <v>452</v>
      </c>
    </row>
    <row r="167" spans="3:3" x14ac:dyDescent="0.2">
      <c r="C167" t="s">
        <v>393</v>
      </c>
    </row>
    <row r="168" spans="3:3" x14ac:dyDescent="0.2">
      <c r="C168" t="s">
        <v>339</v>
      </c>
    </row>
    <row r="169" spans="3:3" x14ac:dyDescent="0.2">
      <c r="C169" t="s">
        <v>221</v>
      </c>
    </row>
    <row r="170" spans="3:3" x14ac:dyDescent="0.2">
      <c r="C170" t="s">
        <v>394</v>
      </c>
    </row>
    <row r="171" spans="3:3" x14ac:dyDescent="0.2">
      <c r="C171" t="s">
        <v>429</v>
      </c>
    </row>
    <row r="172" spans="3:3" x14ac:dyDescent="0.2">
      <c r="C172" t="s">
        <v>306</v>
      </c>
    </row>
    <row r="173" spans="3:3" x14ac:dyDescent="0.2">
      <c r="C173" t="s">
        <v>301</v>
      </c>
    </row>
    <row r="174" spans="3:3" x14ac:dyDescent="0.2">
      <c r="C174" t="s">
        <v>261</v>
      </c>
    </row>
    <row r="175" spans="3:3" x14ac:dyDescent="0.2">
      <c r="C175" t="s">
        <v>373</v>
      </c>
    </row>
    <row r="176" spans="3:3" x14ac:dyDescent="0.2">
      <c r="C176" t="s">
        <v>237</v>
      </c>
    </row>
    <row r="177" spans="3:3" x14ac:dyDescent="0.2">
      <c r="C177" t="s">
        <v>307</v>
      </c>
    </row>
    <row r="178" spans="3:3" x14ac:dyDescent="0.2">
      <c r="C178" t="s">
        <v>294</v>
      </c>
    </row>
    <row r="179" spans="3:3" x14ac:dyDescent="0.2">
      <c r="C179" t="s">
        <v>409</v>
      </c>
    </row>
    <row r="180" spans="3:3" x14ac:dyDescent="0.2">
      <c r="C180" t="s">
        <v>453</v>
      </c>
    </row>
    <row r="181" spans="3:3" x14ac:dyDescent="0.2">
      <c r="C181" t="s">
        <v>356</v>
      </c>
    </row>
    <row r="182" spans="3:3" x14ac:dyDescent="0.2">
      <c r="C182" t="s">
        <v>201</v>
      </c>
    </row>
    <row r="183" spans="3:3" x14ac:dyDescent="0.2">
      <c r="C183" t="s">
        <v>383</v>
      </c>
    </row>
    <row r="184" spans="3:3" x14ac:dyDescent="0.2">
      <c r="C184" t="s">
        <v>410</v>
      </c>
    </row>
    <row r="185" spans="3:3" x14ac:dyDescent="0.2">
      <c r="C185" t="s">
        <v>454</v>
      </c>
    </row>
    <row r="186" spans="3:3" x14ac:dyDescent="0.2">
      <c r="C186" t="s">
        <v>357</v>
      </c>
    </row>
    <row r="187" spans="3:3" x14ac:dyDescent="0.2">
      <c r="C187" t="s">
        <v>177</v>
      </c>
    </row>
    <row r="188" spans="3:3" x14ac:dyDescent="0.2">
      <c r="C188" t="s">
        <v>430</v>
      </c>
    </row>
    <row r="189" spans="3:3" x14ac:dyDescent="0.2">
      <c r="C189" t="s">
        <v>411</v>
      </c>
    </row>
    <row r="190" spans="3:3" x14ac:dyDescent="0.2">
      <c r="C190" t="s">
        <v>374</v>
      </c>
    </row>
    <row r="191" spans="3:3" x14ac:dyDescent="0.2">
      <c r="C191" t="s">
        <v>375</v>
      </c>
    </row>
    <row r="192" spans="3:3" x14ac:dyDescent="0.2">
      <c r="C192" t="s">
        <v>178</v>
      </c>
    </row>
    <row r="193" spans="3:3" x14ac:dyDescent="0.2">
      <c r="C193" t="s">
        <v>225</v>
      </c>
    </row>
    <row r="194" spans="3:3" x14ac:dyDescent="0.2">
      <c r="C194" t="s">
        <v>262</v>
      </c>
    </row>
    <row r="195" spans="3:3" x14ac:dyDescent="0.2">
      <c r="C195" t="s">
        <v>340</v>
      </c>
    </row>
    <row r="196" spans="3:3" x14ac:dyDescent="0.2">
      <c r="C196" t="s">
        <v>364</v>
      </c>
    </row>
    <row r="197" spans="3:3" x14ac:dyDescent="0.2">
      <c r="C197" t="s">
        <v>222</v>
      </c>
    </row>
    <row r="198" spans="3:3" x14ac:dyDescent="0.2">
      <c r="C198" t="s">
        <v>263</v>
      </c>
    </row>
    <row r="199" spans="3:3" x14ac:dyDescent="0.2">
      <c r="C199" t="s">
        <v>238</v>
      </c>
    </row>
    <row r="200" spans="3:3" x14ac:dyDescent="0.2">
      <c r="C200" t="s">
        <v>280</v>
      </c>
    </row>
    <row r="201" spans="3:3" x14ac:dyDescent="0.2">
      <c r="C201" t="s">
        <v>308</v>
      </c>
    </row>
    <row r="202" spans="3:3" x14ac:dyDescent="0.2">
      <c r="C202" t="s">
        <v>341</v>
      </c>
    </row>
    <row r="203" spans="3:3" x14ac:dyDescent="0.2">
      <c r="C203" t="s">
        <v>342</v>
      </c>
    </row>
    <row r="204" spans="3:3" x14ac:dyDescent="0.2">
      <c r="C204" t="s">
        <v>455</v>
      </c>
    </row>
    <row r="205" spans="3:3" x14ac:dyDescent="0.2">
      <c r="C205" t="s">
        <v>431</v>
      </c>
    </row>
    <row r="206" spans="3:3" x14ac:dyDescent="0.2">
      <c r="C206" t="s">
        <v>432</v>
      </c>
    </row>
    <row r="207" spans="3:3" x14ac:dyDescent="0.2">
      <c r="C207" t="s">
        <v>317</v>
      </c>
    </row>
    <row r="208" spans="3:3" x14ac:dyDescent="0.2">
      <c r="C208" t="s">
        <v>295</v>
      </c>
    </row>
    <row r="209" spans="3:3" x14ac:dyDescent="0.2">
      <c r="C209" t="s">
        <v>239</v>
      </c>
    </row>
    <row r="210" spans="3:3" x14ac:dyDescent="0.2">
      <c r="C210" t="s">
        <v>456</v>
      </c>
    </row>
    <row r="211" spans="3:3" x14ac:dyDescent="0.2">
      <c r="C211" t="s">
        <v>395</v>
      </c>
    </row>
    <row r="212" spans="3:3" x14ac:dyDescent="0.2">
      <c r="C212" t="s">
        <v>202</v>
      </c>
    </row>
    <row r="213" spans="3:3" x14ac:dyDescent="0.2">
      <c r="C213" t="s">
        <v>296</v>
      </c>
    </row>
    <row r="214" spans="3:3" x14ac:dyDescent="0.2">
      <c r="C214" t="s">
        <v>309</v>
      </c>
    </row>
    <row r="215" spans="3:3" x14ac:dyDescent="0.2">
      <c r="C215" t="s">
        <v>250</v>
      </c>
    </row>
    <row r="216" spans="3:3" x14ac:dyDescent="0.2">
      <c r="C216" t="s">
        <v>365</v>
      </c>
    </row>
    <row r="217" spans="3:3" x14ac:dyDescent="0.2">
      <c r="C217" t="s">
        <v>412</v>
      </c>
    </row>
    <row r="218" spans="3:3" x14ac:dyDescent="0.2">
      <c r="C218" t="s">
        <v>240</v>
      </c>
    </row>
    <row r="219" spans="3:3" x14ac:dyDescent="0.2">
      <c r="C219" t="s">
        <v>413</v>
      </c>
    </row>
    <row r="220" spans="3:3" x14ac:dyDescent="0.2">
      <c r="C220" t="s">
        <v>179</v>
      </c>
    </row>
    <row r="221" spans="3:3" x14ac:dyDescent="0.2">
      <c r="C221" t="s">
        <v>344</v>
      </c>
    </row>
    <row r="222" spans="3:3" x14ac:dyDescent="0.2">
      <c r="C222" t="s">
        <v>310</v>
      </c>
    </row>
    <row r="223" spans="3:3" x14ac:dyDescent="0.2">
      <c r="C223" t="s">
        <v>414</v>
      </c>
    </row>
    <row r="224" spans="3:3" x14ac:dyDescent="0.2">
      <c r="C224" t="s">
        <v>384</v>
      </c>
    </row>
    <row r="225" spans="3:3" x14ac:dyDescent="0.2">
      <c r="C225" t="s">
        <v>223</v>
      </c>
    </row>
    <row r="226" spans="3:3" x14ac:dyDescent="0.2">
      <c r="C226" t="s">
        <v>396</v>
      </c>
    </row>
    <row r="227" spans="3:3" x14ac:dyDescent="0.2">
      <c r="C227" t="s">
        <v>376</v>
      </c>
    </row>
    <row r="228" spans="3:3" x14ac:dyDescent="0.2">
      <c r="C228" t="s">
        <v>377</v>
      </c>
    </row>
    <row r="229" spans="3:3" x14ac:dyDescent="0.2">
      <c r="C229" t="s">
        <v>318</v>
      </c>
    </row>
    <row r="230" spans="3:3" x14ac:dyDescent="0.2">
      <c r="C230" t="s">
        <v>185</v>
      </c>
    </row>
    <row r="231" spans="3:3" x14ac:dyDescent="0.2">
      <c r="C231" t="s">
        <v>264</v>
      </c>
    </row>
    <row r="232" spans="3:3" x14ac:dyDescent="0.2">
      <c r="C232" t="s">
        <v>241</v>
      </c>
    </row>
    <row r="233" spans="3:3" x14ac:dyDescent="0.2">
      <c r="C233" t="s">
        <v>203</v>
      </c>
    </row>
    <row r="234" spans="3:3" x14ac:dyDescent="0.2">
      <c r="C234" t="s">
        <v>457</v>
      </c>
    </row>
    <row r="235" spans="3:3" x14ac:dyDescent="0.2">
      <c r="C235" t="s">
        <v>180</v>
      </c>
    </row>
    <row r="236" spans="3:3" x14ac:dyDescent="0.2">
      <c r="C236" t="s">
        <v>366</v>
      </c>
    </row>
    <row r="237" spans="3:3" x14ac:dyDescent="0.2">
      <c r="C237" t="s">
        <v>265</v>
      </c>
    </row>
    <row r="238" spans="3:3" x14ac:dyDescent="0.2">
      <c r="C238" t="s">
        <v>204</v>
      </c>
    </row>
    <row r="239" spans="3:3" x14ac:dyDescent="0.2">
      <c r="C239" t="s">
        <v>358</v>
      </c>
    </row>
    <row r="240" spans="3:3" x14ac:dyDescent="0.2">
      <c r="C240" t="s">
        <v>458</v>
      </c>
    </row>
    <row r="241" spans="3:3" x14ac:dyDescent="0.2">
      <c r="C241" t="s">
        <v>266</v>
      </c>
    </row>
    <row r="242" spans="3:3" x14ac:dyDescent="0.2">
      <c r="C242" t="s">
        <v>186</v>
      </c>
    </row>
    <row r="243" spans="3:3" x14ac:dyDescent="0.2">
      <c r="C243" t="s">
        <v>253</v>
      </c>
    </row>
    <row r="244" spans="3:3" x14ac:dyDescent="0.2">
      <c r="C244" t="s">
        <v>415</v>
      </c>
    </row>
    <row r="245" spans="3:3" x14ac:dyDescent="0.2">
      <c r="C245" t="s">
        <v>311</v>
      </c>
    </row>
    <row r="246" spans="3:3" x14ac:dyDescent="0.2">
      <c r="C246" t="s">
        <v>297</v>
      </c>
    </row>
    <row r="247" spans="3:3" x14ac:dyDescent="0.2">
      <c r="C247" t="s">
        <v>303</v>
      </c>
    </row>
    <row r="248" spans="3:3" x14ac:dyDescent="0.2">
      <c r="C248" t="s">
        <v>251</v>
      </c>
    </row>
    <row r="249" spans="3:3" x14ac:dyDescent="0.2">
      <c r="C249" t="s">
        <v>367</v>
      </c>
    </row>
    <row r="250" spans="3:3" x14ac:dyDescent="0.2">
      <c r="C250" t="s">
        <v>224</v>
      </c>
    </row>
    <row r="251" spans="3:3" x14ac:dyDescent="0.2">
      <c r="C251" t="s">
        <v>281</v>
      </c>
    </row>
    <row r="252" spans="3:3" x14ac:dyDescent="0.2">
      <c r="C252" t="s">
        <v>205</v>
      </c>
    </row>
    <row r="253" spans="3:3" x14ac:dyDescent="0.2">
      <c r="C253" t="s">
        <v>346</v>
      </c>
    </row>
    <row r="254" spans="3:3" x14ac:dyDescent="0.2">
      <c r="C254" t="s">
        <v>416</v>
      </c>
    </row>
    <row r="255" spans="3:3" x14ac:dyDescent="0.2">
      <c r="C255" t="s">
        <v>328</v>
      </c>
    </row>
    <row r="256" spans="3:3" x14ac:dyDescent="0.2">
      <c r="C256" t="s">
        <v>298</v>
      </c>
    </row>
    <row r="257" spans="3:3" x14ac:dyDescent="0.2">
      <c r="C257" t="s">
        <v>378</v>
      </c>
    </row>
    <row r="258" spans="3:3" x14ac:dyDescent="0.2">
      <c r="C258" t="s">
        <v>385</v>
      </c>
    </row>
    <row r="259" spans="3:3" x14ac:dyDescent="0.2">
      <c r="C259" t="s">
        <v>343</v>
      </c>
    </row>
    <row r="260" spans="3:3" x14ac:dyDescent="0.2">
      <c r="C260" t="s">
        <v>345</v>
      </c>
    </row>
    <row r="261" spans="3:3" x14ac:dyDescent="0.2">
      <c r="C261" t="s">
        <v>302</v>
      </c>
    </row>
    <row r="262" spans="3:3" x14ac:dyDescent="0.2">
      <c r="C262" t="s">
        <v>312</v>
      </c>
    </row>
    <row r="263" spans="3:3" x14ac:dyDescent="0.2">
      <c r="C263" t="s">
        <v>299</v>
      </c>
    </row>
    <row r="264" spans="3:3" x14ac:dyDescent="0.2">
      <c r="C264" t="s">
        <v>188</v>
      </c>
    </row>
    <row r="265" spans="3:3" x14ac:dyDescent="0.2">
      <c r="C265" t="s">
        <v>319</v>
      </c>
    </row>
    <row r="266" spans="3:3" x14ac:dyDescent="0.2">
      <c r="C266" t="s">
        <v>386</v>
      </c>
    </row>
    <row r="267" spans="3:3" x14ac:dyDescent="0.2">
      <c r="C267" t="s">
        <v>206</v>
      </c>
    </row>
    <row r="268" spans="3:3" x14ac:dyDescent="0.2">
      <c r="C268" t="s">
        <v>207</v>
      </c>
    </row>
    <row r="269" spans="3:3" x14ac:dyDescent="0.2">
      <c r="C269" t="s">
        <v>459</v>
      </c>
    </row>
    <row r="270" spans="3:3" x14ac:dyDescent="0.2">
      <c r="C270" t="s">
        <v>347</v>
      </c>
    </row>
    <row r="271" spans="3:3" x14ac:dyDescent="0.2">
      <c r="C271" t="s">
        <v>254</v>
      </c>
    </row>
    <row r="272" spans="3:3" x14ac:dyDescent="0.2">
      <c r="C272" t="s">
        <v>417</v>
      </c>
    </row>
    <row r="273" spans="3:3" x14ac:dyDescent="0.2">
      <c r="C273" t="s">
        <v>313</v>
      </c>
    </row>
    <row r="274" spans="3:3" x14ac:dyDescent="0.2">
      <c r="C274" t="s">
        <v>208</v>
      </c>
    </row>
    <row r="275" spans="3:3" x14ac:dyDescent="0.2">
      <c r="C275" t="s">
        <v>348</v>
      </c>
    </row>
    <row r="276" spans="3:3" x14ac:dyDescent="0.2">
      <c r="C276" t="s">
        <v>397</v>
      </c>
    </row>
    <row r="277" spans="3:3" x14ac:dyDescent="0.2">
      <c r="C277" t="s">
        <v>442</v>
      </c>
    </row>
    <row r="278" spans="3:3" x14ac:dyDescent="0.2">
      <c r="C278" t="s">
        <v>242</v>
      </c>
    </row>
    <row r="279" spans="3:3" x14ac:dyDescent="0.2">
      <c r="C279" t="s">
        <v>267</v>
      </c>
    </row>
    <row r="280" spans="3:3" x14ac:dyDescent="0.2">
      <c r="C280" t="s">
        <v>398</v>
      </c>
    </row>
    <row r="281" spans="3:3" x14ac:dyDescent="0.2">
      <c r="C281" t="s">
        <v>282</v>
      </c>
    </row>
    <row r="282" spans="3:3" x14ac:dyDescent="0.2">
      <c r="C282" t="s">
        <v>270</v>
      </c>
    </row>
    <row r="283" spans="3:3" x14ac:dyDescent="0.2">
      <c r="C283" t="s">
        <v>387</v>
      </c>
    </row>
    <row r="284" spans="3:3" x14ac:dyDescent="0.2">
      <c r="C284" t="s">
        <v>209</v>
      </c>
    </row>
    <row r="285" spans="3:3" x14ac:dyDescent="0.2">
      <c r="C285" t="s">
        <v>443</v>
      </c>
    </row>
    <row r="286" spans="3:3" x14ac:dyDescent="0.2">
      <c r="C286" t="s">
        <v>368</v>
      </c>
    </row>
    <row r="287" spans="3:3" x14ac:dyDescent="0.2">
      <c r="C287" t="s">
        <v>210</v>
      </c>
    </row>
    <row r="288" spans="3:3" x14ac:dyDescent="0.2">
      <c r="C288" t="s">
        <v>320</v>
      </c>
    </row>
    <row r="289" spans="3:3" x14ac:dyDescent="0.2">
      <c r="C289" t="s">
        <v>433</v>
      </c>
    </row>
    <row r="290" spans="3:3" x14ac:dyDescent="0.2">
      <c r="C290" t="s">
        <v>268</v>
      </c>
    </row>
    <row r="291" spans="3:3" x14ac:dyDescent="0.2">
      <c r="C291" t="s">
        <v>243</v>
      </c>
    </row>
    <row r="292" spans="3:3" x14ac:dyDescent="0.2">
      <c r="C292" t="s">
        <v>269</v>
      </c>
    </row>
    <row r="293" spans="3:3" x14ac:dyDescent="0.2">
      <c r="C293" t="s">
        <v>434</v>
      </c>
    </row>
    <row r="294" spans="3:3" x14ac:dyDescent="0.2">
      <c r="C294" t="s">
        <v>211</v>
      </c>
    </row>
    <row r="295" spans="3:3" x14ac:dyDescent="0.2">
      <c r="C295" t="s">
        <v>379</v>
      </c>
    </row>
    <row r="296" spans="3:3" x14ac:dyDescent="0.2">
      <c r="C296" t="s">
        <v>359</v>
      </c>
    </row>
    <row r="297" spans="3:3" x14ac:dyDescent="0.2">
      <c r="C297" t="s">
        <v>418</v>
      </c>
    </row>
    <row r="298" spans="3:3" x14ac:dyDescent="0.2">
      <c r="C298" t="s">
        <v>212</v>
      </c>
    </row>
    <row r="299" spans="3:3" x14ac:dyDescent="0.2">
      <c r="C299" t="s">
        <v>181</v>
      </c>
    </row>
    <row r="300" spans="3:3" x14ac:dyDescent="0.2">
      <c r="C300" t="s">
        <v>189</v>
      </c>
    </row>
    <row r="301" spans="3:3" x14ac:dyDescent="0.2">
      <c r="C301" t="s">
        <v>283</v>
      </c>
    </row>
    <row r="302" spans="3:3" x14ac:dyDescent="0.2">
      <c r="C302" t="s">
        <v>252</v>
      </c>
    </row>
    <row r="303" spans="3:3" x14ac:dyDescent="0.2">
      <c r="C303" t="s">
        <v>284</v>
      </c>
    </row>
    <row r="304" spans="3:3" x14ac:dyDescent="0.2">
      <c r="C304" t="s">
        <v>213</v>
      </c>
    </row>
    <row r="305" spans="3:3" x14ac:dyDescent="0.2">
      <c r="C305" t="s">
        <v>369</v>
      </c>
    </row>
  </sheetData>
  <sortState ref="C20:C305">
    <sortCondition ref="C305"/>
  </sortState>
  <customSheetViews>
    <customSheetView guid="{9D15207E-DBB1-4CFD-97C8-9549EF36DB0E}" state="hidden">
      <selection activeCell="B6" sqref="B6"/>
      <pageMargins left="0.7" right="0.7" top="0.78740157499999996" bottom="0.78740157499999996" header="0.3" footer="0.3"/>
    </customSheetView>
    <customSheetView guid="{5F75C85D-E9C4-4DB9-B9DE-482AE3126600}">
      <selection activeCell="E32" sqref="E32"/>
      <pageMargins left="0.7" right="0.7" top="0.78740157499999996" bottom="0.78740157499999996" header="0.3" footer="0.3"/>
    </customSheetView>
  </customSheetViews>
  <mergeCells count="5">
    <mergeCell ref="A18:C18"/>
    <mergeCell ref="D18:G18"/>
    <mergeCell ref="H18:I18"/>
    <mergeCell ref="K18:L18"/>
    <mergeCell ref="N18:O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1:AY24"/>
  <sheetViews>
    <sheetView zoomScaleNormal="100" zoomScaleSheetLayoutView="130" workbookViewId="0">
      <selection activeCell="C23" sqref="C23"/>
    </sheetView>
  </sheetViews>
  <sheetFormatPr baseColWidth="10" defaultColWidth="11.42578125" defaultRowHeight="12.75" x14ac:dyDescent="0.2"/>
  <cols>
    <col min="1" max="1" width="3.7109375" style="24" customWidth="1"/>
    <col min="2" max="2" width="24.7109375" style="24" customWidth="1"/>
    <col min="3" max="3" width="56.140625" style="24" customWidth="1"/>
    <col min="4" max="4" width="11.42578125" style="24"/>
    <col min="5" max="9" width="11.42578125" style="24" hidden="1" customWidth="1"/>
    <col min="10" max="11" width="16.85546875" style="24" hidden="1" customWidth="1"/>
    <col min="12" max="51" width="11.42578125" style="24" hidden="1" customWidth="1"/>
    <col min="52" max="16384" width="11.42578125" style="24"/>
  </cols>
  <sheetData>
    <row r="1" spans="2:51" ht="30" customHeight="1" x14ac:dyDescent="0.2">
      <c r="B1" s="299" t="s">
        <v>25</v>
      </c>
      <c r="C1" s="299"/>
    </row>
    <row r="2" spans="2:51" ht="9.9499999999999993" customHeight="1" x14ac:dyDescent="0.2"/>
    <row r="3" spans="2:51" ht="15" customHeight="1" x14ac:dyDescent="0.2">
      <c r="B3" s="36" t="s">
        <v>26</v>
      </c>
      <c r="G3" s="42"/>
    </row>
    <row r="4" spans="2:51" ht="15" customHeight="1" x14ac:dyDescent="0.2">
      <c r="B4" s="296" t="s">
        <v>43</v>
      </c>
      <c r="C4" s="296"/>
    </row>
    <row r="5" spans="2:51" ht="15" customHeight="1" x14ac:dyDescent="0.2">
      <c r="B5" s="296" t="s">
        <v>111</v>
      </c>
      <c r="C5" s="296"/>
    </row>
    <row r="6" spans="2:51" ht="15" customHeight="1" x14ac:dyDescent="0.2">
      <c r="B6" s="296" t="s">
        <v>41</v>
      </c>
      <c r="C6" s="296"/>
    </row>
    <row r="7" spans="2:51" ht="15" customHeight="1" x14ac:dyDescent="0.2">
      <c r="B7" s="296" t="s">
        <v>99</v>
      </c>
      <c r="C7" s="296"/>
    </row>
    <row r="8" spans="2:51" ht="15" customHeight="1" x14ac:dyDescent="0.2">
      <c r="B8" s="298" t="s">
        <v>486</v>
      </c>
      <c r="C8" s="296"/>
    </row>
    <row r="9" spans="2:51" ht="15" customHeight="1" x14ac:dyDescent="0.2">
      <c r="B9" s="296" t="s">
        <v>114</v>
      </c>
      <c r="C9" s="296"/>
    </row>
    <row r="10" spans="2:51" ht="15" customHeight="1" x14ac:dyDescent="0.2">
      <c r="B10" s="298" t="s">
        <v>465</v>
      </c>
      <c r="C10" s="298"/>
    </row>
    <row r="11" spans="2:51" ht="15" customHeight="1" x14ac:dyDescent="0.2">
      <c r="B11" s="296" t="s">
        <v>42</v>
      </c>
      <c r="C11" s="296"/>
    </row>
    <row r="12" spans="2:51" ht="15" customHeight="1" x14ac:dyDescent="0.2"/>
    <row r="13" spans="2:51" ht="21" customHeight="1" x14ac:dyDescent="0.2">
      <c r="B13" s="41" t="s">
        <v>84</v>
      </c>
      <c r="C13" s="18" t="str">
        <f>IF(COUNTIF(F17:F24,TRUE)&gt;0,"Eingabe unvollständig","Eingabe vollständig")</f>
        <v>Eingabe unvollständig</v>
      </c>
    </row>
    <row r="14" spans="2:51" ht="15" customHeight="1" thickBot="1" x14ac:dyDescent="0.25"/>
    <row r="15" spans="2:51" ht="15" customHeight="1" thickBot="1" x14ac:dyDescent="0.25">
      <c r="B15" s="57" t="s">
        <v>83</v>
      </c>
      <c r="E15" s="300" t="s">
        <v>82</v>
      </c>
      <c r="F15" s="301"/>
      <c r="G15" s="301"/>
      <c r="H15" s="302"/>
      <c r="I15" s="300" t="s">
        <v>92</v>
      </c>
      <c r="J15" s="301"/>
      <c r="K15" s="302"/>
      <c r="L15" s="44" t="s">
        <v>96</v>
      </c>
    </row>
    <row r="16" spans="2:51" ht="9.9499999999999993" customHeight="1" x14ac:dyDescent="0.2">
      <c r="E16" s="44" t="s">
        <v>87</v>
      </c>
      <c r="F16" s="44" t="s">
        <v>10</v>
      </c>
      <c r="G16" s="44" t="s">
        <v>85</v>
      </c>
      <c r="H16" s="44" t="s">
        <v>86</v>
      </c>
      <c r="I16" s="44" t="s">
        <v>88</v>
      </c>
      <c r="J16" s="44" t="s">
        <v>89</v>
      </c>
      <c r="K16" s="44" t="s">
        <v>90</v>
      </c>
      <c r="L16" s="24">
        <v>1</v>
      </c>
      <c r="M16" s="24">
        <v>2</v>
      </c>
      <c r="N16" s="24">
        <v>3</v>
      </c>
      <c r="O16" s="24">
        <v>4</v>
      </c>
      <c r="P16" s="24">
        <v>5</v>
      </c>
      <c r="Q16" s="24">
        <v>6</v>
      </c>
      <c r="R16" s="24">
        <v>7</v>
      </c>
      <c r="S16" s="24">
        <v>8</v>
      </c>
      <c r="T16" s="24">
        <v>9</v>
      </c>
      <c r="U16" s="24">
        <v>10</v>
      </c>
      <c r="V16" s="24">
        <v>11</v>
      </c>
      <c r="W16" s="24">
        <v>12</v>
      </c>
      <c r="X16" s="24">
        <v>13</v>
      </c>
      <c r="Y16" s="24">
        <v>14</v>
      </c>
      <c r="Z16" s="24">
        <v>15</v>
      </c>
      <c r="AA16" s="24">
        <v>16</v>
      </c>
      <c r="AB16" s="24">
        <v>17</v>
      </c>
      <c r="AC16" s="24">
        <v>18</v>
      </c>
      <c r="AD16" s="24">
        <v>19</v>
      </c>
      <c r="AE16" s="24">
        <v>20</v>
      </c>
      <c r="AF16" s="24">
        <v>21</v>
      </c>
      <c r="AG16" s="24">
        <v>22</v>
      </c>
      <c r="AH16" s="24">
        <v>23</v>
      </c>
      <c r="AI16" s="24">
        <v>24</v>
      </c>
      <c r="AJ16" s="24">
        <v>25</v>
      </c>
      <c r="AK16" s="24">
        <v>26</v>
      </c>
      <c r="AL16" s="24">
        <v>27</v>
      </c>
      <c r="AM16" s="24">
        <v>28</v>
      </c>
      <c r="AN16" s="24">
        <v>29</v>
      </c>
      <c r="AO16" s="24">
        <v>30</v>
      </c>
      <c r="AP16" s="24">
        <v>31</v>
      </c>
      <c r="AQ16" s="24">
        <v>32</v>
      </c>
      <c r="AR16" s="24">
        <v>33</v>
      </c>
      <c r="AS16" s="24">
        <v>34</v>
      </c>
      <c r="AT16" s="24">
        <v>35</v>
      </c>
      <c r="AU16" s="24">
        <v>36</v>
      </c>
      <c r="AV16" s="24">
        <v>37</v>
      </c>
      <c r="AW16" s="24">
        <v>38</v>
      </c>
      <c r="AX16" s="24">
        <v>39</v>
      </c>
      <c r="AY16" s="24">
        <v>40</v>
      </c>
    </row>
    <row r="17" spans="2:51" ht="50.1" customHeight="1" x14ac:dyDescent="0.2">
      <c r="B17" s="23" t="s">
        <v>112</v>
      </c>
      <c r="C17" s="74"/>
      <c r="E17" s="24" t="str">
        <f t="shared" ref="E17:E22" si="0">TRIM(C17)</f>
        <v/>
      </c>
      <c r="F17" s="24" t="b">
        <f>ISBLANK(C17)</f>
        <v>1</v>
      </c>
    </row>
    <row r="18" spans="2:51" ht="45" customHeight="1" x14ac:dyDescent="0.2">
      <c r="B18" s="23" t="s">
        <v>167</v>
      </c>
      <c r="C18" s="20"/>
      <c r="E18" s="24" t="str">
        <f t="shared" si="0"/>
        <v/>
      </c>
      <c r="F18" s="24" t="b">
        <f t="shared" ref="F18:F24" si="1">ISBLANK(C18)</f>
        <v>1</v>
      </c>
    </row>
    <row r="19" spans="2:51" ht="20.100000000000001" customHeight="1" x14ac:dyDescent="0.2">
      <c r="B19" s="23" t="s">
        <v>11</v>
      </c>
      <c r="C19" s="20"/>
      <c r="E19" s="24" t="str">
        <f t="shared" si="0"/>
        <v/>
      </c>
      <c r="F19" s="24" t="b">
        <f t="shared" si="1"/>
        <v>1</v>
      </c>
    </row>
    <row r="20" spans="2:51" ht="20.100000000000001" customHeight="1" x14ac:dyDescent="0.2">
      <c r="B20" s="23" t="s">
        <v>36</v>
      </c>
      <c r="C20" s="20"/>
      <c r="E20" s="24" t="str">
        <f t="shared" si="0"/>
        <v/>
      </c>
      <c r="F20" s="24" t="b">
        <f t="shared" si="1"/>
        <v>1</v>
      </c>
    </row>
    <row r="21" spans="2:51" ht="20.100000000000001" customHeight="1" x14ac:dyDescent="0.2">
      <c r="B21" s="23" t="s">
        <v>47</v>
      </c>
      <c r="C21" s="45"/>
      <c r="E21" s="24" t="str">
        <f t="shared" si="0"/>
        <v/>
      </c>
      <c r="F21" s="24" t="b">
        <f t="shared" si="1"/>
        <v>1</v>
      </c>
      <c r="G21" s="24" t="b">
        <f>AND(C21&gt;=DATE(config!$B$6,6,1),C21&lt;=DATE(config!$B$6,10,31))</f>
        <v>0</v>
      </c>
      <c r="H21" s="24" t="b">
        <f>AND(NOT(F21),IF(NOT(ISERROR(G21)),NOT(G21),TRUE))</f>
        <v>0</v>
      </c>
    </row>
    <row r="22" spans="2:51" ht="20.100000000000001" customHeight="1" x14ac:dyDescent="0.2">
      <c r="B22" s="23" t="s">
        <v>38</v>
      </c>
      <c r="C22" s="20"/>
      <c r="E22" s="24" t="str">
        <f t="shared" si="0"/>
        <v/>
      </c>
      <c r="F22" s="24" t="b">
        <f t="shared" si="1"/>
        <v>1</v>
      </c>
    </row>
    <row r="23" spans="2:51" ht="20.100000000000001" customHeight="1" x14ac:dyDescent="0.2">
      <c r="B23" s="23" t="s">
        <v>97</v>
      </c>
      <c r="C23" s="20"/>
      <c r="E23" s="24" t="str">
        <f>SUBSTITUTE(SUBSTITUTE(SUBSTITUTE(C23," ",""),"/",""),"-","")</f>
        <v/>
      </c>
      <c r="F23" s="24" t="b">
        <f t="shared" si="1"/>
        <v>1</v>
      </c>
      <c r="G23" s="24" t="b">
        <f>AND(AND(AND(LEN(E23)&gt;4,NOT(ISNUMBER(FIND("?",E23)))),IF(MID(E23,1,1)="+",MID(E23,2,1)&lt;&gt;"0",MID(E23,1,1)="0")),COUNTIF(L23:AY23,FALSE)=0)</f>
        <v>0</v>
      </c>
      <c r="H23" s="24" t="b">
        <f>AND(NOT(F23),IF(NOT(ISERROR(G23)),NOT(G23),TRUE))</f>
        <v>0</v>
      </c>
      <c r="L23" s="24" t="b">
        <f>IF(L16&lt;=LEN($E$23),ISNUMBER(FIND(MID($E$23,L16,1),config!$B$14)),TRUE)</f>
        <v>1</v>
      </c>
      <c r="M23" s="24" t="b">
        <f>IF(M16&lt;=LEN($E$23),ISNUMBER(FIND(MID($E$23,M16,1),config!$B$14)),TRUE)</f>
        <v>1</v>
      </c>
      <c r="N23" s="24" t="b">
        <f>IF(N16&lt;=LEN($E$23),ISNUMBER(FIND(MID($E$23,N16,1),config!$B$14)),TRUE)</f>
        <v>1</v>
      </c>
      <c r="O23" s="24" t="b">
        <f>IF(O16&lt;=LEN($E$23),ISNUMBER(FIND(MID($E$23,O16,1),config!$B$14)),TRUE)</f>
        <v>1</v>
      </c>
      <c r="P23" s="24" t="b">
        <f>IF(P16&lt;=LEN($E$23),ISNUMBER(FIND(MID($E$23,P16,1),config!$B$14)),TRUE)</f>
        <v>1</v>
      </c>
      <c r="Q23" s="24" t="b">
        <f>IF(Q16&lt;=LEN($E$23),ISNUMBER(FIND(MID($E$23,Q16,1),config!$B$14)),TRUE)</f>
        <v>1</v>
      </c>
      <c r="R23" s="24" t="b">
        <f>IF(R16&lt;=LEN($E$23),ISNUMBER(FIND(MID($E$23,R16,1),config!$B$14)),TRUE)</f>
        <v>1</v>
      </c>
      <c r="S23" s="24" t="b">
        <f>IF(S16&lt;=LEN($E$23),ISNUMBER(FIND(MID($E$23,S16,1),config!$B$14)),TRUE)</f>
        <v>1</v>
      </c>
      <c r="T23" s="24" t="b">
        <f>IF(T16&lt;=LEN($E$23),ISNUMBER(FIND(MID($E$23,T16,1),config!$B$14)),TRUE)</f>
        <v>1</v>
      </c>
      <c r="U23" s="24" t="b">
        <f>IF(U16&lt;=LEN($E$23),ISNUMBER(FIND(MID($E$23,U16,1),config!$B$14)),TRUE)</f>
        <v>1</v>
      </c>
      <c r="V23" s="24" t="b">
        <f>IF(V16&lt;=LEN($E$23),ISNUMBER(FIND(MID($E$23,V16,1),config!$B$14)),TRUE)</f>
        <v>1</v>
      </c>
      <c r="W23" s="24" t="b">
        <f>IF(W16&lt;=LEN($E$23),ISNUMBER(FIND(MID($E$23,W16,1),config!$B$14)),TRUE)</f>
        <v>1</v>
      </c>
      <c r="X23" s="24" t="b">
        <f>IF(X16&lt;=LEN($E$23),ISNUMBER(FIND(MID($E$23,X16,1),config!$B$14)),TRUE)</f>
        <v>1</v>
      </c>
      <c r="Y23" s="24" t="b">
        <f>IF(Y16&lt;=LEN($E$23),ISNUMBER(FIND(MID($E$23,Y16,1),config!$B$14)),TRUE)</f>
        <v>1</v>
      </c>
      <c r="Z23" s="24" t="b">
        <f>IF(Z16&lt;=LEN($E$23),ISNUMBER(FIND(MID($E$23,Z16,1),config!$B$14)),TRUE)</f>
        <v>1</v>
      </c>
      <c r="AA23" s="24" t="b">
        <f>IF(AA16&lt;=LEN($E$23),ISNUMBER(FIND(MID($E$23,AA16,1),config!$B$14)),TRUE)</f>
        <v>1</v>
      </c>
      <c r="AB23" s="24" t="b">
        <f>IF(AB16&lt;=LEN($E$23),ISNUMBER(FIND(MID($E$23,AB16,1),config!$B$14)),TRUE)</f>
        <v>1</v>
      </c>
      <c r="AC23" s="24" t="b">
        <f>IF(AC16&lt;=LEN($E$23),ISNUMBER(FIND(MID($E$23,AC16,1),config!$B$14)),TRUE)</f>
        <v>1</v>
      </c>
      <c r="AD23" s="24" t="b">
        <f>IF(AD16&lt;=LEN($E$23),ISNUMBER(FIND(MID($E$23,AD16,1),config!$B$14)),TRUE)</f>
        <v>1</v>
      </c>
      <c r="AE23" s="24" t="b">
        <f>IF(AE16&lt;=LEN($E$23),ISNUMBER(FIND(MID($E$23,AE16,1),config!$B$14)),TRUE)</f>
        <v>1</v>
      </c>
      <c r="AF23" s="24" t="b">
        <f>IF(AF16&lt;=LEN($E$23),ISNUMBER(FIND(MID($E$23,AF16,1),config!$B$14)),TRUE)</f>
        <v>1</v>
      </c>
      <c r="AG23" s="24" t="b">
        <f>IF(AG16&lt;=LEN($E$23),ISNUMBER(FIND(MID($E$23,AG16,1),config!$B$14)),TRUE)</f>
        <v>1</v>
      </c>
      <c r="AH23" s="24" t="b">
        <f>IF(AH16&lt;=LEN($E$23),ISNUMBER(FIND(MID($E$23,AH16,1),config!$B$14)),TRUE)</f>
        <v>1</v>
      </c>
      <c r="AI23" s="24" t="b">
        <f>IF(AI16&lt;=LEN($E$23),ISNUMBER(FIND(MID($E$23,AI16,1),config!$B$14)),TRUE)</f>
        <v>1</v>
      </c>
      <c r="AJ23" s="24" t="b">
        <f>IF(AJ16&lt;=LEN($E$23),ISNUMBER(FIND(MID($E$23,AJ16,1),config!$B$14)),TRUE)</f>
        <v>1</v>
      </c>
      <c r="AK23" s="24" t="b">
        <f>IF(AK16&lt;=LEN($E$23),ISNUMBER(FIND(MID($E$23,AK16,1),config!$B$14)),TRUE)</f>
        <v>1</v>
      </c>
      <c r="AL23" s="24" t="b">
        <f>IF(AL16&lt;=LEN($E$23),ISNUMBER(FIND(MID($E$23,AL16,1),config!$B$14)),TRUE)</f>
        <v>1</v>
      </c>
      <c r="AM23" s="24" t="b">
        <f>IF(AM16&lt;=LEN($E$23),ISNUMBER(FIND(MID($E$23,AM16,1),config!$B$14)),TRUE)</f>
        <v>1</v>
      </c>
      <c r="AN23" s="24" t="b">
        <f>IF(AN16&lt;=LEN($E$23),ISNUMBER(FIND(MID($E$23,AN16,1),config!$B$14)),TRUE)</f>
        <v>1</v>
      </c>
      <c r="AO23" s="24" t="b">
        <f>IF(AO16&lt;=LEN($E$23),ISNUMBER(FIND(MID($E$23,AO16,1),config!$B$14)),TRUE)</f>
        <v>1</v>
      </c>
      <c r="AP23" s="24" t="b">
        <f>IF(AP16&lt;=LEN($E$23),ISNUMBER(FIND(MID($E$23,AP16,1),config!$B$14)),TRUE)</f>
        <v>1</v>
      </c>
      <c r="AQ23" s="24" t="b">
        <f>IF(AQ16&lt;=LEN($E$23),ISNUMBER(FIND(MID($E$23,AQ16,1),config!$B$14)),TRUE)</f>
        <v>1</v>
      </c>
      <c r="AR23" s="24" t="b">
        <f>IF(AR16&lt;=LEN($E$23),ISNUMBER(FIND(MID($E$23,AR16,1),config!$B$14)),TRUE)</f>
        <v>1</v>
      </c>
      <c r="AS23" s="24" t="b">
        <f>IF(AS16&lt;=LEN($E$23),ISNUMBER(FIND(MID($E$23,AS16,1),config!$B$14)),TRUE)</f>
        <v>1</v>
      </c>
      <c r="AT23" s="24" t="b">
        <f>IF(AT16&lt;=LEN($E$23),ISNUMBER(FIND(MID($E$23,AT16,1),config!$B$14)),TRUE)</f>
        <v>1</v>
      </c>
      <c r="AU23" s="24" t="b">
        <f>IF(AU16&lt;=LEN($E$23),ISNUMBER(FIND(MID($E$23,AU16,1),config!$B$14)),TRUE)</f>
        <v>1</v>
      </c>
      <c r="AV23" s="24" t="b">
        <f>IF(AV16&lt;=LEN($E$23),ISNUMBER(FIND(MID($E$23,AV16,1),config!$B$14)),TRUE)</f>
        <v>1</v>
      </c>
      <c r="AW23" s="24" t="b">
        <f>IF(AW16&lt;=LEN($E$23),ISNUMBER(FIND(MID($E$23,AW16,1),config!$B$14)),TRUE)</f>
        <v>1</v>
      </c>
      <c r="AX23" s="24" t="b">
        <f>IF(AX16&lt;=LEN($E$23),ISNUMBER(FIND(MID($E$23,AX16,1),config!$B$14)),TRUE)</f>
        <v>1</v>
      </c>
      <c r="AY23" s="24" t="b">
        <f>IF(AY16&lt;=LEN($E$23),ISNUMBER(FIND(MID($E$23,AY16,1),config!$B$14)),TRUE)</f>
        <v>1</v>
      </c>
    </row>
    <row r="24" spans="2:51" ht="20.100000000000001" customHeight="1" x14ac:dyDescent="0.2">
      <c r="B24" s="23" t="s">
        <v>3</v>
      </c>
      <c r="C24" s="20"/>
      <c r="E24" s="24" t="str">
        <f>TRIM(C24)</f>
        <v/>
      </c>
      <c r="F24" s="24" t="b">
        <f t="shared" si="1"/>
        <v>1</v>
      </c>
      <c r="G24" s="24" t="e">
        <f>AND(AND(AND(AND(AND(AND(AND(AND(AND(AND(LEN(E24)&gt;5,ISERROR(FIND("?",E24))),ISNUMBER(I24)),AND(I24&gt;1,I24&lt;LEN(E24))),ISERROR(FIND("@",K24))),LEFT(J24,1)&lt;&gt;"."),RIGHT(J24,1)&lt;&gt;"."),LEFT(K24,1)&lt;&gt;"."),RIGHT(K24,1)&lt;&gt;"."),ISNUMBER(FIND(".",K24))),COUNTIF(L24:AY24,FALSE)=0)</f>
        <v>#VALUE!</v>
      </c>
      <c r="H24" s="24" t="b">
        <f>AND(NOT(F24),IF(NOT(ISERROR(G24)),NOT(G24),TRUE))</f>
        <v>0</v>
      </c>
      <c r="I24" s="24" t="e">
        <f>FIND("@",E24)</f>
        <v>#VALUE!</v>
      </c>
      <c r="J24" s="24" t="e">
        <f>LEFT(E24,I24-1)</f>
        <v>#VALUE!</v>
      </c>
      <c r="K24" s="24" t="e">
        <f>RIGHT(E24,LEN(E24)-I24)</f>
        <v>#VALUE!</v>
      </c>
      <c r="L24" s="24" t="b">
        <f>IF(L16&lt;=LEN($E$24),ISNUMBER(FIND(MID($E$24,L16,1),config!$B$13)),TRUE)</f>
        <v>1</v>
      </c>
      <c r="M24" s="24" t="b">
        <f>IF(M16&lt;=LEN($E$24),ISNUMBER(FIND(MID($E$24,M16,1),config!$B$13)),TRUE)</f>
        <v>1</v>
      </c>
      <c r="N24" s="24" t="b">
        <f>IF(N16&lt;=LEN($E$24),ISNUMBER(FIND(MID($E$24,N16,1),config!$B$13)),TRUE)</f>
        <v>1</v>
      </c>
      <c r="O24" s="24" t="b">
        <f>IF(O16&lt;=LEN($E$24),ISNUMBER(FIND(MID($E$24,O16,1),config!$B$13)),TRUE)</f>
        <v>1</v>
      </c>
      <c r="P24" s="24" t="b">
        <f>IF(P16&lt;=LEN($E$24),ISNUMBER(FIND(MID($E$24,P16,1),config!$B$13)),TRUE)</f>
        <v>1</v>
      </c>
      <c r="Q24" s="24" t="b">
        <f>IF(Q16&lt;=LEN($E$24),ISNUMBER(FIND(MID($E$24,Q16,1),config!$B$13)),TRUE)</f>
        <v>1</v>
      </c>
      <c r="R24" s="24" t="b">
        <f>IF(R16&lt;=LEN($E$24),ISNUMBER(FIND(MID($E$24,R16,1),config!$B$13)),TRUE)</f>
        <v>1</v>
      </c>
      <c r="S24" s="24" t="b">
        <f>IF(S16&lt;=LEN($E$24),ISNUMBER(FIND(MID($E$24,S16,1),config!$B$13)),TRUE)</f>
        <v>1</v>
      </c>
      <c r="T24" s="24" t="b">
        <f>IF(T16&lt;=LEN($E$24),ISNUMBER(FIND(MID($E$24,T16,1),config!$B$13)),TRUE)</f>
        <v>1</v>
      </c>
      <c r="U24" s="24" t="b">
        <f>IF(U16&lt;=LEN($E$24),ISNUMBER(FIND(MID($E$24,U16,1),config!$B$13)),TRUE)</f>
        <v>1</v>
      </c>
      <c r="V24" s="24" t="b">
        <f>IF(V16&lt;=LEN($E$24),ISNUMBER(FIND(MID($E$24,V16,1),config!$B$13)),TRUE)</f>
        <v>1</v>
      </c>
      <c r="W24" s="24" t="b">
        <f>IF(W16&lt;=LEN($E$24),ISNUMBER(FIND(MID($E$24,W16,1),config!$B$13)),TRUE)</f>
        <v>1</v>
      </c>
      <c r="X24" s="24" t="b">
        <f>IF(X16&lt;=LEN($E$24),ISNUMBER(FIND(MID($E$24,X16,1),config!$B$13)),TRUE)</f>
        <v>1</v>
      </c>
      <c r="Y24" s="24" t="b">
        <f>IF(Y16&lt;=LEN($E$24),ISNUMBER(FIND(MID($E$24,Y16,1),config!$B$13)),TRUE)</f>
        <v>1</v>
      </c>
      <c r="Z24" s="24" t="b">
        <f>IF(Z16&lt;=LEN($E$24),ISNUMBER(FIND(MID($E$24,Z16,1),config!$B$13)),TRUE)</f>
        <v>1</v>
      </c>
      <c r="AA24" s="24" t="b">
        <f>IF(AA16&lt;=LEN($E$24),ISNUMBER(FIND(MID($E$24,AA16,1),config!$B$13)),TRUE)</f>
        <v>1</v>
      </c>
      <c r="AB24" s="24" t="b">
        <f>IF(AB16&lt;=LEN($E$24),ISNUMBER(FIND(MID($E$24,AB16,1),config!$B$13)),TRUE)</f>
        <v>1</v>
      </c>
      <c r="AC24" s="24" t="b">
        <f>IF(AC16&lt;=LEN($E$24),ISNUMBER(FIND(MID($E$24,AC16,1),config!$B$13)),TRUE)</f>
        <v>1</v>
      </c>
      <c r="AD24" s="24" t="b">
        <f>IF(AD16&lt;=LEN($E$24),ISNUMBER(FIND(MID($E$24,AD16,1),config!$B$13)),TRUE)</f>
        <v>1</v>
      </c>
      <c r="AE24" s="24" t="b">
        <f>IF(AE16&lt;=LEN($E$24),ISNUMBER(FIND(MID($E$24,AE16,1),config!$B$13)),TRUE)</f>
        <v>1</v>
      </c>
      <c r="AF24" s="24" t="b">
        <f>IF(AF16&lt;=LEN($E$24),ISNUMBER(FIND(MID($E$24,AF16,1),config!$B$13)),TRUE)</f>
        <v>1</v>
      </c>
      <c r="AG24" s="24" t="b">
        <f>IF(AG16&lt;=LEN($E$24),ISNUMBER(FIND(MID($E$24,AG16,1),config!$B$13)),TRUE)</f>
        <v>1</v>
      </c>
      <c r="AH24" s="24" t="b">
        <f>IF(AH16&lt;=LEN($E$24),ISNUMBER(FIND(MID($E$24,AH16,1),config!$B$13)),TRUE)</f>
        <v>1</v>
      </c>
      <c r="AI24" s="24" t="b">
        <f>IF(AI16&lt;=LEN($E$24),ISNUMBER(FIND(MID($E$24,AI16,1),config!$B$13)),TRUE)</f>
        <v>1</v>
      </c>
      <c r="AJ24" s="24" t="b">
        <f>IF(AJ16&lt;=LEN($E$24),ISNUMBER(FIND(MID($E$24,AJ16,1),config!$B$13)),TRUE)</f>
        <v>1</v>
      </c>
      <c r="AK24" s="24" t="b">
        <f>IF(AK16&lt;=LEN($E$24),ISNUMBER(FIND(MID($E$24,AK16,1),config!$B$13)),TRUE)</f>
        <v>1</v>
      </c>
      <c r="AL24" s="24" t="b">
        <f>IF(AL16&lt;=LEN($E$24),ISNUMBER(FIND(MID($E$24,AL16,1),config!$B$13)),TRUE)</f>
        <v>1</v>
      </c>
      <c r="AM24" s="24" t="b">
        <f>IF(AM16&lt;=LEN($E$24),ISNUMBER(FIND(MID($E$24,AM16,1),config!$B$13)),TRUE)</f>
        <v>1</v>
      </c>
      <c r="AN24" s="24" t="b">
        <f>IF(AN16&lt;=LEN($E$24),ISNUMBER(FIND(MID($E$24,AN16,1),config!$B$13)),TRUE)</f>
        <v>1</v>
      </c>
      <c r="AO24" s="24" t="b">
        <f>IF(AO16&lt;=LEN($E$24),ISNUMBER(FIND(MID($E$24,AO16,1),config!$B$13)),TRUE)</f>
        <v>1</v>
      </c>
      <c r="AP24" s="24" t="b">
        <f>IF(AP16&lt;=LEN($E$24),ISNUMBER(FIND(MID($E$24,AP16,1),config!$B$13)),TRUE)</f>
        <v>1</v>
      </c>
      <c r="AQ24" s="24" t="b">
        <f>IF(AQ16&lt;=LEN($E$24),ISNUMBER(FIND(MID($E$24,AQ16,1),config!$B$13)),TRUE)</f>
        <v>1</v>
      </c>
      <c r="AR24" s="24" t="b">
        <f>IF(AR16&lt;=LEN($E$24),ISNUMBER(FIND(MID($E$24,AR16,1),config!$B$13)),TRUE)</f>
        <v>1</v>
      </c>
      <c r="AS24" s="24" t="b">
        <f>IF(AS16&lt;=LEN($E$24),ISNUMBER(FIND(MID($E$24,AS16,1),config!$B$13)),TRUE)</f>
        <v>1</v>
      </c>
      <c r="AT24" s="24" t="b">
        <f>IF(AT16&lt;=LEN($E$24),ISNUMBER(FIND(MID($E$24,AT16,1),config!$B$13)),TRUE)</f>
        <v>1</v>
      </c>
      <c r="AU24" s="24" t="b">
        <f>IF(AU16&lt;=LEN($E$24),ISNUMBER(FIND(MID($E$24,AU16,1),config!$B$13)),TRUE)</f>
        <v>1</v>
      </c>
      <c r="AV24" s="24" t="b">
        <f>IF(AV16&lt;=LEN($E$24),ISNUMBER(FIND(MID($E$24,AV16,1),config!$B$13)),TRUE)</f>
        <v>1</v>
      </c>
      <c r="AW24" s="24" t="b">
        <f>IF(AW16&lt;=LEN($E$24),ISNUMBER(FIND(MID($E$24,AW16,1),config!$B$13)),TRUE)</f>
        <v>1</v>
      </c>
      <c r="AX24" s="24" t="b">
        <f>IF(AX16&lt;=LEN($E$24),ISNUMBER(FIND(MID($E$24,AX16,1),config!$B$13)),TRUE)</f>
        <v>1</v>
      </c>
      <c r="AY24" s="24" t="b">
        <f>IF(AY16&lt;=LEN($E$24),ISNUMBER(FIND(MID($E$24,AY16,1),config!$B$13)),TRUE)</f>
        <v>1</v>
      </c>
    </row>
  </sheetData>
  <sheetProtection algorithmName="SHA-512" hashValue="lauGjvY/cFjcAzV+965N6rOypI+zpic8HM8415Y6lHd3GXunglH4SnOYU3xm26fGAjAd/c0rICt9y7MUN7I8hA==" saltValue="C3I8ccO8862pV/sGfHhKww==" spinCount="100000" sheet="1" objects="1" scenarios="1"/>
  <dataConsolidate/>
  <customSheetViews>
    <customSheetView guid="{9D15207E-DBB1-4CFD-97C8-9549EF36DB0E}" showGridLines="0" showRowCol="0" hiddenColumns="1">
      <selection activeCell="C16" sqref="C16"/>
      <pageMargins left="0.7" right="0.7" top="0.78740157499999996" bottom="0.78740157499999996" header="0.3" footer="0.3"/>
      <pageSetup paperSize="9" orientation="portrait" verticalDpi="0"/>
    </customSheetView>
    <customSheetView guid="{5F75C85D-E9C4-4DB9-B9DE-482AE3126600}" showGridLines="0" showRowCol="0" hiddenColumns="1" topLeftCell="A7">
      <selection activeCell="C18" sqref="C18"/>
      <pageMargins left="0.7" right="0.7" top="0.78740157499999996" bottom="0.78740157499999996" header="0.3" footer="0.3"/>
      <pageSetup paperSize="9" orientation="portrait" r:id="rId1"/>
    </customSheetView>
  </customSheetViews>
  <mergeCells count="11">
    <mergeCell ref="B1:C1"/>
    <mergeCell ref="E15:H15"/>
    <mergeCell ref="I15:K15"/>
    <mergeCell ref="B11:C11"/>
    <mergeCell ref="B4:C4"/>
    <mergeCell ref="B6:C6"/>
    <mergeCell ref="B7:C7"/>
    <mergeCell ref="B9:C9"/>
    <mergeCell ref="B5:C5"/>
    <mergeCell ref="B10:C10"/>
    <mergeCell ref="B8:C8"/>
  </mergeCells>
  <conditionalFormatting sqref="C13">
    <cfRule type="cellIs" dxfId="33" priority="1" operator="notEqual">
      <formula>"Eingabe vollständig"</formula>
    </cfRule>
  </conditionalFormatting>
  <dataValidations count="4">
    <dataValidation type="date" allowBlank="1" showInputMessage="1" showErrorMessage="1" errorTitle="Fehlerhafte Eingabe" error="Bitte geben Sie ein gültiges Datum ein, zu welchem Sie den Fragebogen ausgefüllt haben. Erlaubt sind nur Termine zwischen 1.1.2023 und 01.06.2023" sqref="C21">
      <formula1>44927</formula1>
      <formula2>45078</formula2>
    </dataValidation>
    <dataValidation type="custom" allowBlank="1" showInputMessage="1" showErrorMessage="1" errorTitle="Fehlerhafte Eingabe" error="Bitte geben Sie eine gültige Email-Adresse ein!" sqref="C24">
      <formula1>NOT(H24)</formula1>
    </dataValidation>
    <dataValidation type="custom" allowBlank="1" showInputMessage="1" showErrorMessage="1" errorTitle="Fehlerhafte Eingabe" error="Bitte geben Sie eine gültige Telefonnummer ein! Erlaubt sind folgende Zeichen:_x000a_- Ziffern (0-9)_x000a_- Plus (+)_x000a_- Backslash und Slash (\ und /)_x000a_- Leerzeichen" sqref="C23">
      <formula1>NOT(H23)</formula1>
    </dataValidation>
    <dataValidation type="custom" allowBlank="1" showInputMessage="1" showErrorMessage="1" errorTitle="Fehlerhafte Eingabe" error="Bitte geben Sie ein gültiges Datum (TT.MM.JJJJ) ein, an welchem Sie den Fragebogen fertig befüllt haben. Erlaubt sind Datumswerte zwischen 1.6.2022 und 31.10.2022" sqref="B21">
      <formula1>NOT(H21)</formula1>
    </dataValidation>
  </dataValidations>
  <hyperlinks>
    <hyperlink ref="B6" location="'Einnahmen und Ausgaben'!A1" display="    Einnahmen und Ausgaben"/>
    <hyperlink ref="B11" location="Hilfe!A1" display="    Hilfe (?)"/>
    <hyperlink ref="B4" location="Erläuterungen!A1" display="    Erläuterungen"/>
    <hyperlink ref="B5" location="'Angaben zur Institution'!A1" display="    Angaben zur Insitution"/>
    <hyperlink ref="B7" location="Angestellte!A1" display="   Angestellte"/>
    <hyperlink ref="B7:C7" location="'Personal 2022'!A1" display="   Personal 2022"/>
    <hyperlink ref="B9" location="'Gehaltsschema 2022'!A1" display="    Gehaltsschema 2022"/>
    <hyperlink ref="B9:C9" location="Beschäftigungsgruppen!A1" display="   Beschäftigungsgruppen"/>
    <hyperlink ref="B10" location="'Gehaltsschema 2022'!A1" display="    Gehaltsschema 2022"/>
    <hyperlink ref="B10:C10" location="'Beschäftigungsgruppen Honorare'!A1" display="      Beschäftigungsgruppen Honorare"/>
    <hyperlink ref="B8" location="Angestellte!A1" display="   Angestellte"/>
    <hyperlink ref="B8:C8" location="'Honorare 2022'!A1" display="      Honorare 2022"/>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Fehlerhafte Eingabe" error="Bitte wählen Sie eine der hinterlegten Kultursparten aus.">
          <x14:formula1>
            <xm:f>config!$A$20:$A$26</xm:f>
          </x14:formula1>
          <xm:sqref>C18</xm:sqref>
        </x14:dataValidation>
        <x14:dataValidation type="list" allowBlank="1" showInputMessage="1" showErrorMessage="1" errorTitle="Fehlerhafte Eingabe" error="Bitte wählen Sie eine der hinterlegten Rechtsformen aus, die auf Ihre Institution zutrifft!">
          <x14:formula1>
            <xm:f>config!$B$20:$B$23</xm:f>
          </x14:formula1>
          <xm:sqref>C19</xm:sqref>
        </x14:dataValidation>
        <x14:dataValidation type="list" allowBlank="1" showInputMessage="1" showErrorMessage="1" errorTitle="Fehlerhafte Eingabe" error="Bitte wählen Sie einen der hinterlegten steirischen Gemeindenamen aus.">
          <x14:formula1>
            <xm:f>config!$C$20:$C$305</xm:f>
          </x14:formula1>
          <xm:sqref>C20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B1:AF42"/>
  <sheetViews>
    <sheetView showGridLines="0" showRowColHeaders="0" topLeftCell="A10" zoomScaleNormal="100" workbookViewId="0">
      <selection activeCell="H16" sqref="H16"/>
    </sheetView>
  </sheetViews>
  <sheetFormatPr baseColWidth="10" defaultColWidth="11.42578125" defaultRowHeight="15" customHeight="1" x14ac:dyDescent="0.2"/>
  <cols>
    <col min="1" max="1" width="3.7109375" style="1" customWidth="1"/>
    <col min="2" max="2" width="24.7109375" style="3" customWidth="1"/>
    <col min="3" max="3" width="60.7109375" style="3" customWidth="1"/>
    <col min="4" max="4" width="15.7109375" style="58" customWidth="1"/>
    <col min="5" max="5" width="11.42578125" style="1"/>
    <col min="6" max="6" width="11.42578125" style="1" hidden="1" customWidth="1"/>
    <col min="7" max="16384" width="11.42578125" style="1"/>
  </cols>
  <sheetData>
    <row r="1" spans="2:32" ht="30" customHeight="1" x14ac:dyDescent="0.2">
      <c r="B1" s="303" t="s">
        <v>0</v>
      </c>
      <c r="C1" s="303"/>
      <c r="D1" s="79"/>
    </row>
    <row r="2" spans="2:32" ht="9.9499999999999993" customHeight="1" x14ac:dyDescent="0.2">
      <c r="D2" s="19"/>
    </row>
    <row r="3" spans="2:32" ht="15" customHeight="1" x14ac:dyDescent="0.2">
      <c r="B3" s="70" t="s">
        <v>26</v>
      </c>
      <c r="C3" s="70"/>
      <c r="D3" s="4"/>
    </row>
    <row r="4" spans="2:32" ht="15" customHeight="1" x14ac:dyDescent="0.2">
      <c r="B4" s="304" t="s">
        <v>43</v>
      </c>
      <c r="C4" s="304"/>
      <c r="D4" s="83"/>
    </row>
    <row r="5" spans="2:32" ht="15" customHeight="1" x14ac:dyDescent="0.2">
      <c r="B5" s="304" t="s">
        <v>110</v>
      </c>
      <c r="C5" s="304"/>
      <c r="D5" s="83"/>
    </row>
    <row r="6" spans="2:32" ht="15" customHeight="1" x14ac:dyDescent="0.2">
      <c r="B6" s="304" t="s">
        <v>44</v>
      </c>
      <c r="C6" s="304"/>
      <c r="D6" s="83"/>
    </row>
    <row r="7" spans="2:32" ht="15" customHeight="1" x14ac:dyDescent="0.2">
      <c r="B7" s="296" t="s">
        <v>658</v>
      </c>
      <c r="C7" s="296"/>
      <c r="D7" s="83"/>
    </row>
    <row r="8" spans="2:32" s="24" customFormat="1" ht="15" customHeight="1" x14ac:dyDescent="0.2">
      <c r="B8" s="298" t="s">
        <v>486</v>
      </c>
      <c r="C8" s="298"/>
    </row>
    <row r="9" spans="2:32" s="24" customFormat="1" ht="15" customHeight="1" x14ac:dyDescent="0.2">
      <c r="B9" s="296" t="s">
        <v>114</v>
      </c>
      <c r="C9" s="296"/>
    </row>
    <row r="10" spans="2:32" s="24" customFormat="1" ht="15" customHeight="1" x14ac:dyDescent="0.2">
      <c r="B10" s="298" t="s">
        <v>465</v>
      </c>
      <c r="C10" s="298"/>
    </row>
    <row r="11" spans="2:32" ht="15" customHeight="1" x14ac:dyDescent="0.2">
      <c r="B11" s="304" t="s">
        <v>42</v>
      </c>
      <c r="C11" s="304"/>
      <c r="D11" s="83"/>
    </row>
    <row r="12" spans="2:32" ht="15" customHeight="1" x14ac:dyDescent="0.2">
      <c r="D12" s="19"/>
    </row>
    <row r="13" spans="2:32" ht="21" customHeight="1" x14ac:dyDescent="0.2">
      <c r="B13" s="41" t="s">
        <v>84</v>
      </c>
      <c r="C13" s="77" t="str">
        <f>IF(COUNTIF(F22:F42,TRUE)&gt;0,"Eingabe unvollständig","Eingabe vollständig")</f>
        <v>Eingabe unvollständig</v>
      </c>
    </row>
    <row r="14" spans="2:32" ht="21" customHeight="1" x14ac:dyDescent="0.2">
      <c r="B14" s="132"/>
      <c r="C14" s="139"/>
    </row>
    <row r="15" spans="2:32" ht="15" customHeight="1" x14ac:dyDescent="0.2">
      <c r="D15" s="19"/>
    </row>
    <row r="16" spans="2:32" s="4" customFormat="1" ht="15" customHeight="1" x14ac:dyDescent="0.2">
      <c r="B16" s="57" t="s">
        <v>81</v>
      </c>
      <c r="C16" s="57"/>
      <c r="D16" s="28"/>
      <c r="E16" s="46"/>
      <c r="F16" s="46"/>
      <c r="G16" s="6"/>
      <c r="H16" s="6"/>
      <c r="I16" s="6"/>
      <c r="J16" s="7"/>
      <c r="K16" s="7"/>
      <c r="L16" s="6"/>
      <c r="M16" s="6"/>
      <c r="N16" s="6"/>
      <c r="O16" s="28"/>
      <c r="Y16" s="51"/>
      <c r="Z16" s="7"/>
      <c r="AA16" s="7"/>
      <c r="AB16" s="6"/>
      <c r="AC16" s="6"/>
      <c r="AD16" s="6"/>
      <c r="AE16" s="6"/>
      <c r="AF16" s="6"/>
    </row>
    <row r="17" spans="2:32" s="4" customFormat="1" ht="15" customHeight="1" x14ac:dyDescent="0.2">
      <c r="B17" s="57" t="s">
        <v>490</v>
      </c>
      <c r="C17" s="57"/>
      <c r="D17" s="28"/>
      <c r="E17" s="46"/>
      <c r="F17" s="46"/>
      <c r="G17" s="6"/>
      <c r="H17" s="6"/>
      <c r="I17" s="6"/>
      <c r="J17" s="7"/>
      <c r="K17" s="7"/>
      <c r="L17" s="6"/>
      <c r="M17" s="6"/>
      <c r="N17" s="6"/>
      <c r="O17" s="28"/>
      <c r="Y17" s="51"/>
      <c r="Z17" s="7"/>
      <c r="AA17" s="7"/>
      <c r="AB17" s="6"/>
      <c r="AC17" s="6"/>
      <c r="AD17" s="6"/>
      <c r="AE17" s="6"/>
      <c r="AF17" s="6"/>
    </row>
    <row r="18" spans="2:32" s="4" customFormat="1" ht="15" customHeight="1" x14ac:dyDescent="0.2">
      <c r="B18" s="57"/>
      <c r="C18" s="57"/>
      <c r="D18" s="28"/>
      <c r="E18" s="46"/>
      <c r="F18" s="46"/>
      <c r="G18" s="6"/>
      <c r="H18" s="6"/>
      <c r="I18" s="6"/>
      <c r="J18" s="7"/>
      <c r="K18" s="7"/>
      <c r="L18" s="6"/>
      <c r="M18" s="6"/>
      <c r="N18" s="6"/>
      <c r="O18" s="28"/>
      <c r="Y18" s="51"/>
      <c r="Z18" s="7"/>
      <c r="AA18" s="7"/>
      <c r="AB18" s="6"/>
      <c r="AC18" s="6"/>
      <c r="AD18" s="6"/>
      <c r="AE18" s="6"/>
      <c r="AF18" s="6"/>
    </row>
    <row r="19" spans="2:32" ht="9.9499999999999993" customHeight="1" thickBot="1" x14ac:dyDescent="0.25">
      <c r="D19" s="19"/>
    </row>
    <row r="20" spans="2:32" s="4" customFormat="1" ht="30" customHeight="1" thickBot="1" x14ac:dyDescent="0.25">
      <c r="B20" s="3"/>
      <c r="C20" s="3"/>
      <c r="D20" s="72" t="s">
        <v>491</v>
      </c>
      <c r="F20" s="73" t="s">
        <v>82</v>
      </c>
    </row>
    <row r="21" spans="2:32" s="2" customFormat="1" ht="20.100000000000001" customHeight="1" thickBot="1" x14ac:dyDescent="0.25">
      <c r="B21" s="313" t="s">
        <v>4</v>
      </c>
      <c r="C21" s="314"/>
      <c r="D21" s="84">
        <f>SUM(D22:D26)</f>
        <v>0</v>
      </c>
      <c r="F21" s="5" t="s">
        <v>13</v>
      </c>
    </row>
    <row r="22" spans="2:32" ht="15" customHeight="1" x14ac:dyDescent="0.2">
      <c r="B22" s="311" t="s">
        <v>150</v>
      </c>
      <c r="C22" s="312"/>
      <c r="D22" s="80"/>
      <c r="F22" s="1" t="b">
        <f>ISBLANK(D22)</f>
        <v>1</v>
      </c>
    </row>
    <row r="23" spans="2:32" ht="15" customHeight="1" x14ac:dyDescent="0.2">
      <c r="B23" s="305" t="s">
        <v>697</v>
      </c>
      <c r="C23" s="306"/>
      <c r="D23" s="21"/>
      <c r="F23" s="1" t="b">
        <f t="shared" ref="F23:F26" si="0">ISBLANK(D23)</f>
        <v>1</v>
      </c>
    </row>
    <row r="24" spans="2:32" ht="15" customHeight="1" x14ac:dyDescent="0.2">
      <c r="B24" s="305" t="s">
        <v>676</v>
      </c>
      <c r="C24" s="306"/>
      <c r="D24" s="21"/>
      <c r="F24" s="1" t="b">
        <f t="shared" si="0"/>
        <v>1</v>
      </c>
    </row>
    <row r="25" spans="2:32" ht="30" customHeight="1" x14ac:dyDescent="0.2">
      <c r="B25" s="315" t="s">
        <v>492</v>
      </c>
      <c r="C25" s="316"/>
      <c r="D25" s="163"/>
      <c r="F25" s="1" t="b">
        <f t="shared" si="0"/>
        <v>1</v>
      </c>
    </row>
    <row r="26" spans="2:32" ht="15" customHeight="1" thickBot="1" x14ac:dyDescent="0.25">
      <c r="B26" s="309" t="s">
        <v>141</v>
      </c>
      <c r="C26" s="310"/>
      <c r="D26" s="81"/>
      <c r="F26" s="1" t="b">
        <f t="shared" si="0"/>
        <v>1</v>
      </c>
    </row>
    <row r="27" spans="2:32" ht="15" customHeight="1" thickBot="1" x14ac:dyDescent="0.25">
      <c r="B27" s="78"/>
      <c r="C27" s="78"/>
      <c r="D27" s="19"/>
    </row>
    <row r="28" spans="2:32" s="2" customFormat="1" ht="20.100000000000001" customHeight="1" thickBot="1" x14ac:dyDescent="0.25">
      <c r="B28" s="313" t="s">
        <v>5</v>
      </c>
      <c r="C28" s="314"/>
      <c r="D28" s="71">
        <f>SUM(D29:D50)</f>
        <v>0</v>
      </c>
    </row>
    <row r="29" spans="2:32" ht="15" customHeight="1" x14ac:dyDescent="0.2">
      <c r="B29" s="311" t="s">
        <v>493</v>
      </c>
      <c r="C29" s="312"/>
      <c r="D29" s="82"/>
      <c r="F29" s="1" t="b">
        <f t="shared" ref="F29:F42" si="1">ISBLANK(D29)</f>
        <v>1</v>
      </c>
    </row>
    <row r="30" spans="2:32" ht="15" customHeight="1" x14ac:dyDescent="0.2">
      <c r="B30" s="305" t="s">
        <v>168</v>
      </c>
      <c r="C30" s="306"/>
      <c r="D30" s="22"/>
      <c r="F30" s="1" t="b">
        <f t="shared" si="1"/>
        <v>1</v>
      </c>
    </row>
    <row r="31" spans="2:32" ht="15" customHeight="1" x14ac:dyDescent="0.2">
      <c r="B31" s="305" t="s">
        <v>169</v>
      </c>
      <c r="C31" s="306"/>
      <c r="D31" s="22"/>
      <c r="F31" s="1" t="b">
        <f t="shared" si="1"/>
        <v>1</v>
      </c>
    </row>
    <row r="32" spans="2:32" ht="30.75" customHeight="1" x14ac:dyDescent="0.2">
      <c r="B32" s="307" t="s">
        <v>494</v>
      </c>
      <c r="C32" s="308"/>
      <c r="D32" s="22"/>
      <c r="F32" s="1" t="b">
        <f t="shared" si="1"/>
        <v>1</v>
      </c>
    </row>
    <row r="33" spans="2:6" ht="15" customHeight="1" x14ac:dyDescent="0.2">
      <c r="B33" s="305" t="s">
        <v>495</v>
      </c>
      <c r="C33" s="306"/>
      <c r="D33" s="22"/>
      <c r="F33" s="1" t="b">
        <f t="shared" si="1"/>
        <v>1</v>
      </c>
    </row>
    <row r="34" spans="2:6" ht="27.75" customHeight="1" x14ac:dyDescent="0.2">
      <c r="B34" s="307" t="s">
        <v>496</v>
      </c>
      <c r="C34" s="308"/>
      <c r="D34" s="22"/>
      <c r="F34" s="1" t="b">
        <f t="shared" si="1"/>
        <v>1</v>
      </c>
    </row>
    <row r="35" spans="2:6" ht="15" customHeight="1" x14ac:dyDescent="0.2">
      <c r="B35" s="305" t="s">
        <v>497</v>
      </c>
      <c r="C35" s="306"/>
      <c r="D35" s="22"/>
      <c r="F35" s="1" t="b">
        <f t="shared" si="1"/>
        <v>1</v>
      </c>
    </row>
    <row r="36" spans="2:6" ht="15" customHeight="1" x14ac:dyDescent="0.2">
      <c r="B36" s="305" t="s">
        <v>170</v>
      </c>
      <c r="C36" s="306"/>
      <c r="D36" s="22"/>
      <c r="F36" s="1" t="b">
        <f t="shared" si="1"/>
        <v>1</v>
      </c>
    </row>
    <row r="37" spans="2:6" ht="15" customHeight="1" x14ac:dyDescent="0.2">
      <c r="B37" s="305" t="s">
        <v>171</v>
      </c>
      <c r="C37" s="306"/>
      <c r="D37" s="22"/>
      <c r="F37" s="1" t="b">
        <f t="shared" si="1"/>
        <v>1</v>
      </c>
    </row>
    <row r="38" spans="2:6" ht="15" customHeight="1" x14ac:dyDescent="0.2">
      <c r="B38" s="305" t="s">
        <v>28</v>
      </c>
      <c r="C38" s="306"/>
      <c r="D38" s="22"/>
      <c r="F38" s="1" t="b">
        <f t="shared" si="1"/>
        <v>1</v>
      </c>
    </row>
    <row r="39" spans="2:6" ht="15" customHeight="1" x14ac:dyDescent="0.2">
      <c r="B39" s="305" t="s">
        <v>498</v>
      </c>
      <c r="C39" s="306"/>
      <c r="D39" s="22"/>
      <c r="F39" s="1" t="b">
        <f t="shared" si="1"/>
        <v>1</v>
      </c>
    </row>
    <row r="40" spans="2:6" ht="15" customHeight="1" x14ac:dyDescent="0.2">
      <c r="B40" s="305" t="s">
        <v>7</v>
      </c>
      <c r="C40" s="306"/>
      <c r="D40" s="22"/>
      <c r="F40" s="1" t="b">
        <f t="shared" si="1"/>
        <v>1</v>
      </c>
    </row>
    <row r="41" spans="2:6" ht="15" customHeight="1" x14ac:dyDescent="0.2">
      <c r="B41" s="278" t="s">
        <v>6</v>
      </c>
      <c r="C41" s="279"/>
      <c r="D41" s="22"/>
      <c r="F41" s="1" t="b">
        <f t="shared" si="1"/>
        <v>1</v>
      </c>
    </row>
    <row r="42" spans="2:6" ht="15" customHeight="1" x14ac:dyDescent="0.2">
      <c r="B42" s="305" t="s">
        <v>8</v>
      </c>
      <c r="C42" s="306"/>
      <c r="D42" s="22"/>
      <c r="F42" s="1" t="b">
        <f t="shared" si="1"/>
        <v>1</v>
      </c>
    </row>
  </sheetData>
  <sheetProtection algorithmName="SHA-512" hashValue="kV9PolhgcPuMl9BIPv5JWT5+0Cec/d41empDYw56nBAlj8bkHGHyrrqrcKpZ4AvuKrRGdrd0HIy29hpBLmOArw==" saltValue="F9pV6wRi9NZTyR6U/rjtww==" spinCount="100000" sheet="1" objects="1" scenarios="1"/>
  <customSheetViews>
    <customSheetView guid="{9D15207E-DBB1-4CFD-97C8-9549EF36DB0E}" showGridLines="0" showRowCol="0" hiddenColumns="1" topLeftCell="A7">
      <selection activeCell="B21" sqref="B21:C21"/>
      <pageMargins left="0.7" right="0.7" top="0.78740157499999996" bottom="0.78740157499999996" header="0.3" footer="0.3"/>
      <pageSetup paperSize="9" orientation="portrait" verticalDpi="0"/>
    </customSheetView>
    <customSheetView guid="{5F75C85D-E9C4-4DB9-B9DE-482AE3126600}" showGridLines="0" showRowCol="0" hiddenColumns="1" topLeftCell="A7">
      <selection activeCell="I24" sqref="I24"/>
      <pageMargins left="0.7" right="0.7" top="0.78740157499999996" bottom="0.78740157499999996" header="0.3" footer="0.3"/>
      <pageSetup paperSize="9" orientation="portrait" verticalDpi="0"/>
    </customSheetView>
  </customSheetViews>
  <mergeCells count="29">
    <mergeCell ref="B42:C42"/>
    <mergeCell ref="B21:C21"/>
    <mergeCell ref="B28:C28"/>
    <mergeCell ref="B39:C39"/>
    <mergeCell ref="B40:C40"/>
    <mergeCell ref="B25:C25"/>
    <mergeCell ref="B11:C11"/>
    <mergeCell ref="B37:C37"/>
    <mergeCell ref="B38:C38"/>
    <mergeCell ref="B32:C32"/>
    <mergeCell ref="B33:C33"/>
    <mergeCell ref="B34:C34"/>
    <mergeCell ref="B35:C35"/>
    <mergeCell ref="B36:C36"/>
    <mergeCell ref="B24:C24"/>
    <mergeCell ref="B26:C26"/>
    <mergeCell ref="B29:C29"/>
    <mergeCell ref="B30:C30"/>
    <mergeCell ref="B31:C31"/>
    <mergeCell ref="B23:C23"/>
    <mergeCell ref="B22:C22"/>
    <mergeCell ref="B8:C8"/>
    <mergeCell ref="B9:C9"/>
    <mergeCell ref="B10:C10"/>
    <mergeCell ref="B1:C1"/>
    <mergeCell ref="B6:C6"/>
    <mergeCell ref="B5:C5"/>
    <mergeCell ref="B4:C4"/>
    <mergeCell ref="B7:C7"/>
  </mergeCells>
  <conditionalFormatting sqref="C13">
    <cfRule type="cellIs" dxfId="32" priority="1" operator="notEqual">
      <formula>"Eingabe vollständig"</formula>
    </cfRule>
  </conditionalFormatting>
  <dataValidations count="5">
    <dataValidation type="decimal" operator="greaterThanOrEqual" allowBlank="1" showInputMessage="1" showErrorMessage="1" errorTitle="Fehlerhafte Eingabe" error="Bitte geben Sie einen gültigen Wert für die Ausgaben im Kalenderjahr 2019  (gemäß Rechnungsabschluss 2019, falls vorhanden)  ein. Erlaubt sind positive Zahlen." sqref="D24">
      <formula1>0</formula1>
    </dataValidation>
    <dataValidation type="decimal" operator="greaterThanOrEqual" allowBlank="1" showInputMessage="1" showErrorMessage="1" errorTitle="Fehlerhafte Eingabe" error="Bitte geben Sie einen gültigen Wert für die Einnahmen im Kalenderjahr 2021 (gemäß Rechnungsabschluss 2021, falls vorhanden)  ein. Erlaubt sind positive Zahlen." sqref="D43:D1048576">
      <formula1>0</formula1>
    </dataValidation>
    <dataValidation type="decimal" operator="greaterThanOrEqual" allowBlank="1" showInputMessage="1" showErrorMessage="1" errorTitle="Fehlerhafte Eingabe" error="Bitte geben Sie einen gültigen Wert für die Einnahmen im Kalenderjahr 2022 (gemäß Rechnungsabschluss 2022, falls vorhanden)  ein. Erlaubt sind positive Zahlen." sqref="D42">
      <formula1>0</formula1>
    </dataValidation>
    <dataValidation type="decimal" operator="greaterThanOrEqual" allowBlank="1" showInputMessage="1" showErrorMessage="1" errorTitle="Fehlerhafte Eingabe" error="Bitte geben Sie einen gültigen Wert für die Ausgaben im Kalenderjahr 2022  (gemäß Rechnungsabschluss 2022, falls vorhanden)  ein. Erlaubt sind positive Zahlen." sqref="D22:D23 D25:D26">
      <formula1>0</formula1>
    </dataValidation>
    <dataValidation type="decimal" operator="greaterThanOrEqual" allowBlank="1" showInputMessage="1" showErrorMessage="1" errorTitle="Fehlerhafte Eingabe" error="Bitte geben Sie einen gültigen Wert für die Einnahmen im Kalenderjahr 2022 (gemäß Rechnungsabschluss 2022, falls vorhanden)  ein. Erlaubt sind positive Zahlen." sqref="D29:D41">
      <formula1>0</formula1>
    </dataValidation>
  </dataValidations>
  <hyperlinks>
    <hyperlink ref="B6" location="'Einnahmen und Ausgaben'!A1" display="    Einnahmen und Ausgaben"/>
    <hyperlink ref="B11" location="Hilfe!A1" display="    Hilfe (?)"/>
    <hyperlink ref="B4" location="Erläuterungen!A1" display="    Erläuterungen"/>
    <hyperlink ref="B5" location="'Angaben zur Institution'!A1" display="    Angaben zur Insitution"/>
    <hyperlink ref="B7" location="Angestellte!A1" display="   Angestellte"/>
    <hyperlink ref="B7:C7" location="'Personal 2022'!A1" display="      Personal 2022"/>
    <hyperlink ref="B9" location="'Gehaltsschema 2022'!A1" display="    Gehaltsschema 2022"/>
    <hyperlink ref="B9:C9" location="Beschäftigungsgruppen!A1" display="   Beschäftigungsgruppen"/>
    <hyperlink ref="B10" location="'Gehaltsschema 2022'!A1" display="    Gehaltsschema 2022"/>
    <hyperlink ref="B10:C10" location="'Beschäftigungsgruppen Honorare'!A1" display="      Beschäftigungsgruppen Honorare"/>
    <hyperlink ref="B8" location="Angestellte!A1" display="   Angestellte"/>
    <hyperlink ref="B8:C8" location="'Honorare 2022'!A1" display="      Honorare 2022"/>
  </hyperlinks>
  <pageMargins left="0.7" right="0.7" top="0.78740157499999996" bottom="0.78740157499999996" header="0.3" footer="0.3"/>
  <pageSetup paperSize="9" scale="6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B1:AX405"/>
  <sheetViews>
    <sheetView showGridLines="0" showRowColHeaders="0" zoomScaleNormal="100" workbookViewId="0">
      <selection activeCell="D23" sqref="D23"/>
    </sheetView>
  </sheetViews>
  <sheetFormatPr baseColWidth="10" defaultColWidth="11.42578125" defaultRowHeight="15" customHeight="1" x14ac:dyDescent="0.2"/>
  <cols>
    <col min="1" max="1" width="3.7109375" style="9" customWidth="1"/>
    <col min="2" max="2" width="14.7109375" style="9" customWidth="1"/>
    <col min="3" max="3" width="10.7109375" style="9" customWidth="1"/>
    <col min="4" max="4" width="18.85546875" style="9" customWidth="1"/>
    <col min="5" max="5" width="26.7109375" style="8" customWidth="1"/>
    <col min="6" max="6" width="10.7109375" style="9" customWidth="1"/>
    <col min="7" max="7" width="18.7109375" style="9" customWidth="1"/>
    <col min="8" max="9" width="13.7109375" style="9" customWidth="1"/>
    <col min="10" max="12" width="10.7109375" style="9" customWidth="1"/>
    <col min="13" max="16" width="10.7109375" style="68" customWidth="1"/>
    <col min="17" max="21" width="10.7109375" style="68" hidden="1" customWidth="1"/>
    <col min="22" max="22" width="10.7109375" style="94" hidden="1" customWidth="1"/>
    <col min="23" max="23" width="60.140625" style="9" customWidth="1"/>
    <col min="24" max="24" width="11.42578125" style="9" customWidth="1"/>
    <col min="25" max="34" width="11.42578125" style="9" hidden="1" customWidth="1"/>
    <col min="35" max="42" width="11.42578125" style="8" hidden="1" customWidth="1"/>
    <col min="43" max="47" width="11.42578125" style="62" hidden="1" customWidth="1"/>
    <col min="48" max="48" width="14.42578125" hidden="1" customWidth="1"/>
    <col min="49" max="49" width="14.140625" hidden="1" customWidth="1"/>
    <col min="50" max="50" width="10.85546875" hidden="1" customWidth="1"/>
    <col min="51" max="51" width="11.42578125" style="9" customWidth="1"/>
    <col min="52" max="16384" width="11.42578125" style="9"/>
  </cols>
  <sheetData>
    <row r="1" spans="2:47" ht="30" customHeight="1" x14ac:dyDescent="0.2">
      <c r="B1" s="299" t="s">
        <v>503</v>
      </c>
      <c r="C1" s="299"/>
      <c r="D1" s="299"/>
      <c r="E1" s="299"/>
      <c r="F1" s="299"/>
    </row>
    <row r="2" spans="2:47" ht="9.9499999999999993" customHeight="1" x14ac:dyDescent="0.2">
      <c r="AH2" s="54"/>
    </row>
    <row r="3" spans="2:47" s="4" customFormat="1" ht="15" customHeight="1" x14ac:dyDescent="0.2">
      <c r="B3" s="48" t="s">
        <v>26</v>
      </c>
      <c r="C3" s="48"/>
      <c r="D3" s="36"/>
      <c r="E3" s="49"/>
      <c r="S3" s="6"/>
      <c r="T3" s="6"/>
      <c r="U3" s="6"/>
      <c r="V3" s="61"/>
      <c r="W3" s="28"/>
      <c r="Z3" s="2"/>
      <c r="AH3" s="50"/>
      <c r="AI3" s="7"/>
      <c r="AJ3" s="7"/>
      <c r="AK3" s="7"/>
      <c r="AL3" s="7"/>
      <c r="AM3" s="7"/>
      <c r="AN3" s="7"/>
      <c r="AO3" s="7"/>
      <c r="AP3" s="7"/>
      <c r="AQ3" s="6"/>
      <c r="AR3" s="6"/>
      <c r="AS3" s="6"/>
      <c r="AT3" s="6"/>
      <c r="AU3" s="6"/>
    </row>
    <row r="4" spans="2:47" s="4" customFormat="1" ht="15" customHeight="1" thickBot="1" x14ac:dyDescent="0.25">
      <c r="B4" s="296" t="s">
        <v>43</v>
      </c>
      <c r="C4" s="296"/>
      <c r="D4" s="296"/>
      <c r="E4" s="296"/>
      <c r="S4" s="6"/>
      <c r="T4" s="6"/>
      <c r="U4" s="6"/>
      <c r="V4" s="61"/>
      <c r="W4" s="28"/>
      <c r="Z4" s="2"/>
      <c r="AH4" s="50"/>
      <c r="AI4" s="7"/>
      <c r="AJ4" s="7"/>
      <c r="AK4" s="7"/>
      <c r="AL4" s="7"/>
      <c r="AM4" s="7"/>
      <c r="AN4" s="7"/>
      <c r="AO4" s="7"/>
      <c r="AP4" s="7"/>
      <c r="AQ4" s="6"/>
      <c r="AR4" s="6"/>
      <c r="AS4" s="6"/>
      <c r="AT4" s="6"/>
      <c r="AU4" s="6"/>
    </row>
    <row r="5" spans="2:47" s="4" customFormat="1" ht="15" customHeight="1" x14ac:dyDescent="0.2">
      <c r="B5" s="296" t="s">
        <v>110</v>
      </c>
      <c r="C5" s="296"/>
      <c r="D5" s="296"/>
      <c r="E5" s="296"/>
      <c r="G5" s="289" t="s">
        <v>515</v>
      </c>
      <c r="H5" s="221"/>
      <c r="I5" s="290"/>
      <c r="J5" s="2"/>
      <c r="T5" s="6"/>
      <c r="U5" s="6"/>
      <c r="V5" s="61"/>
      <c r="W5" s="28"/>
      <c r="Z5" s="2"/>
      <c r="AH5" s="50"/>
      <c r="AI5" s="7"/>
      <c r="AJ5" s="7"/>
      <c r="AK5" s="7"/>
      <c r="AL5" s="7"/>
      <c r="AM5" s="7"/>
      <c r="AN5" s="7"/>
      <c r="AO5" s="7"/>
      <c r="AP5" s="7"/>
      <c r="AQ5" s="6"/>
      <c r="AR5" s="6"/>
      <c r="AS5" s="6"/>
      <c r="AT5" s="6"/>
      <c r="AU5" s="6"/>
    </row>
    <row r="6" spans="2:47" s="4" customFormat="1" ht="15" customHeight="1" x14ac:dyDescent="0.2">
      <c r="B6" s="296" t="s">
        <v>41</v>
      </c>
      <c r="C6" s="296"/>
      <c r="D6" s="296"/>
      <c r="E6" s="296"/>
      <c r="G6" s="85">
        <f>SUM(AV21:AV404)</f>
        <v>0</v>
      </c>
      <c r="H6" s="4" t="s">
        <v>151</v>
      </c>
      <c r="I6" s="285"/>
      <c r="S6" s="6"/>
      <c r="T6" s="6"/>
      <c r="U6" s="6"/>
      <c r="V6" s="61"/>
      <c r="W6" s="28"/>
      <c r="Z6" s="2"/>
      <c r="AH6" s="50"/>
      <c r="AI6" s="7"/>
      <c r="AJ6" s="7"/>
      <c r="AK6" s="7"/>
      <c r="AL6" s="7"/>
      <c r="AM6" s="7"/>
      <c r="AN6" s="7"/>
      <c r="AO6" s="7"/>
      <c r="AP6" s="7"/>
      <c r="AQ6" s="6"/>
      <c r="AR6" s="6"/>
      <c r="AS6" s="6"/>
      <c r="AT6" s="6"/>
      <c r="AU6" s="6"/>
    </row>
    <row r="7" spans="2:47" s="4" customFormat="1" ht="15" customHeight="1" thickBot="1" x14ac:dyDescent="0.25">
      <c r="B7" s="298" t="s">
        <v>657</v>
      </c>
      <c r="C7" s="298"/>
      <c r="D7" s="298"/>
      <c r="E7" s="298"/>
      <c r="F7" s="7"/>
      <c r="G7" s="286">
        <f>SUM(AW21:AW404)</f>
        <v>0</v>
      </c>
      <c r="H7" s="291" t="s">
        <v>121</v>
      </c>
      <c r="I7" s="292"/>
      <c r="S7" s="6"/>
      <c r="T7" s="6"/>
      <c r="U7" s="6"/>
      <c r="V7" s="61"/>
      <c r="W7" s="28"/>
      <c r="Z7" s="2"/>
      <c r="AH7" s="50"/>
      <c r="AI7" s="7"/>
      <c r="AJ7" s="7"/>
      <c r="AK7" s="7"/>
      <c r="AL7" s="7"/>
      <c r="AM7" s="7"/>
      <c r="AN7" s="7"/>
      <c r="AO7" s="7"/>
      <c r="AP7" s="7"/>
      <c r="AQ7" s="6"/>
      <c r="AR7" s="6"/>
      <c r="AS7" s="6"/>
      <c r="AT7" s="6"/>
      <c r="AU7" s="6"/>
    </row>
    <row r="8" spans="2:47" s="24" customFormat="1" ht="15" customHeight="1" x14ac:dyDescent="0.2">
      <c r="B8" s="298" t="s">
        <v>486</v>
      </c>
      <c r="C8" s="298"/>
      <c r="D8" s="298"/>
      <c r="E8" s="298"/>
      <c r="G8" s="287"/>
      <c r="H8" s="4"/>
      <c r="I8" s="4"/>
      <c r="J8" s="4"/>
    </row>
    <row r="9" spans="2:47" s="24" customFormat="1" ht="15" customHeight="1" x14ac:dyDescent="0.2">
      <c r="B9" s="296" t="s">
        <v>114</v>
      </c>
      <c r="C9" s="296"/>
      <c r="D9" s="296"/>
      <c r="E9" s="296"/>
      <c r="G9" s="58"/>
      <c r="H9" s="280"/>
      <c r="I9" s="280"/>
      <c r="J9" s="295"/>
    </row>
    <row r="10" spans="2:47" s="24" customFormat="1" ht="15" customHeight="1" thickBot="1" x14ac:dyDescent="0.25">
      <c r="B10" s="298" t="s">
        <v>700</v>
      </c>
      <c r="C10" s="298"/>
      <c r="D10" s="298"/>
      <c r="E10" s="298"/>
    </row>
    <row r="11" spans="2:47" s="4" customFormat="1" ht="15" customHeight="1" thickBot="1" x14ac:dyDescent="0.25">
      <c r="B11" s="296" t="s">
        <v>42</v>
      </c>
      <c r="C11" s="296"/>
      <c r="D11" s="296"/>
      <c r="E11" s="296"/>
      <c r="F11" s="7"/>
      <c r="G11" s="7"/>
      <c r="J11" s="6"/>
      <c r="U11" s="6"/>
      <c r="V11" s="61"/>
      <c r="W11" s="28"/>
      <c r="Y11" s="320" t="s">
        <v>80</v>
      </c>
      <c r="Z11" s="321"/>
      <c r="AH11" s="50"/>
      <c r="AI11" s="7"/>
      <c r="AJ11" s="7"/>
      <c r="AK11" s="7"/>
      <c r="AL11" s="7"/>
      <c r="AM11" s="7"/>
      <c r="AN11" s="7"/>
      <c r="AO11" s="7"/>
      <c r="AP11" s="7"/>
      <c r="AQ11" s="6"/>
      <c r="AR11" s="6"/>
      <c r="AS11" s="6"/>
      <c r="AT11" s="6"/>
      <c r="AU11" s="6"/>
    </row>
    <row r="12" spans="2:47" s="4" customFormat="1" ht="15" customHeight="1" x14ac:dyDescent="0.2">
      <c r="B12" s="131"/>
      <c r="C12" s="131"/>
      <c r="D12" s="131"/>
      <c r="E12" s="131"/>
      <c r="F12" s="7"/>
      <c r="G12" s="7"/>
      <c r="J12" s="6"/>
      <c r="U12" s="6"/>
      <c r="V12" s="61"/>
      <c r="W12" s="28"/>
      <c r="Y12" s="56"/>
      <c r="Z12" s="56"/>
      <c r="AH12" s="50"/>
      <c r="AI12" s="7"/>
      <c r="AJ12" s="7"/>
      <c r="AK12" s="7"/>
      <c r="AL12" s="7"/>
      <c r="AM12" s="7"/>
      <c r="AN12" s="7"/>
      <c r="AO12" s="7"/>
      <c r="AP12" s="7"/>
      <c r="AQ12" s="6"/>
      <c r="AR12" s="6"/>
      <c r="AS12" s="6"/>
      <c r="AT12" s="6"/>
      <c r="AU12" s="6"/>
    </row>
    <row r="13" spans="2:47" s="4" customFormat="1" ht="15" customHeight="1" x14ac:dyDescent="0.2">
      <c r="B13" s="47"/>
      <c r="C13" s="47"/>
      <c r="G13" s="319" t="str">
        <f>IF(AND(NOT(Y14),Z14),"Prüfen Sie bitte alle Datenzeilen, in denen der Text 'unvollständig' in
Spalte 'Eingabe-Prüfung für Datenzeile' (Spalte 'B') aufscheint!","")</f>
        <v/>
      </c>
      <c r="H13" s="319"/>
      <c r="I13" s="319"/>
      <c r="J13" s="319"/>
      <c r="K13" s="319"/>
      <c r="L13" s="319"/>
      <c r="M13" s="319"/>
      <c r="T13" s="6"/>
      <c r="U13" s="61"/>
      <c r="V13" s="28"/>
      <c r="Y13" s="56" t="s">
        <v>12</v>
      </c>
      <c r="Z13" s="56" t="s">
        <v>13</v>
      </c>
      <c r="AG13" s="50"/>
      <c r="AH13" s="7"/>
      <c r="AI13" s="7"/>
      <c r="AJ13" s="7"/>
      <c r="AK13" s="7"/>
      <c r="AL13" s="7"/>
      <c r="AM13" s="7"/>
      <c r="AN13" s="7"/>
      <c r="AO13" s="7"/>
      <c r="AP13" s="6"/>
      <c r="AQ13" s="6"/>
      <c r="AR13" s="6"/>
      <c r="AS13" s="6"/>
      <c r="AT13" s="6"/>
    </row>
    <row r="14" spans="2:47" s="4" customFormat="1" ht="21" customHeight="1" x14ac:dyDescent="0.2">
      <c r="B14" s="318" t="s">
        <v>84</v>
      </c>
      <c r="C14" s="318"/>
      <c r="D14" s="132"/>
      <c r="E14" s="330" t="str">
        <f>IF(Y14,"Keine Einträge vorhanden",IF(Z14,"Unvollständige Einträge vorhanden","Alle Einträge vollständig"))</f>
        <v>Keine Einträge vorhanden</v>
      </c>
      <c r="F14" s="330"/>
      <c r="G14" s="319"/>
      <c r="H14" s="319"/>
      <c r="I14" s="319"/>
      <c r="J14" s="319"/>
      <c r="K14" s="319"/>
      <c r="L14" s="319"/>
      <c r="M14" s="319"/>
      <c r="N14" s="70"/>
      <c r="O14" s="70"/>
      <c r="T14" s="6"/>
      <c r="U14" s="61"/>
      <c r="V14" s="28"/>
      <c r="Y14" s="4" t="b">
        <f>COUNTIF(Y21:Y404,FALSE)=0</f>
        <v>1</v>
      </c>
      <c r="Z14" s="4" t="b">
        <f>COUNTIF(Z21:Z404,TRUE)&gt;0</f>
        <v>0</v>
      </c>
      <c r="AG14" s="51"/>
      <c r="AH14" s="7"/>
      <c r="AI14" s="7"/>
      <c r="AJ14" s="7"/>
      <c r="AK14" s="7"/>
      <c r="AL14" s="7"/>
      <c r="AM14" s="7"/>
      <c r="AN14" s="7"/>
      <c r="AO14" s="7"/>
      <c r="AP14" s="6"/>
      <c r="AQ14" s="6"/>
      <c r="AR14" s="6"/>
      <c r="AS14" s="6"/>
      <c r="AT14" s="6"/>
    </row>
    <row r="15" spans="2:47" s="4" customFormat="1" ht="15" customHeight="1" x14ac:dyDescent="0.2">
      <c r="B15" s="47"/>
      <c r="C15" s="47"/>
      <c r="D15" s="7"/>
      <c r="E15" s="28"/>
      <c r="U15" s="6"/>
      <c r="V15" s="61"/>
      <c r="W15" s="28"/>
      <c r="AH15" s="51"/>
      <c r="AI15" s="7"/>
      <c r="AJ15" s="7"/>
      <c r="AK15" s="7"/>
      <c r="AL15" s="7"/>
      <c r="AM15" s="7"/>
      <c r="AN15" s="7"/>
      <c r="AO15" s="7"/>
      <c r="AP15" s="7"/>
      <c r="AQ15" s="6"/>
      <c r="AR15" s="6"/>
      <c r="AS15" s="6"/>
      <c r="AT15" s="6"/>
      <c r="AU15" s="6"/>
    </row>
    <row r="16" spans="2:47" s="4" customFormat="1" ht="15" customHeight="1" x14ac:dyDescent="0.2">
      <c r="B16" s="47"/>
      <c r="C16" s="47"/>
      <c r="D16" s="7"/>
      <c r="E16" s="28"/>
      <c r="F16" s="28"/>
      <c r="G16" s="28"/>
      <c r="H16" s="46"/>
      <c r="I16" s="46"/>
      <c r="J16" s="6"/>
      <c r="U16" s="6"/>
      <c r="V16" s="61"/>
      <c r="W16" s="28"/>
      <c r="AH16" s="51"/>
      <c r="AI16" s="7"/>
      <c r="AJ16" s="7"/>
      <c r="AK16" s="7"/>
      <c r="AL16" s="7"/>
      <c r="AM16" s="7"/>
      <c r="AN16" s="7"/>
      <c r="AO16" s="7"/>
      <c r="AP16" s="7"/>
      <c r="AQ16" s="6"/>
      <c r="AR16" s="6"/>
      <c r="AS16" s="6"/>
      <c r="AT16" s="6"/>
      <c r="AU16" s="6"/>
    </row>
    <row r="17" spans="2:50" s="4" customFormat="1" ht="153.75" customHeight="1" x14ac:dyDescent="0.2">
      <c r="B17" s="341" t="s">
        <v>698</v>
      </c>
      <c r="C17" s="341"/>
      <c r="D17" s="341"/>
      <c r="E17" s="341"/>
      <c r="F17" s="341"/>
      <c r="G17" s="341"/>
      <c r="H17" s="341"/>
      <c r="I17" s="341"/>
      <c r="J17" s="341"/>
      <c r="K17" s="341"/>
      <c r="L17" s="341"/>
      <c r="M17" s="341"/>
      <c r="N17" s="341"/>
      <c r="O17" s="341"/>
      <c r="P17" s="341"/>
      <c r="Q17" s="7"/>
      <c r="R17" s="7"/>
      <c r="S17" s="6"/>
      <c r="T17" s="6"/>
      <c r="U17" s="6"/>
      <c r="V17" s="61"/>
      <c r="W17" s="28"/>
      <c r="AH17" s="51"/>
      <c r="AI17" s="7"/>
      <c r="AJ17" s="7"/>
      <c r="AK17" s="7"/>
      <c r="AL17" s="7"/>
      <c r="AM17" s="7"/>
      <c r="AN17" s="7"/>
      <c r="AO17" s="7"/>
      <c r="AP17" s="7"/>
      <c r="AQ17" s="6"/>
      <c r="AR17" s="6"/>
      <c r="AS17" s="6"/>
      <c r="AT17" s="6"/>
      <c r="AU17" s="6"/>
    </row>
    <row r="18" spans="2:50" s="4" customFormat="1" ht="9.9499999999999993" customHeight="1" thickBot="1" x14ac:dyDescent="0.25">
      <c r="B18" s="47"/>
      <c r="C18" s="47"/>
      <c r="D18" s="7"/>
      <c r="E18" s="28"/>
      <c r="F18" s="28"/>
      <c r="G18" s="28"/>
      <c r="H18" s="46"/>
      <c r="I18" s="46"/>
      <c r="J18" s="6"/>
      <c r="K18" s="6"/>
      <c r="L18" s="7"/>
      <c r="M18" s="6"/>
      <c r="N18" s="6"/>
      <c r="O18" s="6"/>
      <c r="P18" s="6"/>
      <c r="Q18" s="7"/>
      <c r="R18" s="7"/>
      <c r="S18" s="6"/>
      <c r="T18" s="6"/>
      <c r="U18" s="6"/>
      <c r="V18" s="61"/>
      <c r="W18" s="28"/>
      <c r="AH18" s="51"/>
      <c r="AI18" s="7"/>
      <c r="AJ18" s="7"/>
      <c r="AK18" s="7"/>
      <c r="AL18" s="7"/>
      <c r="AM18" s="7"/>
      <c r="AN18" s="7"/>
      <c r="AO18" s="7"/>
      <c r="AP18" s="7"/>
      <c r="AQ18" s="6"/>
      <c r="AR18" s="6"/>
      <c r="AS18" s="6"/>
      <c r="AT18" s="6"/>
      <c r="AU18" s="6"/>
    </row>
    <row r="19" spans="2:50" s="4" customFormat="1" ht="26.25" customHeight="1" thickBot="1" x14ac:dyDescent="0.25">
      <c r="B19" s="47"/>
      <c r="C19" s="47"/>
      <c r="D19" s="7"/>
      <c r="E19" s="338" t="s">
        <v>2</v>
      </c>
      <c r="F19" s="339"/>
      <c r="G19" s="108"/>
      <c r="H19" s="105" t="s">
        <v>56</v>
      </c>
      <c r="I19" s="105"/>
      <c r="J19" s="106"/>
      <c r="K19" s="338" t="s">
        <v>506</v>
      </c>
      <c r="L19" s="340"/>
      <c r="M19" s="340"/>
      <c r="N19" s="340"/>
      <c r="O19" s="340"/>
      <c r="P19" s="339"/>
      <c r="Q19" s="335" t="s">
        <v>59</v>
      </c>
      <c r="R19" s="336"/>
      <c r="S19" s="336"/>
      <c r="T19" s="336"/>
      <c r="U19" s="336"/>
      <c r="V19" s="337"/>
      <c r="W19" s="28"/>
      <c r="Y19" s="320" t="s">
        <v>79</v>
      </c>
      <c r="Z19" s="322"/>
      <c r="AA19" s="322"/>
      <c r="AB19" s="322"/>
      <c r="AC19" s="322"/>
      <c r="AD19" s="321"/>
      <c r="AE19" s="320" t="s">
        <v>68</v>
      </c>
      <c r="AF19" s="322"/>
      <c r="AG19" s="322"/>
      <c r="AH19" s="321"/>
      <c r="AI19" s="323" t="s">
        <v>65</v>
      </c>
      <c r="AJ19" s="324"/>
      <c r="AK19" s="328" t="s">
        <v>50</v>
      </c>
      <c r="AL19" s="331"/>
      <c r="AM19" s="331"/>
      <c r="AN19" s="329"/>
      <c r="AO19" s="107" t="s">
        <v>1</v>
      </c>
      <c r="AP19" s="133" t="s">
        <v>466</v>
      </c>
      <c r="AQ19" s="328" t="s">
        <v>69</v>
      </c>
      <c r="AR19" s="329"/>
      <c r="AS19" s="332" t="s">
        <v>64</v>
      </c>
      <c r="AT19" s="333"/>
      <c r="AU19" s="334"/>
      <c r="AV19" s="325" t="s">
        <v>514</v>
      </c>
      <c r="AW19" s="326"/>
      <c r="AX19" s="327"/>
    </row>
    <row r="20" spans="2:50" s="5" customFormat="1" ht="69" customHeight="1" thickBot="1" x14ac:dyDescent="0.25">
      <c r="B20" s="75" t="s">
        <v>142</v>
      </c>
      <c r="C20" s="140" t="s">
        <v>1</v>
      </c>
      <c r="D20" s="141" t="s">
        <v>467</v>
      </c>
      <c r="E20" s="92" t="s">
        <v>48</v>
      </c>
      <c r="F20" s="242" t="s">
        <v>60</v>
      </c>
      <c r="G20" s="92" t="s">
        <v>56</v>
      </c>
      <c r="H20" s="243" t="s">
        <v>499</v>
      </c>
      <c r="I20" s="244" t="s">
        <v>500</v>
      </c>
      <c r="J20" s="16" t="s">
        <v>501</v>
      </c>
      <c r="K20" s="245" t="s">
        <v>129</v>
      </c>
      <c r="L20" s="15" t="s">
        <v>58</v>
      </c>
      <c r="M20" s="93" t="s">
        <v>524</v>
      </c>
      <c r="N20" s="261" t="s">
        <v>525</v>
      </c>
      <c r="O20" s="16" t="s">
        <v>523</v>
      </c>
      <c r="P20" s="234" t="s">
        <v>507</v>
      </c>
      <c r="Q20" s="92" t="s">
        <v>20</v>
      </c>
      <c r="R20" s="15" t="s">
        <v>57</v>
      </c>
      <c r="S20" s="93" t="s">
        <v>508</v>
      </c>
      <c r="T20" s="93" t="s">
        <v>509</v>
      </c>
      <c r="U20" s="93" t="s">
        <v>510</v>
      </c>
      <c r="V20" s="16" t="s">
        <v>103</v>
      </c>
      <c r="W20" s="91" t="s">
        <v>672</v>
      </c>
      <c r="X20" s="12"/>
      <c r="Y20" s="5" t="s">
        <v>12</v>
      </c>
      <c r="Z20" s="5" t="s">
        <v>13</v>
      </c>
      <c r="AA20" s="13" t="s">
        <v>61</v>
      </c>
      <c r="AB20" s="13" t="s">
        <v>62</v>
      </c>
      <c r="AC20" s="13" t="s">
        <v>102</v>
      </c>
      <c r="AD20" s="13" t="s">
        <v>78</v>
      </c>
      <c r="AE20" s="13" t="s">
        <v>511</v>
      </c>
      <c r="AF20" s="13" t="s">
        <v>512</v>
      </c>
      <c r="AG20" s="13" t="s">
        <v>513</v>
      </c>
      <c r="AH20" s="13" t="s">
        <v>67</v>
      </c>
      <c r="AI20" s="13" t="s">
        <v>66</v>
      </c>
      <c r="AJ20" s="5" t="s">
        <v>65</v>
      </c>
      <c r="AK20" s="13" t="s">
        <v>123</v>
      </c>
      <c r="AL20" s="317" t="s">
        <v>139</v>
      </c>
      <c r="AM20" s="317"/>
      <c r="AN20" s="109" t="s">
        <v>140</v>
      </c>
      <c r="AO20" s="109" t="s">
        <v>136</v>
      </c>
      <c r="AP20" s="109" t="s">
        <v>136</v>
      </c>
      <c r="AQ20" s="59" t="s">
        <v>508</v>
      </c>
      <c r="AR20" s="59" t="s">
        <v>509</v>
      </c>
      <c r="AS20" s="59" t="s">
        <v>57</v>
      </c>
      <c r="AT20" s="59" t="s">
        <v>508</v>
      </c>
      <c r="AU20" s="59" t="s">
        <v>509</v>
      </c>
      <c r="AV20" s="70" t="s">
        <v>504</v>
      </c>
      <c r="AW20" s="70" t="s">
        <v>505</v>
      </c>
      <c r="AX20" s="5" t="s">
        <v>584</v>
      </c>
    </row>
    <row r="21" spans="2:50" s="53" customFormat="1" ht="15" customHeight="1" x14ac:dyDescent="0.2">
      <c r="B21" s="176" t="str">
        <f>IF(Y21,"",IF(Z21,"unvollständig","vollständig"))</f>
        <v/>
      </c>
      <c r="C21" s="137"/>
      <c r="D21" s="115"/>
      <c r="E21" s="235"/>
      <c r="F21" s="236"/>
      <c r="G21" s="237"/>
      <c r="H21" s="238"/>
      <c r="I21" s="239"/>
      <c r="J21" s="240"/>
      <c r="K21" s="241"/>
      <c r="L21" s="138"/>
      <c r="M21" s="117" t="str">
        <f>IF(AD21,AQ21,"")</f>
        <v/>
      </c>
      <c r="N21" s="14" t="str">
        <f t="shared" ref="N21:N22" si="0">IF(AD21,AR21,"")</f>
        <v/>
      </c>
      <c r="O21" s="263" t="str">
        <f>IF(AD21,(M21+N21)*IF(ISBLANK(AX21),1,AX21),"")</f>
        <v/>
      </c>
      <c r="P21" s="262"/>
      <c r="Q21" s="110" t="str">
        <f t="shared" ref="Q21:Q22" si="1">IF(AC21,AJ21,"")</f>
        <v/>
      </c>
      <c r="R21" s="14" t="str">
        <f t="shared" ref="R21:R22" si="2">IF(AC21,AS21,"")</f>
        <v/>
      </c>
      <c r="S21" s="14" t="str">
        <f t="shared" ref="S21:S22" si="3">IF(AC21,AT21,"")</f>
        <v/>
      </c>
      <c r="T21" s="14" t="str">
        <f t="shared" ref="T21:T22" si="4">IF(AC21,AU21,"")</f>
        <v/>
      </c>
      <c r="U21" s="14" t="str">
        <f t="shared" ref="U21:U22" si="5">IF(AC21,S21+T21,"")</f>
        <v/>
      </c>
      <c r="V21" s="95" t="str">
        <f t="shared" ref="V21:V22" si="6">IF(AD21,100*O21/U21-100,"")</f>
        <v/>
      </c>
      <c r="W21" s="119"/>
      <c r="X21" s="52"/>
      <c r="Y21" s="53" t="b">
        <f>AND(AND(AND(AND(AND(AND(AND(AND(AND(ISBLANK(P21),ISBLANK(C21)),ISBLANK(D21)),ISBLANK(E21)),ISBLANK(F21)),ISBLANK(H21)),ISBLANK(G21)),ISBLANK(J21)),ISBLANK(K21)),ISBLANK(L21))</f>
        <v>1</v>
      </c>
      <c r="Z21" s="53" t="b">
        <f>AND(NOT(Y21),NOT(AND(AND(AND(AND(AND(AND(AND(AND(AND(NOT(ISBLANK(C21)),NOT(ISBLANK(D21))),NOT(ISBLANK(E21))),NOT(ISBLANK(F21))),NOT(ISBLANK(H21))),NOT(ISBLANK(G21))),NOT(ISBLANK(J21))),NOT(ISBLANK(K21))),NOT(ISBLANK(P21))),OR(NOT(AK21),L21&lt;&gt;""))))</f>
        <v>0</v>
      </c>
      <c r="AA21" s="53" t="b">
        <f>IF(ISBLANK(H21),TRUE,AND(IF(ISBLANK(I21),TRUE,I21&gt;=H21),AND(H21&gt;=DATE(1900,1,1),H21&lt;=DATE(config!$B$6,12,31))))</f>
        <v>1</v>
      </c>
      <c r="AB21" s="53" t="b">
        <f>IF(ISBLANK(I21),TRUE,IF(ISBLANK(H21),FALSE,AND(I21&gt;=H21,AND(I21&gt;=DATE(config!$B$6,1,1),I21&lt;=DATE(config!$B$6,12,31)))))</f>
        <v>1</v>
      </c>
      <c r="AC21" s="53" t="b">
        <f>AND(AND(NOT(ISBLANK(G21)),NOT(ISBLANK(H21))),NOT(ISBLANK(J21)))</f>
        <v>0</v>
      </c>
      <c r="AD21" s="53" t="b">
        <f>AND(AND(AC21,NOT(ISBLANK(K21))),OR(NOT(AK21),NOT(ISBLANK(L21))))</f>
        <v>0</v>
      </c>
      <c r="AE21" s="53">
        <f>IF(H21&lt;DATE(config!$B$6,1,1),DATE(config!$B$6,1,1),H21)</f>
        <v>44562</v>
      </c>
      <c r="AF21" s="53">
        <f>IF(ISBLANK(I21),DATE(config!$B$6,12,31),IF(I21&gt;DATE(config!$B$6,12,31),DATE(config!$B$6,12,31),I21))</f>
        <v>44926</v>
      </c>
      <c r="AG21" s="53">
        <f>AF21-AE21+1</f>
        <v>365</v>
      </c>
      <c r="AH21" s="53">
        <f>ROUNDDOWN((config!$B$8-H21)/365.25,0)</f>
        <v>123</v>
      </c>
      <c r="AI21" s="60">
        <f>IF(AH21&lt;5,1,IF(AH21&lt;11,2,IF(AH21&lt;18,3,4)))</f>
        <v>4</v>
      </c>
      <c r="AJ21" s="60" t="str">
        <f>$F21 &amp; INDEX(Beschäftigungsgruppen!$J$15:$M$15,1,AI21)</f>
        <v>d</v>
      </c>
      <c r="AK21" s="60" t="b">
        <f>G21&lt;&gt;config!$F$20</f>
        <v>1</v>
      </c>
      <c r="AL21" s="60" t="str">
        <f t="shared" ref="AL21" si="7">IF(AK21,"Ja","")</f>
        <v>Ja</v>
      </c>
      <c r="AM21" s="60" t="str">
        <f t="shared" ref="AM21" si="8">IF(AK21,"Nein","")</f>
        <v>Nein</v>
      </c>
      <c r="AN21" s="60" t="b">
        <f t="shared" ref="AN21:AN84" si="9">OR(NOT(AK21),L21="Ja")</f>
        <v>0</v>
      </c>
      <c r="AO21" s="60" t="b">
        <f>AND(C21=config!$D$23,AND(NOT(ISBLANK(H21)),H21&lt;=DATE(2022,12,31)))</f>
        <v>0</v>
      </c>
      <c r="AP21" s="60" t="b">
        <f>AND(D21=config!$J$24,AND(NOT(ISBLANK(I21)),I21&lt;=DATE(2022,12,31)))</f>
        <v>0</v>
      </c>
      <c r="AQ21" s="63">
        <f>K21*IF(AN21,14,12)/config!$B$7*AG21</f>
        <v>0</v>
      </c>
      <c r="AR21" s="63">
        <f>IF(K21&lt;=config!$B$9,config!$B$10,config!$B$11)*AQ21</f>
        <v>0</v>
      </c>
      <c r="AS21" s="63" t="e">
        <f>INDEX(Beschäftigungsgruppen!$J$16:$M$20,F21,AI21)/config!$B$12*J21</f>
        <v>#VALUE!</v>
      </c>
      <c r="AT21" s="63" t="e">
        <f>AS21*IF(AN21,14,12)/config!$B$7*AG21</f>
        <v>#VALUE!</v>
      </c>
      <c r="AU21" s="63" t="e">
        <f>IF(AS21&lt;=config!$B$9,config!$B$10,config!$B$11)*AT21</f>
        <v>#VALUE!</v>
      </c>
      <c r="AV21" s="249">
        <f>IF(G21="Echter Dienstvertrag",1,0)</f>
        <v>0</v>
      </c>
      <c r="AW21" s="249">
        <f>IF(G21="Freier Dienstvertrag",1,0)</f>
        <v>0</v>
      </c>
      <c r="AX21" s="53">
        <f>IF((AV21+AW21)&gt;0,1,0)</f>
        <v>0</v>
      </c>
    </row>
    <row r="22" spans="2:50" s="53" customFormat="1" ht="15" customHeight="1" x14ac:dyDescent="0.2">
      <c r="B22" s="176" t="str">
        <f t="shared" ref="B22" si="10">IF(Y22,"",IF(Z22,"unvollständig","vollständig"))</f>
        <v/>
      </c>
      <c r="C22" s="137"/>
      <c r="D22" s="115"/>
      <c r="E22" s="96"/>
      <c r="F22" s="127"/>
      <c r="G22" s="128"/>
      <c r="H22" s="122"/>
      <c r="I22" s="123"/>
      <c r="J22" s="129"/>
      <c r="K22" s="17"/>
      <c r="L22" s="115"/>
      <c r="M22" s="117" t="str">
        <f t="shared" ref="M22" si="11">IF(AD22,AQ22,"")</f>
        <v/>
      </c>
      <c r="N22" s="14" t="str">
        <f t="shared" si="0"/>
        <v/>
      </c>
      <c r="O22" s="264" t="str">
        <f>IF(AD22,(M22+N22)*IF(ISBLANK(AX22),1,AX22),"")</f>
        <v/>
      </c>
      <c r="P22" s="262"/>
      <c r="Q22" s="110" t="str">
        <f t="shared" si="1"/>
        <v/>
      </c>
      <c r="R22" s="14" t="str">
        <f t="shared" si="2"/>
        <v/>
      </c>
      <c r="S22" s="14" t="str">
        <f t="shared" si="3"/>
        <v/>
      </c>
      <c r="T22" s="14" t="str">
        <f t="shared" si="4"/>
        <v/>
      </c>
      <c r="U22" s="14" t="str">
        <f t="shared" si="5"/>
        <v/>
      </c>
      <c r="V22" s="95" t="str">
        <f t="shared" si="6"/>
        <v/>
      </c>
      <c r="W22" s="119"/>
      <c r="Y22" s="53" t="b">
        <f t="shared" ref="Y22:Y85" si="12">AND(AND(AND(AND(AND(AND(AND(AND(AND(ISBLANK(P22),ISBLANK(C22)),ISBLANK(D22)),ISBLANK(E22)),ISBLANK(F22)),ISBLANK(H22)),ISBLANK(G22)),ISBLANK(J22)),ISBLANK(K22)),ISBLANK(L22))</f>
        <v>1</v>
      </c>
      <c r="Z22" s="53" t="b">
        <f t="shared" ref="Z22:Z85" si="13">AND(NOT(Y22),NOT(AND(AND(AND(AND(AND(AND(AND(AND(AND(NOT(ISBLANK(C22)),NOT(ISBLANK(D22))),NOT(ISBLANK(E22))),NOT(ISBLANK(F22))),NOT(ISBLANK(H22))),NOT(ISBLANK(G22))),NOT(ISBLANK(J22))),NOT(ISBLANK(K22))),NOT(ISBLANK(P22))),OR(NOT(AK22),L22&lt;&gt;""))))</f>
        <v>0</v>
      </c>
      <c r="AA22" s="53" t="b">
        <f>IF(ISBLANK(H22),TRUE,AND(IF(ISBLANK(I22),TRUE,I22&gt;=H22),AND(H22&gt;=DATE(1900,1,1),H22&lt;=DATE(config!$B$6,12,31))))</f>
        <v>1</v>
      </c>
      <c r="AB22" s="53" t="b">
        <f>IF(ISBLANK(I22),TRUE,IF(ISBLANK(H22),FALSE,AND(I22&gt;=H22,AND(I22&gt;=DATE(config!$B$6,1,1),I22&lt;=DATE(config!$B$6,12,31)))))</f>
        <v>1</v>
      </c>
      <c r="AC22" s="53" t="b">
        <f t="shared" ref="AC22:AC84" si="14">AND(AND(NOT(ISBLANK(G22)),NOT(ISBLANK(H22))),NOT(ISBLANK(J22)))</f>
        <v>0</v>
      </c>
      <c r="AD22" s="53" t="b">
        <f t="shared" ref="AD22:AD84" si="15">AND(AND(AC22,NOT(ISBLANK(K22))),OR(NOT(AK22),NOT(ISBLANK(L22))))</f>
        <v>0</v>
      </c>
      <c r="AE22" s="53">
        <f>IF(H22&lt;DATE(config!$B$6,1,1),DATE(config!$B$6,1,1),H22)</f>
        <v>44562</v>
      </c>
      <c r="AF22" s="53">
        <f>IF(ISBLANK(I22),DATE(config!$B$6,12,31),IF(I22&gt;DATE(config!$B$6,12,31),DATE(config!$B$6,12,31),I22))</f>
        <v>44926</v>
      </c>
      <c r="AG22" s="53">
        <f t="shared" ref="AG22:AG84" si="16">AF22-AE22+1</f>
        <v>365</v>
      </c>
      <c r="AH22" s="53">
        <f>ROUNDDOWN((config!$B$8-H22)/365.25,0)</f>
        <v>123</v>
      </c>
      <c r="AI22" s="60">
        <f t="shared" ref="AI22:AI85" si="17">IF(AH22&lt;5,1,IF(AH22&lt;11,2,IF(AH22&lt;18,3,4)))</f>
        <v>4</v>
      </c>
      <c r="AJ22" s="60" t="str">
        <f>$F22 &amp; INDEX(Beschäftigungsgruppen!$J$15:$M$15,1,AI22)</f>
        <v>d</v>
      </c>
      <c r="AK22" s="60" t="b">
        <f>G22&lt;&gt;config!$F$20</f>
        <v>1</v>
      </c>
      <c r="AL22" s="60" t="str">
        <f t="shared" ref="AL22:AL85" si="18">IF(AK22,"Ja","")</f>
        <v>Ja</v>
      </c>
      <c r="AM22" s="60" t="str">
        <f t="shared" ref="AM22:AM85" si="19">IF(AK22,"Nein","")</f>
        <v>Nein</v>
      </c>
      <c r="AN22" s="60" t="b">
        <f t="shared" si="9"/>
        <v>0</v>
      </c>
      <c r="AO22" s="60" t="b">
        <f>AND(C22=config!$D$23,AND(NOT(ISBLANK(H22)),H22&lt;=DATE(2022,12,31)))</f>
        <v>0</v>
      </c>
      <c r="AP22" s="60" t="b">
        <f>AND(D22=config!$J$24,AND(NOT(ISBLANK(I22)),I22&lt;=DATE(2022,12,31)))</f>
        <v>0</v>
      </c>
      <c r="AQ22" s="63">
        <f>K22*IF(AN22,14,12)/config!$B$7*AG22</f>
        <v>0</v>
      </c>
      <c r="AR22" s="63">
        <f>IF(K22&lt;=config!$B$9,config!$B$10,config!$B$11)*AQ22</f>
        <v>0</v>
      </c>
      <c r="AS22" s="63" t="e">
        <f>INDEX(Beschäftigungsgruppen!$J$16:$M$20,F22,AI22)/config!$B$12*J22</f>
        <v>#VALUE!</v>
      </c>
      <c r="AT22" s="63" t="e">
        <f>AS22*IF(AN22,14,12)/config!$B$7*AG22</f>
        <v>#VALUE!</v>
      </c>
      <c r="AU22" s="63" t="e">
        <f>IF(AS22&lt;=config!$B$9,config!$B$10,config!$B$11)*AT22</f>
        <v>#VALUE!</v>
      </c>
      <c r="AV22" s="249">
        <f t="shared" ref="AV22:AV85" si="20">IF(G22="Echter Dienstvertrag",1,0)</f>
        <v>0</v>
      </c>
      <c r="AW22" s="249">
        <f t="shared" ref="AW22:AW85" si="21">IF(G22="Freier Dienstvertrag",1,0)</f>
        <v>0</v>
      </c>
      <c r="AX22" s="53">
        <f t="shared" ref="AX22:AX85" si="22">IF((AV22+AW22)&gt;0,1,0)</f>
        <v>0</v>
      </c>
    </row>
    <row r="23" spans="2:50" s="53" customFormat="1" ht="15" customHeight="1" x14ac:dyDescent="0.2">
      <c r="B23" s="176" t="str">
        <f t="shared" ref="B23:B86" si="23">IF(Y23,"",IF(Z23,"unvollständig","vollständig"))</f>
        <v/>
      </c>
      <c r="C23" s="137"/>
      <c r="D23" s="115"/>
      <c r="E23" s="96"/>
      <c r="F23" s="127"/>
      <c r="G23" s="128"/>
      <c r="H23" s="122"/>
      <c r="I23" s="123"/>
      <c r="J23" s="129"/>
      <c r="K23" s="17"/>
      <c r="L23" s="115"/>
      <c r="M23" s="117" t="str">
        <f t="shared" ref="M23:M86" si="24">IF(AD23,AQ23,"")</f>
        <v/>
      </c>
      <c r="N23" s="14" t="str">
        <f t="shared" ref="N23:N86" si="25">IF(AD23,AR23,"")</f>
        <v/>
      </c>
      <c r="O23" s="264" t="str">
        <f>IF(AD23,(M23+N23)*IF(ISBLANK(AX23),1,AX23),"")</f>
        <v/>
      </c>
      <c r="P23" s="262"/>
      <c r="Q23" s="110" t="str">
        <f t="shared" ref="Q23:Q86" si="26">IF(AC23,AJ23,"")</f>
        <v/>
      </c>
      <c r="R23" s="14" t="str">
        <f t="shared" ref="R23:R86" si="27">IF(AC23,AS23,"")</f>
        <v/>
      </c>
      <c r="S23" s="14" t="str">
        <f t="shared" ref="S23:S86" si="28">IF(AC23,AT23,"")</f>
        <v/>
      </c>
      <c r="T23" s="14" t="str">
        <f t="shared" ref="T23:T86" si="29">IF(AC23,AU23,"")</f>
        <v/>
      </c>
      <c r="U23" s="14" t="str">
        <f t="shared" ref="U23:U86" si="30">IF(AC23,S23+T23,"")</f>
        <v/>
      </c>
      <c r="V23" s="95" t="str">
        <f t="shared" ref="V23:V86" si="31">IF(AD23,100*O23/U23-100,"")</f>
        <v/>
      </c>
      <c r="W23" s="119"/>
      <c r="Y23" s="53" t="b">
        <f t="shared" si="12"/>
        <v>1</v>
      </c>
      <c r="Z23" s="53" t="b">
        <f t="shared" si="13"/>
        <v>0</v>
      </c>
      <c r="AA23" s="53" t="b">
        <f>IF(ISBLANK(H23),TRUE,AND(IF(ISBLANK(I23),TRUE,I23&gt;=H23),AND(H23&gt;=DATE(1900,1,1),H23&lt;=DATE(config!$B$6,12,31))))</f>
        <v>1</v>
      </c>
      <c r="AB23" s="53" t="b">
        <f>IF(ISBLANK(I23),TRUE,IF(ISBLANK(H23),FALSE,AND(I23&gt;=H23,AND(I23&gt;=DATE(config!$B$6,1,1),I23&lt;=DATE(config!$B$6,12,31)))))</f>
        <v>1</v>
      </c>
      <c r="AC23" s="53" t="b">
        <f t="shared" si="14"/>
        <v>0</v>
      </c>
      <c r="AD23" s="53" t="b">
        <f t="shared" si="15"/>
        <v>0</v>
      </c>
      <c r="AE23" s="53">
        <f>IF(H23&lt;DATE(config!$B$6,1,1),DATE(config!$B$6,1,1),H23)</f>
        <v>44562</v>
      </c>
      <c r="AF23" s="53">
        <f>IF(ISBLANK(I23),DATE(config!$B$6,12,31),IF(I23&gt;DATE(config!$B$6,12,31),DATE(config!$B$6,12,31),I23))</f>
        <v>44926</v>
      </c>
      <c r="AG23" s="53">
        <f>AF23-AE23+1</f>
        <v>365</v>
      </c>
      <c r="AH23" s="53">
        <f>ROUNDDOWN((config!$B$8-H23)/365.25,0)</f>
        <v>123</v>
      </c>
      <c r="AI23" s="60">
        <f t="shared" si="17"/>
        <v>4</v>
      </c>
      <c r="AJ23" s="60" t="str">
        <f>$F23 &amp; INDEX(Beschäftigungsgruppen!$J$15:$M$15,1,AI23)</f>
        <v>d</v>
      </c>
      <c r="AK23" s="60" t="b">
        <f>G23&lt;&gt;config!$F$20</f>
        <v>1</v>
      </c>
      <c r="AL23" s="60" t="str">
        <f t="shared" si="18"/>
        <v>Ja</v>
      </c>
      <c r="AM23" s="60" t="str">
        <f t="shared" si="19"/>
        <v>Nein</v>
      </c>
      <c r="AN23" s="60" t="b">
        <f t="shared" si="9"/>
        <v>0</v>
      </c>
      <c r="AO23" s="60" t="b">
        <f>AND(C23=config!$D$23,AND(NOT(ISBLANK(H23)),H23&lt;=DATE(2022,12,31)))</f>
        <v>0</v>
      </c>
      <c r="AP23" s="60" t="b">
        <f>AND(D23=config!$J$24,AND(NOT(ISBLANK(I23)),I23&lt;=DATE(2022,12,31)))</f>
        <v>0</v>
      </c>
      <c r="AQ23" s="63">
        <f>K23*IF(AN23,14,12)/config!$B$7*AG23</f>
        <v>0</v>
      </c>
      <c r="AR23" s="63">
        <f>IF(K23&lt;=config!$B$9,config!$B$10,config!$B$11)*AQ23</f>
        <v>0</v>
      </c>
      <c r="AS23" s="63" t="e">
        <f>INDEX(Beschäftigungsgruppen!$J$16:$M$20,F23,AI23)/config!$B$12*J23</f>
        <v>#VALUE!</v>
      </c>
      <c r="AT23" s="63" t="e">
        <f>AS23*IF(AN23,14,12)/config!$B$7*AG23</f>
        <v>#VALUE!</v>
      </c>
      <c r="AU23" s="63" t="e">
        <f>IF(AS23&lt;=config!$B$9,config!$B$10,config!$B$11)*AT23</f>
        <v>#VALUE!</v>
      </c>
      <c r="AV23" s="249">
        <f t="shared" si="20"/>
        <v>0</v>
      </c>
      <c r="AW23" s="249">
        <f t="shared" si="21"/>
        <v>0</v>
      </c>
      <c r="AX23" s="53">
        <f t="shared" si="22"/>
        <v>0</v>
      </c>
    </row>
    <row r="24" spans="2:50" s="53" customFormat="1" ht="15" customHeight="1" x14ac:dyDescent="0.2">
      <c r="B24" s="176" t="str">
        <f t="shared" si="23"/>
        <v/>
      </c>
      <c r="C24" s="137"/>
      <c r="D24" s="115"/>
      <c r="E24" s="96"/>
      <c r="F24" s="127"/>
      <c r="G24" s="128"/>
      <c r="H24" s="122"/>
      <c r="I24" s="123"/>
      <c r="J24" s="129"/>
      <c r="K24" s="17"/>
      <c r="L24" s="115"/>
      <c r="M24" s="117" t="str">
        <f t="shared" si="24"/>
        <v/>
      </c>
      <c r="N24" s="14" t="str">
        <f t="shared" si="25"/>
        <v/>
      </c>
      <c r="O24" s="264" t="str">
        <f t="shared" ref="O24:O87" si="32">IF(AD24,(M24+N24)*IF(ISBLANK(AX24),1,AX24),"")</f>
        <v/>
      </c>
      <c r="P24" s="262"/>
      <c r="Q24" s="110" t="str">
        <f t="shared" si="26"/>
        <v/>
      </c>
      <c r="R24" s="14" t="str">
        <f t="shared" si="27"/>
        <v/>
      </c>
      <c r="S24" s="14" t="str">
        <f t="shared" si="28"/>
        <v/>
      </c>
      <c r="T24" s="14" t="str">
        <f t="shared" si="29"/>
        <v/>
      </c>
      <c r="U24" s="14" t="str">
        <f t="shared" si="30"/>
        <v/>
      </c>
      <c r="V24" s="95" t="str">
        <f t="shared" si="31"/>
        <v/>
      </c>
      <c r="W24" s="119"/>
      <c r="Y24" s="53" t="b">
        <f t="shared" si="12"/>
        <v>1</v>
      </c>
      <c r="Z24" s="53" t="b">
        <f t="shared" si="13"/>
        <v>0</v>
      </c>
      <c r="AA24" s="53" t="b">
        <f>IF(ISBLANK(H24),TRUE,AND(IF(ISBLANK(I24),TRUE,I24&gt;=H24),AND(H24&gt;=DATE(1900,1,1),H24&lt;=DATE(config!$B$6,12,31))))</f>
        <v>1</v>
      </c>
      <c r="AB24" s="53" t="b">
        <f>IF(ISBLANK(I24),TRUE,IF(ISBLANK(H24),FALSE,AND(I24&gt;=H24,AND(I24&gt;=DATE(config!$B$6,1,1),I24&lt;=DATE(config!$B$6,12,31)))))</f>
        <v>1</v>
      </c>
      <c r="AC24" s="53" t="b">
        <f t="shared" si="14"/>
        <v>0</v>
      </c>
      <c r="AD24" s="53" t="b">
        <f t="shared" si="15"/>
        <v>0</v>
      </c>
      <c r="AE24" s="53">
        <f>IF(H24&lt;DATE(config!$B$6,1,1),DATE(config!$B$6,1,1),H24)</f>
        <v>44562</v>
      </c>
      <c r="AF24" s="53">
        <f>IF(ISBLANK(I24),DATE(config!$B$6,12,31),IF(I24&gt;DATE(config!$B$6,12,31),DATE(config!$B$6,12,31),I24))</f>
        <v>44926</v>
      </c>
      <c r="AG24" s="53">
        <f t="shared" si="16"/>
        <v>365</v>
      </c>
      <c r="AH24" s="53">
        <f>ROUNDDOWN((config!$B$8-H24)/365.25,0)</f>
        <v>123</v>
      </c>
      <c r="AI24" s="60">
        <f t="shared" si="17"/>
        <v>4</v>
      </c>
      <c r="AJ24" s="60" t="str">
        <f>$F24 &amp; INDEX(Beschäftigungsgruppen!$J$15:$M$15,1,AI24)</f>
        <v>d</v>
      </c>
      <c r="AK24" s="60" t="b">
        <f>G24&lt;&gt;config!$F$20</f>
        <v>1</v>
      </c>
      <c r="AL24" s="60" t="str">
        <f t="shared" si="18"/>
        <v>Ja</v>
      </c>
      <c r="AM24" s="60" t="str">
        <f t="shared" si="19"/>
        <v>Nein</v>
      </c>
      <c r="AN24" s="60" t="b">
        <f t="shared" si="9"/>
        <v>0</v>
      </c>
      <c r="AO24" s="60" t="b">
        <f>AND(C24=config!$D$23,AND(NOT(ISBLANK(H24)),H24&lt;=DATE(2022,12,31)))</f>
        <v>0</v>
      </c>
      <c r="AP24" s="60" t="b">
        <f>AND(D24=config!$J$24,AND(NOT(ISBLANK(I24)),I24&lt;=DATE(2022,12,31)))</f>
        <v>0</v>
      </c>
      <c r="AQ24" s="63">
        <f>K24*IF(AN24,14,12)/config!$B$7*AG24</f>
        <v>0</v>
      </c>
      <c r="AR24" s="63">
        <f>IF(K24&lt;=config!$B$9,config!$B$10,config!$B$11)*AQ24</f>
        <v>0</v>
      </c>
      <c r="AS24" s="63" t="e">
        <f>INDEX(Beschäftigungsgruppen!$J$16:$M$20,F24,AI24)/config!$B$12*J24</f>
        <v>#VALUE!</v>
      </c>
      <c r="AT24" s="63" t="e">
        <f>AS24*IF(AN24,14,12)/config!$B$7*AG24</f>
        <v>#VALUE!</v>
      </c>
      <c r="AU24" s="63" t="e">
        <f>IF(AS24&lt;=config!$B$9,config!$B$10,config!$B$11)*AT24</f>
        <v>#VALUE!</v>
      </c>
      <c r="AV24" s="249">
        <f t="shared" si="20"/>
        <v>0</v>
      </c>
      <c r="AW24" s="249">
        <f t="shared" si="21"/>
        <v>0</v>
      </c>
      <c r="AX24" s="53">
        <f t="shared" si="22"/>
        <v>0</v>
      </c>
    </row>
    <row r="25" spans="2:50" s="53" customFormat="1" ht="15" customHeight="1" x14ac:dyDescent="0.2">
      <c r="B25" s="176" t="str">
        <f t="shared" si="23"/>
        <v/>
      </c>
      <c r="C25" s="137"/>
      <c r="D25" s="115"/>
      <c r="E25" s="96"/>
      <c r="F25" s="127"/>
      <c r="G25" s="128"/>
      <c r="H25" s="122"/>
      <c r="I25" s="123"/>
      <c r="J25" s="129"/>
      <c r="K25" s="17"/>
      <c r="L25" s="115"/>
      <c r="M25" s="117" t="str">
        <f t="shared" si="24"/>
        <v/>
      </c>
      <c r="N25" s="14" t="str">
        <f t="shared" si="25"/>
        <v/>
      </c>
      <c r="O25" s="264" t="str">
        <f t="shared" si="32"/>
        <v/>
      </c>
      <c r="P25" s="262"/>
      <c r="Q25" s="110" t="str">
        <f t="shared" si="26"/>
        <v/>
      </c>
      <c r="R25" s="14" t="str">
        <f t="shared" si="27"/>
        <v/>
      </c>
      <c r="S25" s="14" t="str">
        <f t="shared" si="28"/>
        <v/>
      </c>
      <c r="T25" s="14" t="str">
        <f t="shared" si="29"/>
        <v/>
      </c>
      <c r="U25" s="14" t="str">
        <f t="shared" si="30"/>
        <v/>
      </c>
      <c r="V25" s="95" t="str">
        <f t="shared" si="31"/>
        <v/>
      </c>
      <c r="W25" s="119"/>
      <c r="Y25" s="53" t="b">
        <f t="shared" si="12"/>
        <v>1</v>
      </c>
      <c r="Z25" s="53" t="b">
        <f t="shared" si="13"/>
        <v>0</v>
      </c>
      <c r="AA25" s="53" t="b">
        <f>IF(ISBLANK(H25),TRUE,AND(IF(ISBLANK(I25),TRUE,I25&gt;=H25),AND(H25&gt;=DATE(1900,1,1),H25&lt;=DATE(config!$B$6,12,31))))</f>
        <v>1</v>
      </c>
      <c r="AB25" s="53" t="b">
        <f>IF(ISBLANK(I25),TRUE,IF(ISBLANK(H25),FALSE,AND(I25&gt;=H25,AND(I25&gt;=DATE(config!$B$6,1,1),I25&lt;=DATE(config!$B$6,12,31)))))</f>
        <v>1</v>
      </c>
      <c r="AC25" s="53" t="b">
        <f t="shared" si="14"/>
        <v>0</v>
      </c>
      <c r="AD25" s="53" t="b">
        <f t="shared" si="15"/>
        <v>0</v>
      </c>
      <c r="AE25" s="53">
        <f>IF(H25&lt;DATE(config!$B$6,1,1),DATE(config!$B$6,1,1),H25)</f>
        <v>44562</v>
      </c>
      <c r="AF25" s="53">
        <f>IF(ISBLANK(I25),DATE(config!$B$6,12,31),IF(I25&gt;DATE(config!$B$6,12,31),DATE(config!$B$6,12,31),I25))</f>
        <v>44926</v>
      </c>
      <c r="AG25" s="53">
        <f t="shared" si="16"/>
        <v>365</v>
      </c>
      <c r="AH25" s="53">
        <f>ROUNDDOWN((config!$B$8-H25)/365.25,0)</f>
        <v>123</v>
      </c>
      <c r="AI25" s="60">
        <f t="shared" si="17"/>
        <v>4</v>
      </c>
      <c r="AJ25" s="60" t="str">
        <f>$F25 &amp; INDEX(Beschäftigungsgruppen!$J$15:$M$15,1,AI25)</f>
        <v>d</v>
      </c>
      <c r="AK25" s="60" t="b">
        <f>G25&lt;&gt;config!$F$20</f>
        <v>1</v>
      </c>
      <c r="AL25" s="60" t="str">
        <f t="shared" si="18"/>
        <v>Ja</v>
      </c>
      <c r="AM25" s="60" t="str">
        <f t="shared" si="19"/>
        <v>Nein</v>
      </c>
      <c r="AN25" s="60" t="b">
        <f t="shared" si="9"/>
        <v>0</v>
      </c>
      <c r="AO25" s="60" t="b">
        <f>AND(C25=config!$D$23,AND(NOT(ISBLANK(H25)),H25&lt;=DATE(2022,12,31)))</f>
        <v>0</v>
      </c>
      <c r="AP25" s="60" t="b">
        <f>AND(D25=config!$J$24,AND(NOT(ISBLANK(I25)),I25&lt;=DATE(2022,12,31)))</f>
        <v>0</v>
      </c>
      <c r="AQ25" s="63">
        <f>K25*IF(AN25,14,12)/config!$B$7*AG25</f>
        <v>0</v>
      </c>
      <c r="AR25" s="63">
        <f>IF(K25&lt;=config!$B$9,config!$B$10,config!$B$11)*AQ25</f>
        <v>0</v>
      </c>
      <c r="AS25" s="63" t="e">
        <f>INDEX(Beschäftigungsgruppen!$J$16:$M$20,F25,AI25)/config!$B$12*J25</f>
        <v>#VALUE!</v>
      </c>
      <c r="AT25" s="63" t="e">
        <f>AS25*IF(AN25,14,12)/config!$B$7*AG25</f>
        <v>#VALUE!</v>
      </c>
      <c r="AU25" s="63" t="e">
        <f>IF(AS25&lt;=config!$B$9,config!$B$10,config!$B$11)*AT25</f>
        <v>#VALUE!</v>
      </c>
      <c r="AV25" s="249">
        <f t="shared" si="20"/>
        <v>0</v>
      </c>
      <c r="AW25" s="249">
        <f t="shared" si="21"/>
        <v>0</v>
      </c>
      <c r="AX25" s="53">
        <f t="shared" si="22"/>
        <v>0</v>
      </c>
    </row>
    <row r="26" spans="2:50" s="53" customFormat="1" ht="15" customHeight="1" x14ac:dyDescent="0.2">
      <c r="B26" s="176" t="str">
        <f t="shared" si="23"/>
        <v/>
      </c>
      <c r="C26" s="137"/>
      <c r="D26" s="115"/>
      <c r="E26" s="96"/>
      <c r="F26" s="127"/>
      <c r="G26" s="128"/>
      <c r="H26" s="122"/>
      <c r="I26" s="123"/>
      <c r="J26" s="129"/>
      <c r="K26" s="17"/>
      <c r="L26" s="115"/>
      <c r="M26" s="117" t="str">
        <f t="shared" si="24"/>
        <v/>
      </c>
      <c r="N26" s="14" t="str">
        <f t="shared" si="25"/>
        <v/>
      </c>
      <c r="O26" s="264" t="str">
        <f t="shared" si="32"/>
        <v/>
      </c>
      <c r="P26" s="262"/>
      <c r="Q26" s="110" t="str">
        <f t="shared" si="26"/>
        <v/>
      </c>
      <c r="R26" s="14" t="str">
        <f t="shared" si="27"/>
        <v/>
      </c>
      <c r="S26" s="14" t="str">
        <f t="shared" si="28"/>
        <v/>
      </c>
      <c r="T26" s="14" t="str">
        <f t="shared" si="29"/>
        <v/>
      </c>
      <c r="U26" s="14" t="str">
        <f t="shared" si="30"/>
        <v/>
      </c>
      <c r="V26" s="95" t="str">
        <f t="shared" si="31"/>
        <v/>
      </c>
      <c r="W26" s="119"/>
      <c r="Y26" s="53" t="b">
        <f t="shared" si="12"/>
        <v>1</v>
      </c>
      <c r="Z26" s="53" t="b">
        <f t="shared" si="13"/>
        <v>0</v>
      </c>
      <c r="AA26" s="53" t="b">
        <f>IF(ISBLANK(H26),TRUE,AND(IF(ISBLANK(I26),TRUE,I26&gt;=H26),AND(H26&gt;=DATE(1900,1,1),H26&lt;=DATE(config!$B$6,12,31))))</f>
        <v>1</v>
      </c>
      <c r="AB26" s="53" t="b">
        <f>IF(ISBLANK(I26),TRUE,IF(ISBLANK(H26),FALSE,AND(I26&gt;=H26,AND(I26&gt;=DATE(config!$B$6,1,1),I26&lt;=DATE(config!$B$6,12,31)))))</f>
        <v>1</v>
      </c>
      <c r="AC26" s="53" t="b">
        <f t="shared" si="14"/>
        <v>0</v>
      </c>
      <c r="AD26" s="53" t="b">
        <f t="shared" si="15"/>
        <v>0</v>
      </c>
      <c r="AE26" s="53">
        <f>IF(H26&lt;DATE(config!$B$6,1,1),DATE(config!$B$6,1,1),H26)</f>
        <v>44562</v>
      </c>
      <c r="AF26" s="53">
        <f>IF(ISBLANK(I26),DATE(config!$B$6,12,31),IF(I26&gt;DATE(config!$B$6,12,31),DATE(config!$B$6,12,31),I26))</f>
        <v>44926</v>
      </c>
      <c r="AG26" s="53">
        <f t="shared" si="16"/>
        <v>365</v>
      </c>
      <c r="AH26" s="53">
        <f>ROUNDDOWN((config!$B$8-H26)/365.25,0)</f>
        <v>123</v>
      </c>
      <c r="AI26" s="60">
        <f t="shared" si="17"/>
        <v>4</v>
      </c>
      <c r="AJ26" s="60" t="str">
        <f>$F26 &amp; INDEX(Beschäftigungsgruppen!$J$15:$M$15,1,AI26)</f>
        <v>d</v>
      </c>
      <c r="AK26" s="60" t="b">
        <f>G26&lt;&gt;config!$F$20</f>
        <v>1</v>
      </c>
      <c r="AL26" s="60" t="str">
        <f t="shared" si="18"/>
        <v>Ja</v>
      </c>
      <c r="AM26" s="60" t="str">
        <f t="shared" si="19"/>
        <v>Nein</v>
      </c>
      <c r="AN26" s="60" t="b">
        <f t="shared" si="9"/>
        <v>0</v>
      </c>
      <c r="AO26" s="60" t="b">
        <f>AND(C26=config!$D$23,AND(NOT(ISBLANK(H26)),H26&lt;=DATE(2022,12,31)))</f>
        <v>0</v>
      </c>
      <c r="AP26" s="60" t="b">
        <f>AND(D26=config!$J$24,AND(NOT(ISBLANK(I26)),I26&lt;=DATE(2022,12,31)))</f>
        <v>0</v>
      </c>
      <c r="AQ26" s="63">
        <f>K26*IF(AN26,14,12)/config!$B$7*AG26</f>
        <v>0</v>
      </c>
      <c r="AR26" s="63">
        <f>IF(K26&lt;=config!$B$9,config!$B$10,config!$B$11)*AQ26</f>
        <v>0</v>
      </c>
      <c r="AS26" s="63" t="e">
        <f>INDEX(Beschäftigungsgruppen!$J$16:$M$20,F26,AI26)/config!$B$12*J26</f>
        <v>#VALUE!</v>
      </c>
      <c r="AT26" s="63" t="e">
        <f>AS26*IF(AN26,14,12)/config!$B$7*AG26</f>
        <v>#VALUE!</v>
      </c>
      <c r="AU26" s="63" t="e">
        <f>IF(AS26&lt;=config!$B$9,config!$B$10,config!$B$11)*AT26</f>
        <v>#VALUE!</v>
      </c>
      <c r="AV26" s="249">
        <f t="shared" si="20"/>
        <v>0</v>
      </c>
      <c r="AW26" s="249">
        <f t="shared" si="21"/>
        <v>0</v>
      </c>
      <c r="AX26" s="53">
        <f t="shared" si="22"/>
        <v>0</v>
      </c>
    </row>
    <row r="27" spans="2:50" s="53" customFormat="1" ht="15" customHeight="1" x14ac:dyDescent="0.2">
      <c r="B27" s="176" t="str">
        <f t="shared" si="23"/>
        <v/>
      </c>
      <c r="C27" s="137"/>
      <c r="D27" s="115"/>
      <c r="E27" s="96"/>
      <c r="F27" s="127"/>
      <c r="G27" s="128"/>
      <c r="H27" s="122"/>
      <c r="I27" s="123"/>
      <c r="J27" s="129"/>
      <c r="K27" s="17"/>
      <c r="L27" s="115"/>
      <c r="M27" s="117" t="str">
        <f t="shared" si="24"/>
        <v/>
      </c>
      <c r="N27" s="14" t="str">
        <f t="shared" si="25"/>
        <v/>
      </c>
      <c r="O27" s="264" t="str">
        <f t="shared" si="32"/>
        <v/>
      </c>
      <c r="P27" s="262"/>
      <c r="Q27" s="110" t="str">
        <f t="shared" si="26"/>
        <v/>
      </c>
      <c r="R27" s="14" t="str">
        <f t="shared" si="27"/>
        <v/>
      </c>
      <c r="S27" s="14" t="str">
        <f t="shared" si="28"/>
        <v/>
      </c>
      <c r="T27" s="14" t="str">
        <f t="shared" si="29"/>
        <v/>
      </c>
      <c r="U27" s="14" t="str">
        <f t="shared" si="30"/>
        <v/>
      </c>
      <c r="V27" s="95" t="str">
        <f t="shared" si="31"/>
        <v/>
      </c>
      <c r="W27" s="119"/>
      <c r="Y27" s="53" t="b">
        <f t="shared" si="12"/>
        <v>1</v>
      </c>
      <c r="Z27" s="53" t="b">
        <f t="shared" si="13"/>
        <v>0</v>
      </c>
      <c r="AA27" s="53" t="b">
        <f>IF(ISBLANK(H27),TRUE,AND(IF(ISBLANK(I27),TRUE,I27&gt;=H27),AND(H27&gt;=DATE(1900,1,1),H27&lt;=DATE(config!$B$6,12,31))))</f>
        <v>1</v>
      </c>
      <c r="AB27" s="53" t="b">
        <f>IF(ISBLANK(I27),TRUE,IF(ISBLANK(H27),FALSE,AND(I27&gt;=H27,AND(I27&gt;=DATE(config!$B$6,1,1),I27&lt;=DATE(config!$B$6,12,31)))))</f>
        <v>1</v>
      </c>
      <c r="AC27" s="53" t="b">
        <f t="shared" si="14"/>
        <v>0</v>
      </c>
      <c r="AD27" s="53" t="b">
        <f t="shared" si="15"/>
        <v>0</v>
      </c>
      <c r="AE27" s="53">
        <f>IF(H27&lt;DATE(config!$B$6,1,1),DATE(config!$B$6,1,1),H27)</f>
        <v>44562</v>
      </c>
      <c r="AF27" s="53">
        <f>IF(ISBLANK(I27),DATE(config!$B$6,12,31),IF(I27&gt;DATE(config!$B$6,12,31),DATE(config!$B$6,12,31),I27))</f>
        <v>44926</v>
      </c>
      <c r="AG27" s="53">
        <f t="shared" si="16"/>
        <v>365</v>
      </c>
      <c r="AH27" s="53">
        <f>ROUNDDOWN((config!$B$8-H27)/365.25,0)</f>
        <v>123</v>
      </c>
      <c r="AI27" s="60">
        <f t="shared" si="17"/>
        <v>4</v>
      </c>
      <c r="AJ27" s="60" t="str">
        <f>$F27 &amp; INDEX(Beschäftigungsgruppen!$J$15:$M$15,1,AI27)</f>
        <v>d</v>
      </c>
      <c r="AK27" s="60" t="b">
        <f>G27&lt;&gt;config!$F$20</f>
        <v>1</v>
      </c>
      <c r="AL27" s="60" t="str">
        <f t="shared" si="18"/>
        <v>Ja</v>
      </c>
      <c r="AM27" s="60" t="str">
        <f t="shared" si="19"/>
        <v>Nein</v>
      </c>
      <c r="AN27" s="60" t="b">
        <f t="shared" si="9"/>
        <v>0</v>
      </c>
      <c r="AO27" s="60" t="b">
        <f>AND(C27=config!$D$23,AND(NOT(ISBLANK(H27)),H27&lt;=DATE(2022,12,31)))</f>
        <v>0</v>
      </c>
      <c r="AP27" s="60" t="b">
        <f>AND(D27=config!$J$24,AND(NOT(ISBLANK(I27)),I27&lt;=DATE(2022,12,31)))</f>
        <v>0</v>
      </c>
      <c r="AQ27" s="63">
        <f>K27*IF(AN27,14,12)/config!$B$7*AG27</f>
        <v>0</v>
      </c>
      <c r="AR27" s="63">
        <f>IF(K27&lt;=config!$B$9,config!$B$10,config!$B$11)*AQ27</f>
        <v>0</v>
      </c>
      <c r="AS27" s="63" t="e">
        <f>INDEX(Beschäftigungsgruppen!$J$16:$M$20,F27,AI27)/config!$B$12*J27</f>
        <v>#VALUE!</v>
      </c>
      <c r="AT27" s="63" t="e">
        <f>AS27*IF(AN27,14,12)/config!$B$7*AG27</f>
        <v>#VALUE!</v>
      </c>
      <c r="AU27" s="63" t="e">
        <f>IF(AS27&lt;=config!$B$9,config!$B$10,config!$B$11)*AT27</f>
        <v>#VALUE!</v>
      </c>
      <c r="AV27" s="249">
        <f t="shared" si="20"/>
        <v>0</v>
      </c>
      <c r="AW27" s="249">
        <f t="shared" si="21"/>
        <v>0</v>
      </c>
      <c r="AX27" s="53">
        <f t="shared" si="22"/>
        <v>0</v>
      </c>
    </row>
    <row r="28" spans="2:50" s="53" customFormat="1" ht="15" customHeight="1" x14ac:dyDescent="0.2">
      <c r="B28" s="176" t="str">
        <f t="shared" si="23"/>
        <v/>
      </c>
      <c r="C28" s="137"/>
      <c r="D28" s="115"/>
      <c r="E28" s="96"/>
      <c r="F28" s="127"/>
      <c r="G28" s="128"/>
      <c r="H28" s="122"/>
      <c r="I28" s="123"/>
      <c r="J28" s="129"/>
      <c r="K28" s="17"/>
      <c r="L28" s="115"/>
      <c r="M28" s="117" t="str">
        <f t="shared" si="24"/>
        <v/>
      </c>
      <c r="N28" s="14" t="str">
        <f t="shared" si="25"/>
        <v/>
      </c>
      <c r="O28" s="264" t="str">
        <f t="shared" si="32"/>
        <v/>
      </c>
      <c r="P28" s="262"/>
      <c r="Q28" s="110" t="str">
        <f t="shared" si="26"/>
        <v/>
      </c>
      <c r="R28" s="14" t="str">
        <f t="shared" si="27"/>
        <v/>
      </c>
      <c r="S28" s="14" t="str">
        <f t="shared" si="28"/>
        <v/>
      </c>
      <c r="T28" s="14" t="str">
        <f t="shared" si="29"/>
        <v/>
      </c>
      <c r="U28" s="14" t="str">
        <f t="shared" si="30"/>
        <v/>
      </c>
      <c r="V28" s="95" t="str">
        <f t="shared" si="31"/>
        <v/>
      </c>
      <c r="W28" s="119"/>
      <c r="Y28" s="53" t="b">
        <f t="shared" si="12"/>
        <v>1</v>
      </c>
      <c r="Z28" s="53" t="b">
        <f t="shared" si="13"/>
        <v>0</v>
      </c>
      <c r="AA28" s="53" t="b">
        <f>IF(ISBLANK(H28),TRUE,AND(IF(ISBLANK(I28),TRUE,I28&gt;=H28),AND(H28&gt;=DATE(1900,1,1),H28&lt;=DATE(config!$B$6,12,31))))</f>
        <v>1</v>
      </c>
      <c r="AB28" s="53" t="b">
        <f>IF(ISBLANK(I28),TRUE,IF(ISBLANK(H28),FALSE,AND(I28&gt;=H28,AND(I28&gt;=DATE(config!$B$6,1,1),I28&lt;=DATE(config!$B$6,12,31)))))</f>
        <v>1</v>
      </c>
      <c r="AC28" s="53" t="b">
        <f t="shared" si="14"/>
        <v>0</v>
      </c>
      <c r="AD28" s="53" t="b">
        <f t="shared" si="15"/>
        <v>0</v>
      </c>
      <c r="AE28" s="53">
        <f>IF(H28&lt;DATE(config!$B$6,1,1),DATE(config!$B$6,1,1),H28)</f>
        <v>44562</v>
      </c>
      <c r="AF28" s="53">
        <f>IF(ISBLANK(I28),DATE(config!$B$6,12,31),IF(I28&gt;DATE(config!$B$6,12,31),DATE(config!$B$6,12,31),I28))</f>
        <v>44926</v>
      </c>
      <c r="AG28" s="53">
        <f t="shared" si="16"/>
        <v>365</v>
      </c>
      <c r="AH28" s="53">
        <f>ROUNDDOWN((config!$B$8-H28)/365.25,0)</f>
        <v>123</v>
      </c>
      <c r="AI28" s="60">
        <f t="shared" si="17"/>
        <v>4</v>
      </c>
      <c r="AJ28" s="60" t="str">
        <f>$F28 &amp; INDEX(Beschäftigungsgruppen!$J$15:$M$15,1,AI28)</f>
        <v>d</v>
      </c>
      <c r="AK28" s="60" t="b">
        <f>G28&lt;&gt;config!$F$20</f>
        <v>1</v>
      </c>
      <c r="AL28" s="60" t="str">
        <f t="shared" si="18"/>
        <v>Ja</v>
      </c>
      <c r="AM28" s="60" t="str">
        <f t="shared" si="19"/>
        <v>Nein</v>
      </c>
      <c r="AN28" s="60" t="b">
        <f t="shared" si="9"/>
        <v>0</v>
      </c>
      <c r="AO28" s="60" t="b">
        <f>AND(C28=config!$D$23,AND(NOT(ISBLANK(H28)),H28&lt;=DATE(2022,12,31)))</f>
        <v>0</v>
      </c>
      <c r="AP28" s="60" t="b">
        <f>AND(D28=config!$J$24,AND(NOT(ISBLANK(I28)),I28&lt;=DATE(2022,12,31)))</f>
        <v>0</v>
      </c>
      <c r="AQ28" s="63">
        <f>K28*IF(AN28,14,12)/config!$B$7*AG28</f>
        <v>0</v>
      </c>
      <c r="AR28" s="63">
        <f>IF(K28&lt;=config!$B$9,config!$B$10,config!$B$11)*AQ28</f>
        <v>0</v>
      </c>
      <c r="AS28" s="63" t="e">
        <f>INDEX(Beschäftigungsgruppen!$J$16:$M$20,F28,AI28)/config!$B$12*J28</f>
        <v>#VALUE!</v>
      </c>
      <c r="AT28" s="63" t="e">
        <f>AS28*IF(AN28,14,12)/config!$B$7*AG28</f>
        <v>#VALUE!</v>
      </c>
      <c r="AU28" s="63" t="e">
        <f>IF(AS28&lt;=config!$B$9,config!$B$10,config!$B$11)*AT28</f>
        <v>#VALUE!</v>
      </c>
      <c r="AV28" s="249">
        <f t="shared" si="20"/>
        <v>0</v>
      </c>
      <c r="AW28" s="249">
        <f t="shared" si="21"/>
        <v>0</v>
      </c>
      <c r="AX28" s="53">
        <f t="shared" si="22"/>
        <v>0</v>
      </c>
    </row>
    <row r="29" spans="2:50" s="53" customFormat="1" ht="15" customHeight="1" x14ac:dyDescent="0.2">
      <c r="B29" s="176" t="str">
        <f t="shared" si="23"/>
        <v/>
      </c>
      <c r="C29" s="137"/>
      <c r="D29" s="115"/>
      <c r="E29" s="96"/>
      <c r="F29" s="127"/>
      <c r="G29" s="128"/>
      <c r="H29" s="122"/>
      <c r="I29" s="123"/>
      <c r="J29" s="129"/>
      <c r="K29" s="17"/>
      <c r="L29" s="115"/>
      <c r="M29" s="117" t="str">
        <f t="shared" si="24"/>
        <v/>
      </c>
      <c r="N29" s="14" t="str">
        <f t="shared" si="25"/>
        <v/>
      </c>
      <c r="O29" s="264" t="str">
        <f t="shared" si="32"/>
        <v/>
      </c>
      <c r="P29" s="262"/>
      <c r="Q29" s="110" t="str">
        <f t="shared" si="26"/>
        <v/>
      </c>
      <c r="R29" s="14" t="str">
        <f t="shared" si="27"/>
        <v/>
      </c>
      <c r="S29" s="14" t="str">
        <f t="shared" si="28"/>
        <v/>
      </c>
      <c r="T29" s="14" t="str">
        <f t="shared" si="29"/>
        <v/>
      </c>
      <c r="U29" s="14" t="str">
        <f t="shared" si="30"/>
        <v/>
      </c>
      <c r="V29" s="95" t="str">
        <f t="shared" si="31"/>
        <v/>
      </c>
      <c r="W29" s="119"/>
      <c r="Y29" s="53" t="b">
        <f t="shared" si="12"/>
        <v>1</v>
      </c>
      <c r="Z29" s="53" t="b">
        <f t="shared" si="13"/>
        <v>0</v>
      </c>
      <c r="AA29" s="53" t="b">
        <f>IF(ISBLANK(H29),TRUE,AND(IF(ISBLANK(I29),TRUE,I29&gt;=H29),AND(H29&gt;=DATE(1900,1,1),H29&lt;=DATE(config!$B$6,12,31))))</f>
        <v>1</v>
      </c>
      <c r="AB29" s="53" t="b">
        <f>IF(ISBLANK(I29),TRUE,IF(ISBLANK(H29),FALSE,AND(I29&gt;=H29,AND(I29&gt;=DATE(config!$B$6,1,1),I29&lt;=DATE(config!$B$6,12,31)))))</f>
        <v>1</v>
      </c>
      <c r="AC29" s="53" t="b">
        <f t="shared" si="14"/>
        <v>0</v>
      </c>
      <c r="AD29" s="53" t="b">
        <f t="shared" si="15"/>
        <v>0</v>
      </c>
      <c r="AE29" s="53">
        <f>IF(H29&lt;DATE(config!$B$6,1,1),DATE(config!$B$6,1,1),H29)</f>
        <v>44562</v>
      </c>
      <c r="AF29" s="53">
        <f>IF(ISBLANK(I29),DATE(config!$B$6,12,31),IF(I29&gt;DATE(config!$B$6,12,31),DATE(config!$B$6,12,31),I29))</f>
        <v>44926</v>
      </c>
      <c r="AG29" s="53">
        <f t="shared" si="16"/>
        <v>365</v>
      </c>
      <c r="AH29" s="53">
        <f>ROUNDDOWN((config!$B$8-H29)/365.25,0)</f>
        <v>123</v>
      </c>
      <c r="AI29" s="60">
        <f t="shared" si="17"/>
        <v>4</v>
      </c>
      <c r="AJ29" s="60" t="str">
        <f>$F29 &amp; INDEX(Beschäftigungsgruppen!$J$15:$M$15,1,AI29)</f>
        <v>d</v>
      </c>
      <c r="AK29" s="60" t="b">
        <f>G29&lt;&gt;config!$F$20</f>
        <v>1</v>
      </c>
      <c r="AL29" s="60" t="str">
        <f t="shared" si="18"/>
        <v>Ja</v>
      </c>
      <c r="AM29" s="60" t="str">
        <f t="shared" si="19"/>
        <v>Nein</v>
      </c>
      <c r="AN29" s="60" t="b">
        <f t="shared" si="9"/>
        <v>0</v>
      </c>
      <c r="AO29" s="60" t="b">
        <f>AND(C29=config!$D$23,AND(NOT(ISBLANK(H29)),H29&lt;=DATE(2022,12,31)))</f>
        <v>0</v>
      </c>
      <c r="AP29" s="60" t="b">
        <f>AND(D29=config!$J$24,AND(NOT(ISBLANK(I29)),I29&lt;=DATE(2022,12,31)))</f>
        <v>0</v>
      </c>
      <c r="AQ29" s="63">
        <f>K29*IF(AN29,14,12)/config!$B$7*AG29</f>
        <v>0</v>
      </c>
      <c r="AR29" s="63">
        <f>IF(K29&lt;=config!$B$9,config!$B$10,config!$B$11)*AQ29</f>
        <v>0</v>
      </c>
      <c r="AS29" s="63" t="e">
        <f>INDEX(Beschäftigungsgruppen!$J$16:$M$20,F29,AI29)/config!$B$12*J29</f>
        <v>#VALUE!</v>
      </c>
      <c r="AT29" s="63" t="e">
        <f>AS29*IF(AN29,14,12)/config!$B$7*AG29</f>
        <v>#VALUE!</v>
      </c>
      <c r="AU29" s="63" t="e">
        <f>IF(AS29&lt;=config!$B$9,config!$B$10,config!$B$11)*AT29</f>
        <v>#VALUE!</v>
      </c>
      <c r="AV29" s="249">
        <f t="shared" si="20"/>
        <v>0</v>
      </c>
      <c r="AW29" s="249">
        <f t="shared" si="21"/>
        <v>0</v>
      </c>
      <c r="AX29" s="53">
        <f t="shared" si="22"/>
        <v>0</v>
      </c>
    </row>
    <row r="30" spans="2:50" s="53" customFormat="1" ht="15" customHeight="1" x14ac:dyDescent="0.2">
      <c r="B30" s="176" t="str">
        <f t="shared" si="23"/>
        <v/>
      </c>
      <c r="C30" s="137"/>
      <c r="D30" s="115"/>
      <c r="E30" s="96"/>
      <c r="F30" s="127"/>
      <c r="G30" s="128"/>
      <c r="H30" s="122"/>
      <c r="I30" s="123"/>
      <c r="J30" s="129"/>
      <c r="K30" s="17"/>
      <c r="L30" s="115"/>
      <c r="M30" s="117" t="str">
        <f t="shared" si="24"/>
        <v/>
      </c>
      <c r="N30" s="14" t="str">
        <f t="shared" si="25"/>
        <v/>
      </c>
      <c r="O30" s="264" t="str">
        <f t="shared" si="32"/>
        <v/>
      </c>
      <c r="P30" s="262"/>
      <c r="Q30" s="110" t="str">
        <f t="shared" si="26"/>
        <v/>
      </c>
      <c r="R30" s="14" t="str">
        <f t="shared" si="27"/>
        <v/>
      </c>
      <c r="S30" s="14" t="str">
        <f t="shared" si="28"/>
        <v/>
      </c>
      <c r="T30" s="14" t="str">
        <f t="shared" si="29"/>
        <v/>
      </c>
      <c r="U30" s="14" t="str">
        <f t="shared" si="30"/>
        <v/>
      </c>
      <c r="V30" s="95" t="str">
        <f t="shared" si="31"/>
        <v/>
      </c>
      <c r="W30" s="119"/>
      <c r="Y30" s="53" t="b">
        <f t="shared" si="12"/>
        <v>1</v>
      </c>
      <c r="Z30" s="53" t="b">
        <f t="shared" si="13"/>
        <v>0</v>
      </c>
      <c r="AA30" s="53" t="b">
        <f>IF(ISBLANK(H30),TRUE,AND(IF(ISBLANK(I30),TRUE,I30&gt;=H30),AND(H30&gt;=DATE(1900,1,1),H30&lt;=DATE(config!$B$6,12,31))))</f>
        <v>1</v>
      </c>
      <c r="AB30" s="53" t="b">
        <f>IF(ISBLANK(I30),TRUE,IF(ISBLANK(H30),FALSE,AND(I30&gt;=H30,AND(I30&gt;=DATE(config!$B$6,1,1),I30&lt;=DATE(config!$B$6,12,31)))))</f>
        <v>1</v>
      </c>
      <c r="AC30" s="53" t="b">
        <f t="shared" si="14"/>
        <v>0</v>
      </c>
      <c r="AD30" s="53" t="b">
        <f t="shared" si="15"/>
        <v>0</v>
      </c>
      <c r="AE30" s="53">
        <f>IF(H30&lt;DATE(config!$B$6,1,1),DATE(config!$B$6,1,1),H30)</f>
        <v>44562</v>
      </c>
      <c r="AF30" s="53">
        <f>IF(ISBLANK(I30),DATE(config!$B$6,12,31),IF(I30&gt;DATE(config!$B$6,12,31),DATE(config!$B$6,12,31),I30))</f>
        <v>44926</v>
      </c>
      <c r="AG30" s="53">
        <f t="shared" si="16"/>
        <v>365</v>
      </c>
      <c r="AH30" s="53">
        <f>ROUNDDOWN((config!$B$8-H30)/365.25,0)</f>
        <v>123</v>
      </c>
      <c r="AI30" s="60">
        <f t="shared" si="17"/>
        <v>4</v>
      </c>
      <c r="AJ30" s="60" t="str">
        <f>$F30 &amp; INDEX(Beschäftigungsgruppen!$J$15:$M$15,1,AI30)</f>
        <v>d</v>
      </c>
      <c r="AK30" s="60" t="b">
        <f>G30&lt;&gt;config!$F$20</f>
        <v>1</v>
      </c>
      <c r="AL30" s="60" t="str">
        <f t="shared" si="18"/>
        <v>Ja</v>
      </c>
      <c r="AM30" s="60" t="str">
        <f t="shared" si="19"/>
        <v>Nein</v>
      </c>
      <c r="AN30" s="60" t="b">
        <f t="shared" si="9"/>
        <v>0</v>
      </c>
      <c r="AO30" s="60" t="b">
        <f>AND(C30=config!$D$23,AND(NOT(ISBLANK(H30)),H30&lt;=DATE(2022,12,31)))</f>
        <v>0</v>
      </c>
      <c r="AP30" s="60" t="b">
        <f>AND(D30=config!$J$24,AND(NOT(ISBLANK(I30)),I30&lt;=DATE(2022,12,31)))</f>
        <v>0</v>
      </c>
      <c r="AQ30" s="63">
        <f>K30*IF(AN30,14,12)/config!$B$7*AG30</f>
        <v>0</v>
      </c>
      <c r="AR30" s="63">
        <f>IF(K30&lt;=config!$B$9,config!$B$10,config!$B$11)*AQ30</f>
        <v>0</v>
      </c>
      <c r="AS30" s="63" t="e">
        <f>INDEX(Beschäftigungsgruppen!$J$16:$M$20,F30,AI30)/config!$B$12*J30</f>
        <v>#VALUE!</v>
      </c>
      <c r="AT30" s="63" t="e">
        <f>AS30*IF(AN30,14,12)/config!$B$7*AG30</f>
        <v>#VALUE!</v>
      </c>
      <c r="AU30" s="63" t="e">
        <f>IF(AS30&lt;=config!$B$9,config!$B$10,config!$B$11)*AT30</f>
        <v>#VALUE!</v>
      </c>
      <c r="AV30" s="249">
        <f t="shared" si="20"/>
        <v>0</v>
      </c>
      <c r="AW30" s="249">
        <f t="shared" si="21"/>
        <v>0</v>
      </c>
      <c r="AX30" s="53">
        <f t="shared" si="22"/>
        <v>0</v>
      </c>
    </row>
    <row r="31" spans="2:50" s="53" customFormat="1" ht="15" customHeight="1" x14ac:dyDescent="0.2">
      <c r="B31" s="176" t="str">
        <f t="shared" si="23"/>
        <v/>
      </c>
      <c r="C31" s="137"/>
      <c r="D31" s="115"/>
      <c r="E31" s="96"/>
      <c r="F31" s="127"/>
      <c r="G31" s="128"/>
      <c r="H31" s="122"/>
      <c r="I31" s="123"/>
      <c r="J31" s="129"/>
      <c r="K31" s="17"/>
      <c r="L31" s="115"/>
      <c r="M31" s="117" t="str">
        <f t="shared" si="24"/>
        <v/>
      </c>
      <c r="N31" s="14" t="str">
        <f t="shared" si="25"/>
        <v/>
      </c>
      <c r="O31" s="264" t="str">
        <f t="shared" si="32"/>
        <v/>
      </c>
      <c r="P31" s="262"/>
      <c r="Q31" s="110" t="str">
        <f t="shared" si="26"/>
        <v/>
      </c>
      <c r="R31" s="14" t="str">
        <f t="shared" si="27"/>
        <v/>
      </c>
      <c r="S31" s="14" t="str">
        <f t="shared" si="28"/>
        <v/>
      </c>
      <c r="T31" s="14" t="str">
        <f t="shared" si="29"/>
        <v/>
      </c>
      <c r="U31" s="14" t="str">
        <f t="shared" si="30"/>
        <v/>
      </c>
      <c r="V31" s="95" t="str">
        <f t="shared" si="31"/>
        <v/>
      </c>
      <c r="W31" s="119"/>
      <c r="Y31" s="53" t="b">
        <f t="shared" si="12"/>
        <v>1</v>
      </c>
      <c r="Z31" s="53" t="b">
        <f t="shared" si="13"/>
        <v>0</v>
      </c>
      <c r="AA31" s="53" t="b">
        <f>IF(ISBLANK(H31),TRUE,AND(IF(ISBLANK(I31),TRUE,I31&gt;=H31),AND(H31&gt;=DATE(1900,1,1),H31&lt;=DATE(config!$B$6,12,31))))</f>
        <v>1</v>
      </c>
      <c r="AB31" s="53" t="b">
        <f>IF(ISBLANK(I31),TRUE,IF(ISBLANK(H31),FALSE,AND(I31&gt;=H31,AND(I31&gt;=DATE(config!$B$6,1,1),I31&lt;=DATE(config!$B$6,12,31)))))</f>
        <v>1</v>
      </c>
      <c r="AC31" s="53" t="b">
        <f t="shared" si="14"/>
        <v>0</v>
      </c>
      <c r="AD31" s="53" t="b">
        <f t="shared" si="15"/>
        <v>0</v>
      </c>
      <c r="AE31" s="53">
        <f>IF(H31&lt;DATE(config!$B$6,1,1),DATE(config!$B$6,1,1),H31)</f>
        <v>44562</v>
      </c>
      <c r="AF31" s="53">
        <f>IF(ISBLANK(I31),DATE(config!$B$6,12,31),IF(I31&gt;DATE(config!$B$6,12,31),DATE(config!$B$6,12,31),I31))</f>
        <v>44926</v>
      </c>
      <c r="AG31" s="53">
        <f t="shared" si="16"/>
        <v>365</v>
      </c>
      <c r="AH31" s="53">
        <f>ROUNDDOWN((config!$B$8-H31)/365.25,0)</f>
        <v>123</v>
      </c>
      <c r="AI31" s="60">
        <f t="shared" si="17"/>
        <v>4</v>
      </c>
      <c r="AJ31" s="60" t="str">
        <f>$F31 &amp; INDEX(Beschäftigungsgruppen!$J$15:$M$15,1,AI31)</f>
        <v>d</v>
      </c>
      <c r="AK31" s="60" t="b">
        <f>G31&lt;&gt;config!$F$20</f>
        <v>1</v>
      </c>
      <c r="AL31" s="60" t="str">
        <f t="shared" si="18"/>
        <v>Ja</v>
      </c>
      <c r="AM31" s="60" t="str">
        <f t="shared" si="19"/>
        <v>Nein</v>
      </c>
      <c r="AN31" s="60" t="b">
        <f t="shared" si="9"/>
        <v>0</v>
      </c>
      <c r="AO31" s="60" t="b">
        <f>AND(C31=config!$D$23,AND(NOT(ISBLANK(H31)),H31&lt;=DATE(2022,12,31)))</f>
        <v>0</v>
      </c>
      <c r="AP31" s="60" t="b">
        <f>AND(D31=config!$J$24,AND(NOT(ISBLANK(I31)),I31&lt;=DATE(2022,12,31)))</f>
        <v>0</v>
      </c>
      <c r="AQ31" s="63">
        <f>K31*IF(AN31,14,12)/config!$B$7*AG31</f>
        <v>0</v>
      </c>
      <c r="AR31" s="63">
        <f>IF(K31&lt;=config!$B$9,config!$B$10,config!$B$11)*AQ31</f>
        <v>0</v>
      </c>
      <c r="AS31" s="63" t="e">
        <f>INDEX(Beschäftigungsgruppen!$J$16:$M$20,F31,AI31)/config!$B$12*J31</f>
        <v>#VALUE!</v>
      </c>
      <c r="AT31" s="63" t="e">
        <f>AS31*IF(AN31,14,12)/config!$B$7*AG31</f>
        <v>#VALUE!</v>
      </c>
      <c r="AU31" s="63" t="e">
        <f>IF(AS31&lt;=config!$B$9,config!$B$10,config!$B$11)*AT31</f>
        <v>#VALUE!</v>
      </c>
      <c r="AV31" s="249">
        <f t="shared" si="20"/>
        <v>0</v>
      </c>
      <c r="AW31" s="249">
        <f t="shared" si="21"/>
        <v>0</v>
      </c>
      <c r="AX31" s="53">
        <f t="shared" si="22"/>
        <v>0</v>
      </c>
    </row>
    <row r="32" spans="2:50" s="53" customFormat="1" ht="15" customHeight="1" x14ac:dyDescent="0.2">
      <c r="B32" s="176" t="str">
        <f t="shared" si="23"/>
        <v/>
      </c>
      <c r="C32" s="137"/>
      <c r="D32" s="115"/>
      <c r="E32" s="96"/>
      <c r="F32" s="127"/>
      <c r="G32" s="128"/>
      <c r="H32" s="122"/>
      <c r="I32" s="123"/>
      <c r="J32" s="129"/>
      <c r="K32" s="17"/>
      <c r="L32" s="115"/>
      <c r="M32" s="117" t="str">
        <f t="shared" si="24"/>
        <v/>
      </c>
      <c r="N32" s="14" t="str">
        <f t="shared" si="25"/>
        <v/>
      </c>
      <c r="O32" s="264" t="str">
        <f t="shared" si="32"/>
        <v/>
      </c>
      <c r="P32" s="262"/>
      <c r="Q32" s="110" t="str">
        <f t="shared" si="26"/>
        <v/>
      </c>
      <c r="R32" s="14" t="str">
        <f t="shared" si="27"/>
        <v/>
      </c>
      <c r="S32" s="14" t="str">
        <f t="shared" si="28"/>
        <v/>
      </c>
      <c r="T32" s="14" t="str">
        <f t="shared" si="29"/>
        <v/>
      </c>
      <c r="U32" s="14" t="str">
        <f t="shared" si="30"/>
        <v/>
      </c>
      <c r="V32" s="95" t="str">
        <f t="shared" si="31"/>
        <v/>
      </c>
      <c r="W32" s="119"/>
      <c r="Y32" s="53" t="b">
        <f t="shared" si="12"/>
        <v>1</v>
      </c>
      <c r="Z32" s="53" t="b">
        <f t="shared" si="13"/>
        <v>0</v>
      </c>
      <c r="AA32" s="53" t="b">
        <f>IF(ISBLANK(H32),TRUE,AND(IF(ISBLANK(I32),TRUE,I32&gt;=H32),AND(H32&gt;=DATE(1900,1,1),H32&lt;=DATE(config!$B$6,12,31))))</f>
        <v>1</v>
      </c>
      <c r="AB32" s="53" t="b">
        <f>IF(ISBLANK(I32),TRUE,IF(ISBLANK(H32),FALSE,AND(I32&gt;=H32,AND(I32&gt;=DATE(config!$B$6,1,1),I32&lt;=DATE(config!$B$6,12,31)))))</f>
        <v>1</v>
      </c>
      <c r="AC32" s="53" t="b">
        <f t="shared" si="14"/>
        <v>0</v>
      </c>
      <c r="AD32" s="53" t="b">
        <f t="shared" si="15"/>
        <v>0</v>
      </c>
      <c r="AE32" s="53">
        <f>IF(H32&lt;DATE(config!$B$6,1,1),DATE(config!$B$6,1,1),H32)</f>
        <v>44562</v>
      </c>
      <c r="AF32" s="53">
        <f>IF(ISBLANK(I32),DATE(config!$B$6,12,31),IF(I32&gt;DATE(config!$B$6,12,31),DATE(config!$B$6,12,31),I32))</f>
        <v>44926</v>
      </c>
      <c r="AG32" s="53">
        <f t="shared" si="16"/>
        <v>365</v>
      </c>
      <c r="AH32" s="53">
        <f>ROUNDDOWN((config!$B$8-H32)/365.25,0)</f>
        <v>123</v>
      </c>
      <c r="AI32" s="60">
        <f t="shared" si="17"/>
        <v>4</v>
      </c>
      <c r="AJ32" s="60" t="str">
        <f>$F32 &amp; INDEX(Beschäftigungsgruppen!$J$15:$M$15,1,AI32)</f>
        <v>d</v>
      </c>
      <c r="AK32" s="60" t="b">
        <f>G32&lt;&gt;config!$F$20</f>
        <v>1</v>
      </c>
      <c r="AL32" s="60" t="str">
        <f t="shared" si="18"/>
        <v>Ja</v>
      </c>
      <c r="AM32" s="60" t="str">
        <f t="shared" si="19"/>
        <v>Nein</v>
      </c>
      <c r="AN32" s="60" t="b">
        <f t="shared" si="9"/>
        <v>0</v>
      </c>
      <c r="AO32" s="60" t="b">
        <f>AND(C32=config!$D$23,AND(NOT(ISBLANK(H32)),H32&lt;=DATE(2022,12,31)))</f>
        <v>0</v>
      </c>
      <c r="AP32" s="60" t="b">
        <f>AND(D32=config!$J$24,AND(NOT(ISBLANK(I32)),I32&lt;=DATE(2022,12,31)))</f>
        <v>0</v>
      </c>
      <c r="AQ32" s="63">
        <f>K32*IF(AN32,14,12)/config!$B$7*AG32</f>
        <v>0</v>
      </c>
      <c r="AR32" s="63">
        <f>IF(K32&lt;=config!$B$9,config!$B$10,config!$B$11)*AQ32</f>
        <v>0</v>
      </c>
      <c r="AS32" s="63" t="e">
        <f>INDEX(Beschäftigungsgruppen!$J$16:$M$20,F32,AI32)/config!$B$12*J32</f>
        <v>#VALUE!</v>
      </c>
      <c r="AT32" s="63" t="e">
        <f>AS32*IF(AN32,14,12)/config!$B$7*AG32</f>
        <v>#VALUE!</v>
      </c>
      <c r="AU32" s="63" t="e">
        <f>IF(AS32&lt;=config!$B$9,config!$B$10,config!$B$11)*AT32</f>
        <v>#VALUE!</v>
      </c>
      <c r="AV32" s="249">
        <f t="shared" si="20"/>
        <v>0</v>
      </c>
      <c r="AW32" s="249">
        <f t="shared" si="21"/>
        <v>0</v>
      </c>
      <c r="AX32" s="53">
        <f t="shared" si="22"/>
        <v>0</v>
      </c>
    </row>
    <row r="33" spans="2:50" s="53" customFormat="1" ht="15" customHeight="1" x14ac:dyDescent="0.2">
      <c r="B33" s="176" t="str">
        <f t="shared" si="23"/>
        <v/>
      </c>
      <c r="C33" s="137"/>
      <c r="D33" s="115"/>
      <c r="E33" s="96"/>
      <c r="F33" s="127"/>
      <c r="G33" s="128"/>
      <c r="H33" s="122"/>
      <c r="I33" s="123"/>
      <c r="J33" s="129"/>
      <c r="K33" s="17"/>
      <c r="L33" s="115"/>
      <c r="M33" s="117" t="str">
        <f t="shared" si="24"/>
        <v/>
      </c>
      <c r="N33" s="14" t="str">
        <f t="shared" si="25"/>
        <v/>
      </c>
      <c r="O33" s="264" t="str">
        <f t="shared" si="32"/>
        <v/>
      </c>
      <c r="P33" s="262"/>
      <c r="Q33" s="110" t="str">
        <f t="shared" si="26"/>
        <v/>
      </c>
      <c r="R33" s="14" t="str">
        <f t="shared" si="27"/>
        <v/>
      </c>
      <c r="S33" s="14" t="str">
        <f t="shared" si="28"/>
        <v/>
      </c>
      <c r="T33" s="14" t="str">
        <f t="shared" si="29"/>
        <v/>
      </c>
      <c r="U33" s="14" t="str">
        <f t="shared" si="30"/>
        <v/>
      </c>
      <c r="V33" s="95" t="str">
        <f t="shared" si="31"/>
        <v/>
      </c>
      <c r="W33" s="119"/>
      <c r="Y33" s="53" t="b">
        <f t="shared" si="12"/>
        <v>1</v>
      </c>
      <c r="Z33" s="53" t="b">
        <f t="shared" si="13"/>
        <v>0</v>
      </c>
      <c r="AA33" s="53" t="b">
        <f>IF(ISBLANK(H33),TRUE,AND(IF(ISBLANK(I33),TRUE,I33&gt;=H33),AND(H33&gt;=DATE(1900,1,1),H33&lt;=DATE(config!$B$6,12,31))))</f>
        <v>1</v>
      </c>
      <c r="AB33" s="53" t="b">
        <f>IF(ISBLANK(I33),TRUE,IF(ISBLANK(H33),FALSE,AND(I33&gt;=H33,AND(I33&gt;=DATE(config!$B$6,1,1),I33&lt;=DATE(config!$B$6,12,31)))))</f>
        <v>1</v>
      </c>
      <c r="AC33" s="53" t="b">
        <f t="shared" si="14"/>
        <v>0</v>
      </c>
      <c r="AD33" s="53" t="b">
        <f t="shared" si="15"/>
        <v>0</v>
      </c>
      <c r="AE33" s="53">
        <f>IF(H33&lt;DATE(config!$B$6,1,1),DATE(config!$B$6,1,1),H33)</f>
        <v>44562</v>
      </c>
      <c r="AF33" s="53">
        <f>IF(ISBLANK(I33),DATE(config!$B$6,12,31),IF(I33&gt;DATE(config!$B$6,12,31),DATE(config!$B$6,12,31),I33))</f>
        <v>44926</v>
      </c>
      <c r="AG33" s="53">
        <f t="shared" si="16"/>
        <v>365</v>
      </c>
      <c r="AH33" s="53">
        <f>ROUNDDOWN((config!$B$8-H33)/365.25,0)</f>
        <v>123</v>
      </c>
      <c r="AI33" s="60">
        <f t="shared" si="17"/>
        <v>4</v>
      </c>
      <c r="AJ33" s="60" t="str">
        <f>$F33 &amp; INDEX(Beschäftigungsgruppen!$J$15:$M$15,1,AI33)</f>
        <v>d</v>
      </c>
      <c r="AK33" s="60" t="b">
        <f>G33&lt;&gt;config!$F$20</f>
        <v>1</v>
      </c>
      <c r="AL33" s="60" t="str">
        <f t="shared" si="18"/>
        <v>Ja</v>
      </c>
      <c r="AM33" s="60" t="str">
        <f t="shared" si="19"/>
        <v>Nein</v>
      </c>
      <c r="AN33" s="60" t="b">
        <f t="shared" si="9"/>
        <v>0</v>
      </c>
      <c r="AO33" s="60" t="b">
        <f>AND(C33=config!$D$23,AND(NOT(ISBLANK(H33)),H33&lt;=DATE(2022,12,31)))</f>
        <v>0</v>
      </c>
      <c r="AP33" s="60" t="b">
        <f>AND(D33=config!$J$24,AND(NOT(ISBLANK(I33)),I33&lt;=DATE(2022,12,31)))</f>
        <v>0</v>
      </c>
      <c r="AQ33" s="63">
        <f>K33*IF(AN33,14,12)/config!$B$7*AG33</f>
        <v>0</v>
      </c>
      <c r="AR33" s="63">
        <f>IF(K33&lt;=config!$B$9,config!$B$10,config!$B$11)*AQ33</f>
        <v>0</v>
      </c>
      <c r="AS33" s="63" t="e">
        <f>INDEX(Beschäftigungsgruppen!$J$16:$M$20,F33,AI33)/config!$B$12*J33</f>
        <v>#VALUE!</v>
      </c>
      <c r="AT33" s="63" t="e">
        <f>AS33*IF(AN33,14,12)/config!$B$7*AG33</f>
        <v>#VALUE!</v>
      </c>
      <c r="AU33" s="63" t="e">
        <f>IF(AS33&lt;=config!$B$9,config!$B$10,config!$B$11)*AT33</f>
        <v>#VALUE!</v>
      </c>
      <c r="AV33" s="249">
        <f t="shared" si="20"/>
        <v>0</v>
      </c>
      <c r="AW33" s="249">
        <f t="shared" si="21"/>
        <v>0</v>
      </c>
      <c r="AX33" s="53">
        <f t="shared" si="22"/>
        <v>0</v>
      </c>
    </row>
    <row r="34" spans="2:50" s="53" customFormat="1" ht="15" customHeight="1" x14ac:dyDescent="0.2">
      <c r="B34" s="176" t="str">
        <f t="shared" si="23"/>
        <v/>
      </c>
      <c r="C34" s="137"/>
      <c r="D34" s="115"/>
      <c r="E34" s="96"/>
      <c r="F34" s="127"/>
      <c r="G34" s="128"/>
      <c r="H34" s="122"/>
      <c r="I34" s="123"/>
      <c r="J34" s="129"/>
      <c r="K34" s="17"/>
      <c r="L34" s="115"/>
      <c r="M34" s="117" t="str">
        <f t="shared" si="24"/>
        <v/>
      </c>
      <c r="N34" s="14" t="str">
        <f t="shared" si="25"/>
        <v/>
      </c>
      <c r="O34" s="264" t="str">
        <f t="shared" si="32"/>
        <v/>
      </c>
      <c r="P34" s="262"/>
      <c r="Q34" s="110" t="str">
        <f t="shared" si="26"/>
        <v/>
      </c>
      <c r="R34" s="14" t="str">
        <f t="shared" si="27"/>
        <v/>
      </c>
      <c r="S34" s="14" t="str">
        <f t="shared" si="28"/>
        <v/>
      </c>
      <c r="T34" s="14" t="str">
        <f t="shared" si="29"/>
        <v/>
      </c>
      <c r="U34" s="14" t="str">
        <f t="shared" si="30"/>
        <v/>
      </c>
      <c r="V34" s="95" t="str">
        <f t="shared" si="31"/>
        <v/>
      </c>
      <c r="W34" s="119"/>
      <c r="Y34" s="53" t="b">
        <f t="shared" si="12"/>
        <v>1</v>
      </c>
      <c r="Z34" s="53" t="b">
        <f t="shared" si="13"/>
        <v>0</v>
      </c>
      <c r="AA34" s="53" t="b">
        <f>IF(ISBLANK(H34),TRUE,AND(IF(ISBLANK(I34),TRUE,I34&gt;=H34),AND(H34&gt;=DATE(1900,1,1),H34&lt;=DATE(config!$B$6,12,31))))</f>
        <v>1</v>
      </c>
      <c r="AB34" s="53" t="b">
        <f>IF(ISBLANK(I34),TRUE,IF(ISBLANK(H34),FALSE,AND(I34&gt;=H34,AND(I34&gt;=DATE(config!$B$6,1,1),I34&lt;=DATE(config!$B$6,12,31)))))</f>
        <v>1</v>
      </c>
      <c r="AC34" s="53" t="b">
        <f t="shared" si="14"/>
        <v>0</v>
      </c>
      <c r="AD34" s="53" t="b">
        <f t="shared" si="15"/>
        <v>0</v>
      </c>
      <c r="AE34" s="53">
        <f>IF(H34&lt;DATE(config!$B$6,1,1),DATE(config!$B$6,1,1),H34)</f>
        <v>44562</v>
      </c>
      <c r="AF34" s="53">
        <f>IF(ISBLANK(I34),DATE(config!$B$6,12,31),IF(I34&gt;DATE(config!$B$6,12,31),DATE(config!$B$6,12,31),I34))</f>
        <v>44926</v>
      </c>
      <c r="AG34" s="53">
        <f t="shared" si="16"/>
        <v>365</v>
      </c>
      <c r="AH34" s="53">
        <f>ROUNDDOWN((config!$B$8-H34)/365.25,0)</f>
        <v>123</v>
      </c>
      <c r="AI34" s="60">
        <f t="shared" si="17"/>
        <v>4</v>
      </c>
      <c r="AJ34" s="60" t="str">
        <f>$F34 &amp; INDEX(Beschäftigungsgruppen!$J$15:$M$15,1,AI34)</f>
        <v>d</v>
      </c>
      <c r="AK34" s="60" t="b">
        <f>G34&lt;&gt;config!$F$20</f>
        <v>1</v>
      </c>
      <c r="AL34" s="60" t="str">
        <f t="shared" si="18"/>
        <v>Ja</v>
      </c>
      <c r="AM34" s="60" t="str">
        <f t="shared" si="19"/>
        <v>Nein</v>
      </c>
      <c r="AN34" s="60" t="b">
        <f t="shared" si="9"/>
        <v>0</v>
      </c>
      <c r="AO34" s="60" t="b">
        <f>AND(C34=config!$D$23,AND(NOT(ISBLANK(H34)),H34&lt;=DATE(2022,12,31)))</f>
        <v>0</v>
      </c>
      <c r="AP34" s="60" t="b">
        <f>AND(D34=config!$J$24,AND(NOT(ISBLANK(I34)),I34&lt;=DATE(2022,12,31)))</f>
        <v>0</v>
      </c>
      <c r="AQ34" s="63">
        <f>K34*IF(AN34,14,12)/config!$B$7*AG34</f>
        <v>0</v>
      </c>
      <c r="AR34" s="63">
        <f>IF(K34&lt;=config!$B$9,config!$B$10,config!$B$11)*AQ34</f>
        <v>0</v>
      </c>
      <c r="AS34" s="63" t="e">
        <f>INDEX(Beschäftigungsgruppen!$J$16:$M$20,F34,AI34)/config!$B$12*J34</f>
        <v>#VALUE!</v>
      </c>
      <c r="AT34" s="63" t="e">
        <f>AS34*IF(AN34,14,12)/config!$B$7*AG34</f>
        <v>#VALUE!</v>
      </c>
      <c r="AU34" s="63" t="e">
        <f>IF(AS34&lt;=config!$B$9,config!$B$10,config!$B$11)*AT34</f>
        <v>#VALUE!</v>
      </c>
      <c r="AV34" s="249">
        <f t="shared" si="20"/>
        <v>0</v>
      </c>
      <c r="AW34" s="249">
        <f t="shared" si="21"/>
        <v>0</v>
      </c>
      <c r="AX34" s="53">
        <f t="shared" si="22"/>
        <v>0</v>
      </c>
    </row>
    <row r="35" spans="2:50" s="53" customFormat="1" ht="15" customHeight="1" x14ac:dyDescent="0.2">
      <c r="B35" s="176" t="str">
        <f t="shared" si="23"/>
        <v/>
      </c>
      <c r="C35" s="137"/>
      <c r="D35" s="115"/>
      <c r="E35" s="96"/>
      <c r="F35" s="127"/>
      <c r="G35" s="128"/>
      <c r="H35" s="122"/>
      <c r="I35" s="123"/>
      <c r="J35" s="129"/>
      <c r="K35" s="17"/>
      <c r="L35" s="115"/>
      <c r="M35" s="117" t="str">
        <f t="shared" si="24"/>
        <v/>
      </c>
      <c r="N35" s="14" t="str">
        <f t="shared" si="25"/>
        <v/>
      </c>
      <c r="O35" s="264" t="str">
        <f t="shared" si="32"/>
        <v/>
      </c>
      <c r="P35" s="262"/>
      <c r="Q35" s="110" t="str">
        <f t="shared" si="26"/>
        <v/>
      </c>
      <c r="R35" s="14" t="str">
        <f t="shared" si="27"/>
        <v/>
      </c>
      <c r="S35" s="14" t="str">
        <f t="shared" si="28"/>
        <v/>
      </c>
      <c r="T35" s="14" t="str">
        <f t="shared" si="29"/>
        <v/>
      </c>
      <c r="U35" s="14" t="str">
        <f t="shared" si="30"/>
        <v/>
      </c>
      <c r="V35" s="95" t="str">
        <f t="shared" si="31"/>
        <v/>
      </c>
      <c r="W35" s="119"/>
      <c r="Y35" s="53" t="b">
        <f t="shared" si="12"/>
        <v>1</v>
      </c>
      <c r="Z35" s="53" t="b">
        <f t="shared" si="13"/>
        <v>0</v>
      </c>
      <c r="AA35" s="53" t="b">
        <f>IF(ISBLANK(H35),TRUE,AND(IF(ISBLANK(I35),TRUE,I35&gt;=H35),AND(H35&gt;=DATE(1900,1,1),H35&lt;=DATE(config!$B$6,12,31))))</f>
        <v>1</v>
      </c>
      <c r="AB35" s="53" t="b">
        <f>IF(ISBLANK(I35),TRUE,IF(ISBLANK(H35),FALSE,AND(I35&gt;=H35,AND(I35&gt;=DATE(config!$B$6,1,1),I35&lt;=DATE(config!$B$6,12,31)))))</f>
        <v>1</v>
      </c>
      <c r="AC35" s="53" t="b">
        <f t="shared" si="14"/>
        <v>0</v>
      </c>
      <c r="AD35" s="53" t="b">
        <f t="shared" si="15"/>
        <v>0</v>
      </c>
      <c r="AE35" s="53">
        <f>IF(H35&lt;DATE(config!$B$6,1,1),DATE(config!$B$6,1,1),H35)</f>
        <v>44562</v>
      </c>
      <c r="AF35" s="53">
        <f>IF(ISBLANK(I35),DATE(config!$B$6,12,31),IF(I35&gt;DATE(config!$B$6,12,31),DATE(config!$B$6,12,31),I35))</f>
        <v>44926</v>
      </c>
      <c r="AG35" s="53">
        <f t="shared" si="16"/>
        <v>365</v>
      </c>
      <c r="AH35" s="53">
        <f>ROUNDDOWN((config!$B$8-H35)/365.25,0)</f>
        <v>123</v>
      </c>
      <c r="AI35" s="60">
        <f t="shared" si="17"/>
        <v>4</v>
      </c>
      <c r="AJ35" s="60" t="str">
        <f>$F35 &amp; INDEX(Beschäftigungsgruppen!$J$15:$M$15,1,AI35)</f>
        <v>d</v>
      </c>
      <c r="AK35" s="60" t="b">
        <f>G35&lt;&gt;config!$F$20</f>
        <v>1</v>
      </c>
      <c r="AL35" s="60" t="str">
        <f t="shared" si="18"/>
        <v>Ja</v>
      </c>
      <c r="AM35" s="60" t="str">
        <f t="shared" si="19"/>
        <v>Nein</v>
      </c>
      <c r="AN35" s="60" t="b">
        <f t="shared" si="9"/>
        <v>0</v>
      </c>
      <c r="AO35" s="60" t="b">
        <f>AND(C35=config!$D$23,AND(NOT(ISBLANK(H35)),H35&lt;=DATE(2022,12,31)))</f>
        <v>0</v>
      </c>
      <c r="AP35" s="60" t="b">
        <f>AND(D35=config!$J$24,AND(NOT(ISBLANK(I35)),I35&lt;=DATE(2022,12,31)))</f>
        <v>0</v>
      </c>
      <c r="AQ35" s="63">
        <f>K35*IF(AN35,14,12)/config!$B$7*AG35</f>
        <v>0</v>
      </c>
      <c r="AR35" s="63">
        <f>IF(K35&lt;=config!$B$9,config!$B$10,config!$B$11)*AQ35</f>
        <v>0</v>
      </c>
      <c r="AS35" s="63" t="e">
        <f>INDEX(Beschäftigungsgruppen!$J$16:$M$20,F35,AI35)/config!$B$12*J35</f>
        <v>#VALUE!</v>
      </c>
      <c r="AT35" s="63" t="e">
        <f>AS35*IF(AN35,14,12)/config!$B$7*AG35</f>
        <v>#VALUE!</v>
      </c>
      <c r="AU35" s="63" t="e">
        <f>IF(AS35&lt;=config!$B$9,config!$B$10,config!$B$11)*AT35</f>
        <v>#VALUE!</v>
      </c>
      <c r="AV35" s="249">
        <f t="shared" si="20"/>
        <v>0</v>
      </c>
      <c r="AW35" s="249">
        <f t="shared" si="21"/>
        <v>0</v>
      </c>
      <c r="AX35" s="53">
        <f t="shared" si="22"/>
        <v>0</v>
      </c>
    </row>
    <row r="36" spans="2:50" s="53" customFormat="1" ht="15" customHeight="1" x14ac:dyDescent="0.2">
      <c r="B36" s="176" t="str">
        <f t="shared" si="23"/>
        <v/>
      </c>
      <c r="C36" s="137"/>
      <c r="D36" s="115"/>
      <c r="E36" s="96"/>
      <c r="F36" s="127"/>
      <c r="G36" s="128"/>
      <c r="H36" s="122"/>
      <c r="I36" s="123"/>
      <c r="J36" s="129"/>
      <c r="K36" s="17"/>
      <c r="L36" s="115"/>
      <c r="M36" s="117" t="str">
        <f t="shared" si="24"/>
        <v/>
      </c>
      <c r="N36" s="14" t="str">
        <f t="shared" si="25"/>
        <v/>
      </c>
      <c r="O36" s="264" t="str">
        <f t="shared" si="32"/>
        <v/>
      </c>
      <c r="P36" s="262"/>
      <c r="Q36" s="110" t="str">
        <f t="shared" si="26"/>
        <v/>
      </c>
      <c r="R36" s="14" t="str">
        <f t="shared" si="27"/>
        <v/>
      </c>
      <c r="S36" s="14" t="str">
        <f t="shared" si="28"/>
        <v/>
      </c>
      <c r="T36" s="14" t="str">
        <f t="shared" si="29"/>
        <v/>
      </c>
      <c r="U36" s="14" t="str">
        <f t="shared" si="30"/>
        <v/>
      </c>
      <c r="V36" s="95" t="str">
        <f t="shared" si="31"/>
        <v/>
      </c>
      <c r="W36" s="119"/>
      <c r="Y36" s="53" t="b">
        <f t="shared" si="12"/>
        <v>1</v>
      </c>
      <c r="Z36" s="53" t="b">
        <f t="shared" si="13"/>
        <v>0</v>
      </c>
      <c r="AA36" s="53" t="b">
        <f>IF(ISBLANK(H36),TRUE,AND(IF(ISBLANK(I36),TRUE,I36&gt;=H36),AND(H36&gt;=DATE(1900,1,1),H36&lt;=DATE(config!$B$6,12,31))))</f>
        <v>1</v>
      </c>
      <c r="AB36" s="53" t="b">
        <f>IF(ISBLANK(I36),TRUE,IF(ISBLANK(H36),FALSE,AND(I36&gt;=H36,AND(I36&gt;=DATE(config!$B$6,1,1),I36&lt;=DATE(config!$B$6,12,31)))))</f>
        <v>1</v>
      </c>
      <c r="AC36" s="53" t="b">
        <f t="shared" si="14"/>
        <v>0</v>
      </c>
      <c r="AD36" s="53" t="b">
        <f t="shared" si="15"/>
        <v>0</v>
      </c>
      <c r="AE36" s="53">
        <f>IF(H36&lt;DATE(config!$B$6,1,1),DATE(config!$B$6,1,1),H36)</f>
        <v>44562</v>
      </c>
      <c r="AF36" s="53">
        <f>IF(ISBLANK(I36),DATE(config!$B$6,12,31),IF(I36&gt;DATE(config!$B$6,12,31),DATE(config!$B$6,12,31),I36))</f>
        <v>44926</v>
      </c>
      <c r="AG36" s="53">
        <f t="shared" si="16"/>
        <v>365</v>
      </c>
      <c r="AH36" s="53">
        <f>ROUNDDOWN((config!$B$8-H36)/365.25,0)</f>
        <v>123</v>
      </c>
      <c r="AI36" s="60">
        <f t="shared" si="17"/>
        <v>4</v>
      </c>
      <c r="AJ36" s="60" t="str">
        <f>$F36 &amp; INDEX(Beschäftigungsgruppen!$J$15:$M$15,1,AI36)</f>
        <v>d</v>
      </c>
      <c r="AK36" s="60" t="b">
        <f>G36&lt;&gt;config!$F$20</f>
        <v>1</v>
      </c>
      <c r="AL36" s="60" t="str">
        <f t="shared" si="18"/>
        <v>Ja</v>
      </c>
      <c r="AM36" s="60" t="str">
        <f t="shared" si="19"/>
        <v>Nein</v>
      </c>
      <c r="AN36" s="60" t="b">
        <f t="shared" si="9"/>
        <v>0</v>
      </c>
      <c r="AO36" s="60" t="b">
        <f>AND(C36=config!$D$23,AND(NOT(ISBLANK(H36)),H36&lt;=DATE(2022,12,31)))</f>
        <v>0</v>
      </c>
      <c r="AP36" s="60" t="b">
        <f>AND(D36=config!$J$24,AND(NOT(ISBLANK(I36)),I36&lt;=DATE(2022,12,31)))</f>
        <v>0</v>
      </c>
      <c r="AQ36" s="63">
        <f>K36*IF(AN36,14,12)/config!$B$7*AG36</f>
        <v>0</v>
      </c>
      <c r="AR36" s="63">
        <f>IF(K36&lt;=config!$B$9,config!$B$10,config!$B$11)*AQ36</f>
        <v>0</v>
      </c>
      <c r="AS36" s="63" t="e">
        <f>INDEX(Beschäftigungsgruppen!$J$16:$M$20,F36,AI36)/config!$B$12*J36</f>
        <v>#VALUE!</v>
      </c>
      <c r="AT36" s="63" t="e">
        <f>AS36*IF(AN36,14,12)/config!$B$7*AG36</f>
        <v>#VALUE!</v>
      </c>
      <c r="AU36" s="63" t="e">
        <f>IF(AS36&lt;=config!$B$9,config!$B$10,config!$B$11)*AT36</f>
        <v>#VALUE!</v>
      </c>
      <c r="AV36" s="249">
        <f t="shared" si="20"/>
        <v>0</v>
      </c>
      <c r="AW36" s="249">
        <f t="shared" si="21"/>
        <v>0</v>
      </c>
      <c r="AX36" s="53">
        <f t="shared" si="22"/>
        <v>0</v>
      </c>
    </row>
    <row r="37" spans="2:50" s="53" customFormat="1" ht="15" customHeight="1" x14ac:dyDescent="0.2">
      <c r="B37" s="176" t="str">
        <f t="shared" si="23"/>
        <v/>
      </c>
      <c r="C37" s="137"/>
      <c r="D37" s="115"/>
      <c r="E37" s="96"/>
      <c r="F37" s="127"/>
      <c r="G37" s="128"/>
      <c r="H37" s="122"/>
      <c r="I37" s="123"/>
      <c r="J37" s="129"/>
      <c r="K37" s="17"/>
      <c r="L37" s="115"/>
      <c r="M37" s="117" t="str">
        <f t="shared" si="24"/>
        <v/>
      </c>
      <c r="N37" s="14" t="str">
        <f t="shared" si="25"/>
        <v/>
      </c>
      <c r="O37" s="264" t="str">
        <f t="shared" si="32"/>
        <v/>
      </c>
      <c r="P37" s="262"/>
      <c r="Q37" s="110" t="str">
        <f t="shared" si="26"/>
        <v/>
      </c>
      <c r="R37" s="14" t="str">
        <f t="shared" si="27"/>
        <v/>
      </c>
      <c r="S37" s="14" t="str">
        <f t="shared" si="28"/>
        <v/>
      </c>
      <c r="T37" s="14" t="str">
        <f t="shared" si="29"/>
        <v/>
      </c>
      <c r="U37" s="14" t="str">
        <f t="shared" si="30"/>
        <v/>
      </c>
      <c r="V37" s="95" t="str">
        <f t="shared" si="31"/>
        <v/>
      </c>
      <c r="W37" s="119"/>
      <c r="Y37" s="53" t="b">
        <f t="shared" si="12"/>
        <v>1</v>
      </c>
      <c r="Z37" s="53" t="b">
        <f t="shared" si="13"/>
        <v>0</v>
      </c>
      <c r="AA37" s="53" t="b">
        <f>IF(ISBLANK(H37),TRUE,AND(IF(ISBLANK(I37),TRUE,I37&gt;=H37),AND(H37&gt;=DATE(1900,1,1),H37&lt;=DATE(config!$B$6,12,31))))</f>
        <v>1</v>
      </c>
      <c r="AB37" s="53" t="b">
        <f>IF(ISBLANK(I37),TRUE,IF(ISBLANK(H37),FALSE,AND(I37&gt;=H37,AND(I37&gt;=DATE(config!$B$6,1,1),I37&lt;=DATE(config!$B$6,12,31)))))</f>
        <v>1</v>
      </c>
      <c r="AC37" s="53" t="b">
        <f t="shared" si="14"/>
        <v>0</v>
      </c>
      <c r="AD37" s="53" t="b">
        <f t="shared" si="15"/>
        <v>0</v>
      </c>
      <c r="AE37" s="53">
        <f>IF(H37&lt;DATE(config!$B$6,1,1),DATE(config!$B$6,1,1),H37)</f>
        <v>44562</v>
      </c>
      <c r="AF37" s="53">
        <f>IF(ISBLANK(I37),DATE(config!$B$6,12,31),IF(I37&gt;DATE(config!$B$6,12,31),DATE(config!$B$6,12,31),I37))</f>
        <v>44926</v>
      </c>
      <c r="AG37" s="53">
        <f t="shared" si="16"/>
        <v>365</v>
      </c>
      <c r="AH37" s="53">
        <f>ROUNDDOWN((config!$B$8-H37)/365.25,0)</f>
        <v>123</v>
      </c>
      <c r="AI37" s="60">
        <f t="shared" si="17"/>
        <v>4</v>
      </c>
      <c r="AJ37" s="60" t="str">
        <f>$F37 &amp; INDEX(Beschäftigungsgruppen!$J$15:$M$15,1,AI37)</f>
        <v>d</v>
      </c>
      <c r="AK37" s="60" t="b">
        <f>G37&lt;&gt;config!$F$20</f>
        <v>1</v>
      </c>
      <c r="AL37" s="60" t="str">
        <f t="shared" si="18"/>
        <v>Ja</v>
      </c>
      <c r="AM37" s="60" t="str">
        <f t="shared" si="19"/>
        <v>Nein</v>
      </c>
      <c r="AN37" s="60" t="b">
        <f t="shared" si="9"/>
        <v>0</v>
      </c>
      <c r="AO37" s="60" t="b">
        <f>AND(C37=config!$D$23,AND(NOT(ISBLANK(H37)),H37&lt;=DATE(2022,12,31)))</f>
        <v>0</v>
      </c>
      <c r="AP37" s="60" t="b">
        <f>AND(D37=config!$J$24,AND(NOT(ISBLANK(I37)),I37&lt;=DATE(2022,12,31)))</f>
        <v>0</v>
      </c>
      <c r="AQ37" s="63">
        <f>K37*IF(AN37,14,12)/config!$B$7*AG37</f>
        <v>0</v>
      </c>
      <c r="AR37" s="63">
        <f>IF(K37&lt;=config!$B$9,config!$B$10,config!$B$11)*AQ37</f>
        <v>0</v>
      </c>
      <c r="AS37" s="63" t="e">
        <f>INDEX(Beschäftigungsgruppen!$J$16:$M$20,F37,AI37)/config!$B$12*J37</f>
        <v>#VALUE!</v>
      </c>
      <c r="AT37" s="63" t="e">
        <f>AS37*IF(AN37,14,12)/config!$B$7*AG37</f>
        <v>#VALUE!</v>
      </c>
      <c r="AU37" s="63" t="e">
        <f>IF(AS37&lt;=config!$B$9,config!$B$10,config!$B$11)*AT37</f>
        <v>#VALUE!</v>
      </c>
      <c r="AV37" s="249">
        <f t="shared" si="20"/>
        <v>0</v>
      </c>
      <c r="AW37" s="249">
        <f t="shared" si="21"/>
        <v>0</v>
      </c>
      <c r="AX37" s="53">
        <f t="shared" si="22"/>
        <v>0</v>
      </c>
    </row>
    <row r="38" spans="2:50" s="53" customFormat="1" ht="15" customHeight="1" x14ac:dyDescent="0.2">
      <c r="B38" s="176" t="str">
        <f t="shared" si="23"/>
        <v/>
      </c>
      <c r="C38" s="137"/>
      <c r="D38" s="115"/>
      <c r="E38" s="96"/>
      <c r="F38" s="127"/>
      <c r="G38" s="128"/>
      <c r="H38" s="122"/>
      <c r="I38" s="123"/>
      <c r="J38" s="129"/>
      <c r="K38" s="17"/>
      <c r="L38" s="115"/>
      <c r="M38" s="117" t="str">
        <f t="shared" si="24"/>
        <v/>
      </c>
      <c r="N38" s="14" t="str">
        <f t="shared" si="25"/>
        <v/>
      </c>
      <c r="O38" s="264" t="str">
        <f t="shared" si="32"/>
        <v/>
      </c>
      <c r="P38" s="262"/>
      <c r="Q38" s="110" t="str">
        <f t="shared" si="26"/>
        <v/>
      </c>
      <c r="R38" s="14" t="str">
        <f t="shared" si="27"/>
        <v/>
      </c>
      <c r="S38" s="14" t="str">
        <f t="shared" si="28"/>
        <v/>
      </c>
      <c r="T38" s="14" t="str">
        <f t="shared" si="29"/>
        <v/>
      </c>
      <c r="U38" s="14" t="str">
        <f t="shared" si="30"/>
        <v/>
      </c>
      <c r="V38" s="95" t="str">
        <f t="shared" si="31"/>
        <v/>
      </c>
      <c r="W38" s="119"/>
      <c r="Y38" s="53" t="b">
        <f t="shared" si="12"/>
        <v>1</v>
      </c>
      <c r="Z38" s="53" t="b">
        <f t="shared" si="13"/>
        <v>0</v>
      </c>
      <c r="AA38" s="53" t="b">
        <f>IF(ISBLANK(H38),TRUE,AND(IF(ISBLANK(I38),TRUE,I38&gt;=H38),AND(H38&gt;=DATE(1900,1,1),H38&lt;=DATE(config!$B$6,12,31))))</f>
        <v>1</v>
      </c>
      <c r="AB38" s="53" t="b">
        <f>IF(ISBLANK(I38),TRUE,IF(ISBLANK(H38),FALSE,AND(I38&gt;=H38,AND(I38&gt;=DATE(config!$B$6,1,1),I38&lt;=DATE(config!$B$6,12,31)))))</f>
        <v>1</v>
      </c>
      <c r="AC38" s="53" t="b">
        <f t="shared" si="14"/>
        <v>0</v>
      </c>
      <c r="AD38" s="53" t="b">
        <f t="shared" si="15"/>
        <v>0</v>
      </c>
      <c r="AE38" s="53">
        <f>IF(H38&lt;DATE(config!$B$6,1,1),DATE(config!$B$6,1,1),H38)</f>
        <v>44562</v>
      </c>
      <c r="AF38" s="53">
        <f>IF(ISBLANK(I38),DATE(config!$B$6,12,31),IF(I38&gt;DATE(config!$B$6,12,31),DATE(config!$B$6,12,31),I38))</f>
        <v>44926</v>
      </c>
      <c r="AG38" s="53">
        <f t="shared" si="16"/>
        <v>365</v>
      </c>
      <c r="AH38" s="53">
        <f>ROUNDDOWN((config!$B$8-H38)/365.25,0)</f>
        <v>123</v>
      </c>
      <c r="AI38" s="60">
        <f t="shared" si="17"/>
        <v>4</v>
      </c>
      <c r="AJ38" s="60" t="str">
        <f>$F38 &amp; INDEX(Beschäftigungsgruppen!$J$15:$M$15,1,AI38)</f>
        <v>d</v>
      </c>
      <c r="AK38" s="60" t="b">
        <f>G38&lt;&gt;config!$F$20</f>
        <v>1</v>
      </c>
      <c r="AL38" s="60" t="str">
        <f t="shared" si="18"/>
        <v>Ja</v>
      </c>
      <c r="AM38" s="60" t="str">
        <f t="shared" si="19"/>
        <v>Nein</v>
      </c>
      <c r="AN38" s="60" t="b">
        <f t="shared" si="9"/>
        <v>0</v>
      </c>
      <c r="AO38" s="60" t="b">
        <f>AND(C38=config!$D$23,AND(NOT(ISBLANK(H38)),H38&lt;=DATE(2022,12,31)))</f>
        <v>0</v>
      </c>
      <c r="AP38" s="60" t="b">
        <f>AND(D38=config!$J$24,AND(NOT(ISBLANK(I38)),I38&lt;=DATE(2022,12,31)))</f>
        <v>0</v>
      </c>
      <c r="AQ38" s="63">
        <f>K38*IF(AN38,14,12)/config!$B$7*AG38</f>
        <v>0</v>
      </c>
      <c r="AR38" s="63">
        <f>IF(K38&lt;=config!$B$9,config!$B$10,config!$B$11)*AQ38</f>
        <v>0</v>
      </c>
      <c r="AS38" s="63" t="e">
        <f>INDEX(Beschäftigungsgruppen!$J$16:$M$20,F38,AI38)/config!$B$12*J38</f>
        <v>#VALUE!</v>
      </c>
      <c r="AT38" s="63" t="e">
        <f>AS38*IF(AN38,14,12)/config!$B$7*AG38</f>
        <v>#VALUE!</v>
      </c>
      <c r="AU38" s="63" t="e">
        <f>IF(AS38&lt;=config!$B$9,config!$B$10,config!$B$11)*AT38</f>
        <v>#VALUE!</v>
      </c>
      <c r="AV38" s="249">
        <f t="shared" si="20"/>
        <v>0</v>
      </c>
      <c r="AW38" s="249">
        <f t="shared" si="21"/>
        <v>0</v>
      </c>
      <c r="AX38" s="53">
        <f t="shared" si="22"/>
        <v>0</v>
      </c>
    </row>
    <row r="39" spans="2:50" s="53" customFormat="1" ht="15" customHeight="1" x14ac:dyDescent="0.2">
      <c r="B39" s="176" t="str">
        <f t="shared" si="23"/>
        <v/>
      </c>
      <c r="C39" s="137"/>
      <c r="D39" s="115"/>
      <c r="E39" s="96"/>
      <c r="F39" s="127"/>
      <c r="G39" s="128"/>
      <c r="H39" s="122"/>
      <c r="I39" s="123"/>
      <c r="J39" s="129"/>
      <c r="K39" s="17"/>
      <c r="L39" s="115"/>
      <c r="M39" s="117" t="str">
        <f t="shared" si="24"/>
        <v/>
      </c>
      <c r="N39" s="14" t="str">
        <f t="shared" si="25"/>
        <v/>
      </c>
      <c r="O39" s="264" t="str">
        <f t="shared" si="32"/>
        <v/>
      </c>
      <c r="P39" s="262"/>
      <c r="Q39" s="110" t="str">
        <f t="shared" si="26"/>
        <v/>
      </c>
      <c r="R39" s="14" t="str">
        <f t="shared" si="27"/>
        <v/>
      </c>
      <c r="S39" s="14" t="str">
        <f t="shared" si="28"/>
        <v/>
      </c>
      <c r="T39" s="14" t="str">
        <f t="shared" si="29"/>
        <v/>
      </c>
      <c r="U39" s="14" t="str">
        <f t="shared" si="30"/>
        <v/>
      </c>
      <c r="V39" s="95" t="str">
        <f t="shared" si="31"/>
        <v/>
      </c>
      <c r="W39" s="119"/>
      <c r="Y39" s="53" t="b">
        <f t="shared" si="12"/>
        <v>1</v>
      </c>
      <c r="Z39" s="53" t="b">
        <f t="shared" si="13"/>
        <v>0</v>
      </c>
      <c r="AA39" s="53" t="b">
        <f>IF(ISBLANK(H39),TRUE,AND(IF(ISBLANK(I39),TRUE,I39&gt;=H39),AND(H39&gt;=DATE(1900,1,1),H39&lt;=DATE(config!$B$6,12,31))))</f>
        <v>1</v>
      </c>
      <c r="AB39" s="53" t="b">
        <f>IF(ISBLANK(I39),TRUE,IF(ISBLANK(H39),FALSE,AND(I39&gt;=H39,AND(I39&gt;=DATE(config!$B$6,1,1),I39&lt;=DATE(config!$B$6,12,31)))))</f>
        <v>1</v>
      </c>
      <c r="AC39" s="53" t="b">
        <f t="shared" si="14"/>
        <v>0</v>
      </c>
      <c r="AD39" s="53" t="b">
        <f t="shared" si="15"/>
        <v>0</v>
      </c>
      <c r="AE39" s="53">
        <f>IF(H39&lt;DATE(config!$B$6,1,1),DATE(config!$B$6,1,1),H39)</f>
        <v>44562</v>
      </c>
      <c r="AF39" s="53">
        <f>IF(ISBLANK(I39),DATE(config!$B$6,12,31),IF(I39&gt;DATE(config!$B$6,12,31),DATE(config!$B$6,12,31),I39))</f>
        <v>44926</v>
      </c>
      <c r="AG39" s="53">
        <f t="shared" si="16"/>
        <v>365</v>
      </c>
      <c r="AH39" s="53">
        <f>ROUNDDOWN((config!$B$8-H39)/365.25,0)</f>
        <v>123</v>
      </c>
      <c r="AI39" s="60">
        <f t="shared" si="17"/>
        <v>4</v>
      </c>
      <c r="AJ39" s="60" t="str">
        <f>$F39 &amp; INDEX(Beschäftigungsgruppen!$J$15:$M$15,1,AI39)</f>
        <v>d</v>
      </c>
      <c r="AK39" s="60" t="b">
        <f>G39&lt;&gt;config!$F$20</f>
        <v>1</v>
      </c>
      <c r="AL39" s="60" t="str">
        <f t="shared" si="18"/>
        <v>Ja</v>
      </c>
      <c r="AM39" s="60" t="str">
        <f t="shared" si="19"/>
        <v>Nein</v>
      </c>
      <c r="AN39" s="60" t="b">
        <f t="shared" si="9"/>
        <v>0</v>
      </c>
      <c r="AO39" s="60" t="b">
        <f>AND(C39=config!$D$23,AND(NOT(ISBLANK(H39)),H39&lt;=DATE(2022,12,31)))</f>
        <v>0</v>
      </c>
      <c r="AP39" s="60" t="b">
        <f>AND(D39=config!$J$24,AND(NOT(ISBLANK(I39)),I39&lt;=DATE(2022,12,31)))</f>
        <v>0</v>
      </c>
      <c r="AQ39" s="63">
        <f>K39*IF(AN39,14,12)/config!$B$7*AG39</f>
        <v>0</v>
      </c>
      <c r="AR39" s="63">
        <f>IF(K39&lt;=config!$B$9,config!$B$10,config!$B$11)*AQ39</f>
        <v>0</v>
      </c>
      <c r="AS39" s="63" t="e">
        <f>INDEX(Beschäftigungsgruppen!$J$16:$M$20,F39,AI39)/config!$B$12*J39</f>
        <v>#VALUE!</v>
      </c>
      <c r="AT39" s="63" t="e">
        <f>AS39*IF(AN39,14,12)/config!$B$7*AG39</f>
        <v>#VALUE!</v>
      </c>
      <c r="AU39" s="63" t="e">
        <f>IF(AS39&lt;=config!$B$9,config!$B$10,config!$B$11)*AT39</f>
        <v>#VALUE!</v>
      </c>
      <c r="AV39" s="249">
        <f t="shared" si="20"/>
        <v>0</v>
      </c>
      <c r="AW39" s="249">
        <f t="shared" si="21"/>
        <v>0</v>
      </c>
      <c r="AX39" s="53">
        <f t="shared" si="22"/>
        <v>0</v>
      </c>
    </row>
    <row r="40" spans="2:50" s="53" customFormat="1" ht="15" customHeight="1" x14ac:dyDescent="0.2">
      <c r="B40" s="176" t="str">
        <f t="shared" si="23"/>
        <v/>
      </c>
      <c r="C40" s="137"/>
      <c r="D40" s="115"/>
      <c r="E40" s="96"/>
      <c r="F40" s="127"/>
      <c r="G40" s="128"/>
      <c r="H40" s="122"/>
      <c r="I40" s="123"/>
      <c r="J40" s="129"/>
      <c r="K40" s="17"/>
      <c r="L40" s="115"/>
      <c r="M40" s="117" t="str">
        <f t="shared" si="24"/>
        <v/>
      </c>
      <c r="N40" s="14" t="str">
        <f t="shared" si="25"/>
        <v/>
      </c>
      <c r="O40" s="264" t="str">
        <f t="shared" si="32"/>
        <v/>
      </c>
      <c r="P40" s="262"/>
      <c r="Q40" s="110" t="str">
        <f t="shared" si="26"/>
        <v/>
      </c>
      <c r="R40" s="14" t="str">
        <f t="shared" si="27"/>
        <v/>
      </c>
      <c r="S40" s="14" t="str">
        <f t="shared" si="28"/>
        <v/>
      </c>
      <c r="T40" s="14" t="str">
        <f t="shared" si="29"/>
        <v/>
      </c>
      <c r="U40" s="14" t="str">
        <f t="shared" si="30"/>
        <v/>
      </c>
      <c r="V40" s="95" t="str">
        <f t="shared" si="31"/>
        <v/>
      </c>
      <c r="W40" s="119"/>
      <c r="Y40" s="53" t="b">
        <f t="shared" si="12"/>
        <v>1</v>
      </c>
      <c r="Z40" s="53" t="b">
        <f t="shared" si="13"/>
        <v>0</v>
      </c>
      <c r="AA40" s="53" t="b">
        <f>IF(ISBLANK(H40),TRUE,AND(IF(ISBLANK(I40),TRUE,I40&gt;=H40),AND(H40&gt;=DATE(1900,1,1),H40&lt;=DATE(config!$B$6,12,31))))</f>
        <v>1</v>
      </c>
      <c r="AB40" s="53" t="b">
        <f>IF(ISBLANK(I40),TRUE,IF(ISBLANK(H40),FALSE,AND(I40&gt;=H40,AND(I40&gt;=DATE(config!$B$6,1,1),I40&lt;=DATE(config!$B$6,12,31)))))</f>
        <v>1</v>
      </c>
      <c r="AC40" s="53" t="b">
        <f t="shared" si="14"/>
        <v>0</v>
      </c>
      <c r="AD40" s="53" t="b">
        <f t="shared" si="15"/>
        <v>0</v>
      </c>
      <c r="AE40" s="53">
        <f>IF(H40&lt;DATE(config!$B$6,1,1),DATE(config!$B$6,1,1),H40)</f>
        <v>44562</v>
      </c>
      <c r="AF40" s="53">
        <f>IF(ISBLANK(I40),DATE(config!$B$6,12,31),IF(I40&gt;DATE(config!$B$6,12,31),DATE(config!$B$6,12,31),I40))</f>
        <v>44926</v>
      </c>
      <c r="AG40" s="53">
        <f t="shared" si="16"/>
        <v>365</v>
      </c>
      <c r="AH40" s="53">
        <f>ROUNDDOWN((config!$B$8-H40)/365.25,0)</f>
        <v>123</v>
      </c>
      <c r="AI40" s="60">
        <f t="shared" si="17"/>
        <v>4</v>
      </c>
      <c r="AJ40" s="60" t="str">
        <f>$F40 &amp; INDEX(Beschäftigungsgruppen!$J$15:$M$15,1,AI40)</f>
        <v>d</v>
      </c>
      <c r="AK40" s="60" t="b">
        <f>G40&lt;&gt;config!$F$20</f>
        <v>1</v>
      </c>
      <c r="AL40" s="60" t="str">
        <f t="shared" si="18"/>
        <v>Ja</v>
      </c>
      <c r="AM40" s="60" t="str">
        <f t="shared" si="19"/>
        <v>Nein</v>
      </c>
      <c r="AN40" s="60" t="b">
        <f t="shared" si="9"/>
        <v>0</v>
      </c>
      <c r="AO40" s="60" t="b">
        <f>AND(C40=config!$D$23,AND(NOT(ISBLANK(H40)),H40&lt;=DATE(2022,12,31)))</f>
        <v>0</v>
      </c>
      <c r="AP40" s="60" t="b">
        <f>AND(D40=config!$J$24,AND(NOT(ISBLANK(I40)),I40&lt;=DATE(2022,12,31)))</f>
        <v>0</v>
      </c>
      <c r="AQ40" s="63">
        <f>K40*IF(AN40,14,12)/config!$B$7*AG40</f>
        <v>0</v>
      </c>
      <c r="AR40" s="63">
        <f>IF(K40&lt;=config!$B$9,config!$B$10,config!$B$11)*AQ40</f>
        <v>0</v>
      </c>
      <c r="AS40" s="63" t="e">
        <f>INDEX(Beschäftigungsgruppen!$J$16:$M$20,F40,AI40)/config!$B$12*J40</f>
        <v>#VALUE!</v>
      </c>
      <c r="AT40" s="63" t="e">
        <f>AS40*IF(AN40,14,12)/config!$B$7*AG40</f>
        <v>#VALUE!</v>
      </c>
      <c r="AU40" s="63" t="e">
        <f>IF(AS40&lt;=config!$B$9,config!$B$10,config!$B$11)*AT40</f>
        <v>#VALUE!</v>
      </c>
      <c r="AV40" s="249">
        <f t="shared" si="20"/>
        <v>0</v>
      </c>
      <c r="AW40" s="249">
        <f t="shared" si="21"/>
        <v>0</v>
      </c>
      <c r="AX40" s="53">
        <f t="shared" si="22"/>
        <v>0</v>
      </c>
    </row>
    <row r="41" spans="2:50" s="53" customFormat="1" ht="15" customHeight="1" x14ac:dyDescent="0.2">
      <c r="B41" s="176" t="str">
        <f t="shared" si="23"/>
        <v/>
      </c>
      <c r="C41" s="137"/>
      <c r="D41" s="115"/>
      <c r="E41" s="96"/>
      <c r="F41" s="127"/>
      <c r="G41" s="128"/>
      <c r="H41" s="122"/>
      <c r="I41" s="123"/>
      <c r="J41" s="129"/>
      <c r="K41" s="17"/>
      <c r="L41" s="115"/>
      <c r="M41" s="117" t="str">
        <f t="shared" si="24"/>
        <v/>
      </c>
      <c r="N41" s="14" t="str">
        <f t="shared" si="25"/>
        <v/>
      </c>
      <c r="O41" s="264" t="str">
        <f t="shared" si="32"/>
        <v/>
      </c>
      <c r="P41" s="262"/>
      <c r="Q41" s="110" t="str">
        <f t="shared" si="26"/>
        <v/>
      </c>
      <c r="R41" s="14" t="str">
        <f t="shared" si="27"/>
        <v/>
      </c>
      <c r="S41" s="14" t="str">
        <f t="shared" si="28"/>
        <v/>
      </c>
      <c r="T41" s="14" t="str">
        <f t="shared" si="29"/>
        <v/>
      </c>
      <c r="U41" s="14" t="str">
        <f t="shared" si="30"/>
        <v/>
      </c>
      <c r="V41" s="95" t="str">
        <f t="shared" si="31"/>
        <v/>
      </c>
      <c r="W41" s="119"/>
      <c r="Y41" s="53" t="b">
        <f t="shared" si="12"/>
        <v>1</v>
      </c>
      <c r="Z41" s="53" t="b">
        <f t="shared" si="13"/>
        <v>0</v>
      </c>
      <c r="AA41" s="53" t="b">
        <f>IF(ISBLANK(H41),TRUE,AND(IF(ISBLANK(I41),TRUE,I41&gt;=H41),AND(H41&gt;=DATE(1900,1,1),H41&lt;=DATE(config!$B$6,12,31))))</f>
        <v>1</v>
      </c>
      <c r="AB41" s="53" t="b">
        <f>IF(ISBLANK(I41),TRUE,IF(ISBLANK(H41),FALSE,AND(I41&gt;=H41,AND(I41&gt;=DATE(config!$B$6,1,1),I41&lt;=DATE(config!$B$6,12,31)))))</f>
        <v>1</v>
      </c>
      <c r="AC41" s="53" t="b">
        <f t="shared" si="14"/>
        <v>0</v>
      </c>
      <c r="AD41" s="53" t="b">
        <f t="shared" si="15"/>
        <v>0</v>
      </c>
      <c r="AE41" s="53">
        <f>IF(H41&lt;DATE(config!$B$6,1,1),DATE(config!$B$6,1,1),H41)</f>
        <v>44562</v>
      </c>
      <c r="AF41" s="53">
        <f>IF(ISBLANK(I41),DATE(config!$B$6,12,31),IF(I41&gt;DATE(config!$B$6,12,31),DATE(config!$B$6,12,31),I41))</f>
        <v>44926</v>
      </c>
      <c r="AG41" s="53">
        <f t="shared" si="16"/>
        <v>365</v>
      </c>
      <c r="AH41" s="53">
        <f>ROUNDDOWN((config!$B$8-H41)/365.25,0)</f>
        <v>123</v>
      </c>
      <c r="AI41" s="60">
        <f t="shared" si="17"/>
        <v>4</v>
      </c>
      <c r="AJ41" s="60" t="str">
        <f>$F41 &amp; INDEX(Beschäftigungsgruppen!$J$15:$M$15,1,AI41)</f>
        <v>d</v>
      </c>
      <c r="AK41" s="60" t="b">
        <f>G41&lt;&gt;config!$F$20</f>
        <v>1</v>
      </c>
      <c r="AL41" s="60" t="str">
        <f t="shared" si="18"/>
        <v>Ja</v>
      </c>
      <c r="AM41" s="60" t="str">
        <f t="shared" si="19"/>
        <v>Nein</v>
      </c>
      <c r="AN41" s="60" t="b">
        <f t="shared" si="9"/>
        <v>0</v>
      </c>
      <c r="AO41" s="60" t="b">
        <f>AND(C41=config!$D$23,AND(NOT(ISBLANK(H41)),H41&lt;=DATE(2022,12,31)))</f>
        <v>0</v>
      </c>
      <c r="AP41" s="60" t="b">
        <f>AND(D41=config!$J$24,AND(NOT(ISBLANK(I41)),I41&lt;=DATE(2022,12,31)))</f>
        <v>0</v>
      </c>
      <c r="AQ41" s="63">
        <f>K41*IF(AN41,14,12)/config!$B$7*AG41</f>
        <v>0</v>
      </c>
      <c r="AR41" s="63">
        <f>IF(K41&lt;=config!$B$9,config!$B$10,config!$B$11)*AQ41</f>
        <v>0</v>
      </c>
      <c r="AS41" s="63" t="e">
        <f>INDEX(Beschäftigungsgruppen!$J$16:$M$20,F41,AI41)/config!$B$12*J41</f>
        <v>#VALUE!</v>
      </c>
      <c r="AT41" s="63" t="e">
        <f>AS41*IF(AN41,14,12)/config!$B$7*AG41</f>
        <v>#VALUE!</v>
      </c>
      <c r="AU41" s="63" t="e">
        <f>IF(AS41&lt;=config!$B$9,config!$B$10,config!$B$11)*AT41</f>
        <v>#VALUE!</v>
      </c>
      <c r="AV41" s="249">
        <f t="shared" si="20"/>
        <v>0</v>
      </c>
      <c r="AW41" s="249">
        <f t="shared" si="21"/>
        <v>0</v>
      </c>
      <c r="AX41" s="53">
        <f t="shared" si="22"/>
        <v>0</v>
      </c>
    </row>
    <row r="42" spans="2:50" s="53" customFormat="1" ht="15" customHeight="1" x14ac:dyDescent="0.2">
      <c r="B42" s="176" t="str">
        <f t="shared" si="23"/>
        <v/>
      </c>
      <c r="C42" s="137"/>
      <c r="D42" s="115"/>
      <c r="E42" s="96"/>
      <c r="F42" s="127"/>
      <c r="G42" s="128"/>
      <c r="H42" s="122"/>
      <c r="I42" s="123"/>
      <c r="J42" s="129"/>
      <c r="K42" s="17"/>
      <c r="L42" s="115"/>
      <c r="M42" s="117" t="str">
        <f t="shared" si="24"/>
        <v/>
      </c>
      <c r="N42" s="14" t="str">
        <f t="shared" si="25"/>
        <v/>
      </c>
      <c r="O42" s="264" t="str">
        <f t="shared" si="32"/>
        <v/>
      </c>
      <c r="P42" s="262"/>
      <c r="Q42" s="110" t="str">
        <f t="shared" si="26"/>
        <v/>
      </c>
      <c r="R42" s="14" t="str">
        <f t="shared" si="27"/>
        <v/>
      </c>
      <c r="S42" s="14" t="str">
        <f t="shared" si="28"/>
        <v/>
      </c>
      <c r="T42" s="14" t="str">
        <f t="shared" si="29"/>
        <v/>
      </c>
      <c r="U42" s="14" t="str">
        <f t="shared" si="30"/>
        <v/>
      </c>
      <c r="V42" s="95" t="str">
        <f t="shared" si="31"/>
        <v/>
      </c>
      <c r="W42" s="119"/>
      <c r="Y42" s="53" t="b">
        <f t="shared" si="12"/>
        <v>1</v>
      </c>
      <c r="Z42" s="53" t="b">
        <f t="shared" si="13"/>
        <v>0</v>
      </c>
      <c r="AA42" s="53" t="b">
        <f>IF(ISBLANK(H42),TRUE,AND(IF(ISBLANK(I42),TRUE,I42&gt;=H42),AND(H42&gt;=DATE(1900,1,1),H42&lt;=DATE(config!$B$6,12,31))))</f>
        <v>1</v>
      </c>
      <c r="AB42" s="53" t="b">
        <f>IF(ISBLANK(I42),TRUE,IF(ISBLANK(H42),FALSE,AND(I42&gt;=H42,AND(I42&gt;=DATE(config!$B$6,1,1),I42&lt;=DATE(config!$B$6,12,31)))))</f>
        <v>1</v>
      </c>
      <c r="AC42" s="53" t="b">
        <f t="shared" si="14"/>
        <v>0</v>
      </c>
      <c r="AD42" s="53" t="b">
        <f t="shared" si="15"/>
        <v>0</v>
      </c>
      <c r="AE42" s="53">
        <f>IF(H42&lt;DATE(config!$B$6,1,1),DATE(config!$B$6,1,1),H42)</f>
        <v>44562</v>
      </c>
      <c r="AF42" s="53">
        <f>IF(ISBLANK(I42),DATE(config!$B$6,12,31),IF(I42&gt;DATE(config!$B$6,12,31),DATE(config!$B$6,12,31),I42))</f>
        <v>44926</v>
      </c>
      <c r="AG42" s="53">
        <f t="shared" si="16"/>
        <v>365</v>
      </c>
      <c r="AH42" s="53">
        <f>ROUNDDOWN((config!$B$8-H42)/365.25,0)</f>
        <v>123</v>
      </c>
      <c r="AI42" s="60">
        <f t="shared" si="17"/>
        <v>4</v>
      </c>
      <c r="AJ42" s="60" t="str">
        <f>$F42 &amp; INDEX(Beschäftigungsgruppen!$J$15:$M$15,1,AI42)</f>
        <v>d</v>
      </c>
      <c r="AK42" s="60" t="b">
        <f>G42&lt;&gt;config!$F$20</f>
        <v>1</v>
      </c>
      <c r="AL42" s="60" t="str">
        <f t="shared" si="18"/>
        <v>Ja</v>
      </c>
      <c r="AM42" s="60" t="str">
        <f t="shared" si="19"/>
        <v>Nein</v>
      </c>
      <c r="AN42" s="60" t="b">
        <f t="shared" si="9"/>
        <v>0</v>
      </c>
      <c r="AO42" s="60" t="b">
        <f>AND(C42=config!$D$23,AND(NOT(ISBLANK(H42)),H42&lt;=DATE(2022,12,31)))</f>
        <v>0</v>
      </c>
      <c r="AP42" s="60" t="b">
        <f>AND(D42=config!$J$24,AND(NOT(ISBLANK(I42)),I42&lt;=DATE(2022,12,31)))</f>
        <v>0</v>
      </c>
      <c r="AQ42" s="63">
        <f>K42*IF(AN42,14,12)/config!$B$7*AG42</f>
        <v>0</v>
      </c>
      <c r="AR42" s="63">
        <f>IF(K42&lt;=config!$B$9,config!$B$10,config!$B$11)*AQ42</f>
        <v>0</v>
      </c>
      <c r="AS42" s="63" t="e">
        <f>INDEX(Beschäftigungsgruppen!$J$16:$M$20,F42,AI42)/config!$B$12*J42</f>
        <v>#VALUE!</v>
      </c>
      <c r="AT42" s="63" t="e">
        <f>AS42*IF(AN42,14,12)/config!$B$7*AG42</f>
        <v>#VALUE!</v>
      </c>
      <c r="AU42" s="63" t="e">
        <f>IF(AS42&lt;=config!$B$9,config!$B$10,config!$B$11)*AT42</f>
        <v>#VALUE!</v>
      </c>
      <c r="AV42" s="249">
        <f t="shared" si="20"/>
        <v>0</v>
      </c>
      <c r="AW42" s="249">
        <f t="shared" si="21"/>
        <v>0</v>
      </c>
      <c r="AX42" s="53">
        <f t="shared" si="22"/>
        <v>0</v>
      </c>
    </row>
    <row r="43" spans="2:50" s="53" customFormat="1" ht="15" customHeight="1" x14ac:dyDescent="0.2">
      <c r="B43" s="176" t="str">
        <f t="shared" si="23"/>
        <v/>
      </c>
      <c r="C43" s="137"/>
      <c r="D43" s="115"/>
      <c r="E43" s="96"/>
      <c r="F43" s="127"/>
      <c r="G43" s="128"/>
      <c r="H43" s="122"/>
      <c r="I43" s="123"/>
      <c r="J43" s="129"/>
      <c r="K43" s="17"/>
      <c r="L43" s="115"/>
      <c r="M43" s="117" t="str">
        <f t="shared" si="24"/>
        <v/>
      </c>
      <c r="N43" s="14" t="str">
        <f t="shared" si="25"/>
        <v/>
      </c>
      <c r="O43" s="264" t="str">
        <f t="shared" si="32"/>
        <v/>
      </c>
      <c r="P43" s="262"/>
      <c r="Q43" s="110" t="str">
        <f t="shared" si="26"/>
        <v/>
      </c>
      <c r="R43" s="14" t="str">
        <f t="shared" si="27"/>
        <v/>
      </c>
      <c r="S43" s="14" t="str">
        <f t="shared" si="28"/>
        <v/>
      </c>
      <c r="T43" s="14" t="str">
        <f t="shared" si="29"/>
        <v/>
      </c>
      <c r="U43" s="14" t="str">
        <f t="shared" si="30"/>
        <v/>
      </c>
      <c r="V43" s="95" t="str">
        <f t="shared" si="31"/>
        <v/>
      </c>
      <c r="W43" s="119"/>
      <c r="Y43" s="53" t="b">
        <f t="shared" si="12"/>
        <v>1</v>
      </c>
      <c r="Z43" s="53" t="b">
        <f t="shared" si="13"/>
        <v>0</v>
      </c>
      <c r="AA43" s="53" t="b">
        <f>IF(ISBLANK(H43),TRUE,AND(IF(ISBLANK(I43),TRUE,I43&gt;=H43),AND(H43&gt;=DATE(1900,1,1),H43&lt;=DATE(config!$B$6,12,31))))</f>
        <v>1</v>
      </c>
      <c r="AB43" s="53" t="b">
        <f>IF(ISBLANK(I43),TRUE,IF(ISBLANK(H43),FALSE,AND(I43&gt;=H43,AND(I43&gt;=DATE(config!$B$6,1,1),I43&lt;=DATE(config!$B$6,12,31)))))</f>
        <v>1</v>
      </c>
      <c r="AC43" s="53" t="b">
        <f t="shared" si="14"/>
        <v>0</v>
      </c>
      <c r="AD43" s="53" t="b">
        <f t="shared" si="15"/>
        <v>0</v>
      </c>
      <c r="AE43" s="53">
        <f>IF(H43&lt;DATE(config!$B$6,1,1),DATE(config!$B$6,1,1),H43)</f>
        <v>44562</v>
      </c>
      <c r="AF43" s="53">
        <f>IF(ISBLANK(I43),DATE(config!$B$6,12,31),IF(I43&gt;DATE(config!$B$6,12,31),DATE(config!$B$6,12,31),I43))</f>
        <v>44926</v>
      </c>
      <c r="AG43" s="53">
        <f t="shared" si="16"/>
        <v>365</v>
      </c>
      <c r="AH43" s="53">
        <f>ROUNDDOWN((config!$B$8-H43)/365.25,0)</f>
        <v>123</v>
      </c>
      <c r="AI43" s="60">
        <f t="shared" si="17"/>
        <v>4</v>
      </c>
      <c r="AJ43" s="60" t="str">
        <f>$F43 &amp; INDEX(Beschäftigungsgruppen!$J$15:$M$15,1,AI43)</f>
        <v>d</v>
      </c>
      <c r="AK43" s="60" t="b">
        <f>G43&lt;&gt;config!$F$20</f>
        <v>1</v>
      </c>
      <c r="AL43" s="60" t="str">
        <f t="shared" si="18"/>
        <v>Ja</v>
      </c>
      <c r="AM43" s="60" t="str">
        <f t="shared" si="19"/>
        <v>Nein</v>
      </c>
      <c r="AN43" s="60" t="b">
        <f t="shared" si="9"/>
        <v>0</v>
      </c>
      <c r="AO43" s="60" t="b">
        <f>AND(C43=config!$D$23,AND(NOT(ISBLANK(H43)),H43&lt;=DATE(2022,12,31)))</f>
        <v>0</v>
      </c>
      <c r="AP43" s="60" t="b">
        <f>AND(D43=config!$J$24,AND(NOT(ISBLANK(I43)),I43&lt;=DATE(2022,12,31)))</f>
        <v>0</v>
      </c>
      <c r="AQ43" s="63">
        <f>K43*IF(AN43,14,12)/config!$B$7*AG43</f>
        <v>0</v>
      </c>
      <c r="AR43" s="63">
        <f>IF(K43&lt;=config!$B$9,config!$B$10,config!$B$11)*AQ43</f>
        <v>0</v>
      </c>
      <c r="AS43" s="63" t="e">
        <f>INDEX(Beschäftigungsgruppen!$J$16:$M$20,F43,AI43)/config!$B$12*J43</f>
        <v>#VALUE!</v>
      </c>
      <c r="AT43" s="63" t="e">
        <f>AS43*IF(AN43,14,12)/config!$B$7*AG43</f>
        <v>#VALUE!</v>
      </c>
      <c r="AU43" s="63" t="e">
        <f>IF(AS43&lt;=config!$B$9,config!$B$10,config!$B$11)*AT43</f>
        <v>#VALUE!</v>
      </c>
      <c r="AV43" s="249">
        <f t="shared" si="20"/>
        <v>0</v>
      </c>
      <c r="AW43" s="249">
        <f t="shared" si="21"/>
        <v>0</v>
      </c>
      <c r="AX43" s="53">
        <f t="shared" si="22"/>
        <v>0</v>
      </c>
    </row>
    <row r="44" spans="2:50" s="53" customFormat="1" ht="15" customHeight="1" x14ac:dyDescent="0.2">
      <c r="B44" s="176" t="str">
        <f t="shared" si="23"/>
        <v/>
      </c>
      <c r="C44" s="137"/>
      <c r="D44" s="115"/>
      <c r="E44" s="96"/>
      <c r="F44" s="127"/>
      <c r="G44" s="128"/>
      <c r="H44" s="122"/>
      <c r="I44" s="123"/>
      <c r="J44" s="129"/>
      <c r="K44" s="17"/>
      <c r="L44" s="115"/>
      <c r="M44" s="117" t="str">
        <f t="shared" si="24"/>
        <v/>
      </c>
      <c r="N44" s="14" t="str">
        <f t="shared" si="25"/>
        <v/>
      </c>
      <c r="O44" s="264" t="str">
        <f t="shared" si="32"/>
        <v/>
      </c>
      <c r="P44" s="262"/>
      <c r="Q44" s="110" t="str">
        <f t="shared" si="26"/>
        <v/>
      </c>
      <c r="R44" s="14" t="str">
        <f t="shared" si="27"/>
        <v/>
      </c>
      <c r="S44" s="14" t="str">
        <f t="shared" si="28"/>
        <v/>
      </c>
      <c r="T44" s="14" t="str">
        <f t="shared" si="29"/>
        <v/>
      </c>
      <c r="U44" s="14" t="str">
        <f t="shared" si="30"/>
        <v/>
      </c>
      <c r="V44" s="95" t="str">
        <f t="shared" si="31"/>
        <v/>
      </c>
      <c r="W44" s="119"/>
      <c r="Y44" s="53" t="b">
        <f t="shared" si="12"/>
        <v>1</v>
      </c>
      <c r="Z44" s="53" t="b">
        <f t="shared" si="13"/>
        <v>0</v>
      </c>
      <c r="AA44" s="53" t="b">
        <f>IF(ISBLANK(H44),TRUE,AND(IF(ISBLANK(I44),TRUE,I44&gt;=H44),AND(H44&gt;=DATE(1900,1,1),H44&lt;=DATE(config!$B$6,12,31))))</f>
        <v>1</v>
      </c>
      <c r="AB44" s="53" t="b">
        <f>IF(ISBLANK(I44),TRUE,IF(ISBLANK(H44),FALSE,AND(I44&gt;=H44,AND(I44&gt;=DATE(config!$B$6,1,1),I44&lt;=DATE(config!$B$6,12,31)))))</f>
        <v>1</v>
      </c>
      <c r="AC44" s="53" t="b">
        <f t="shared" si="14"/>
        <v>0</v>
      </c>
      <c r="AD44" s="53" t="b">
        <f t="shared" si="15"/>
        <v>0</v>
      </c>
      <c r="AE44" s="53">
        <f>IF(H44&lt;DATE(config!$B$6,1,1),DATE(config!$B$6,1,1),H44)</f>
        <v>44562</v>
      </c>
      <c r="AF44" s="53">
        <f>IF(ISBLANK(I44),DATE(config!$B$6,12,31),IF(I44&gt;DATE(config!$B$6,12,31),DATE(config!$B$6,12,31),I44))</f>
        <v>44926</v>
      </c>
      <c r="AG44" s="53">
        <f t="shared" si="16"/>
        <v>365</v>
      </c>
      <c r="AH44" s="53">
        <f>ROUNDDOWN((config!$B$8-H44)/365.25,0)</f>
        <v>123</v>
      </c>
      <c r="AI44" s="60">
        <f t="shared" si="17"/>
        <v>4</v>
      </c>
      <c r="AJ44" s="60" t="str">
        <f>$F44 &amp; INDEX(Beschäftigungsgruppen!$J$15:$M$15,1,AI44)</f>
        <v>d</v>
      </c>
      <c r="AK44" s="60" t="b">
        <f>G44&lt;&gt;config!$F$20</f>
        <v>1</v>
      </c>
      <c r="AL44" s="60" t="str">
        <f t="shared" si="18"/>
        <v>Ja</v>
      </c>
      <c r="AM44" s="60" t="str">
        <f t="shared" si="19"/>
        <v>Nein</v>
      </c>
      <c r="AN44" s="60" t="b">
        <f t="shared" si="9"/>
        <v>0</v>
      </c>
      <c r="AO44" s="60" t="b">
        <f>AND(C44=config!$D$23,AND(NOT(ISBLANK(H44)),H44&lt;=DATE(2022,12,31)))</f>
        <v>0</v>
      </c>
      <c r="AP44" s="60" t="b">
        <f>AND(D44=config!$J$24,AND(NOT(ISBLANK(I44)),I44&lt;=DATE(2022,12,31)))</f>
        <v>0</v>
      </c>
      <c r="AQ44" s="63">
        <f>K44*IF(AN44,14,12)/config!$B$7*AG44</f>
        <v>0</v>
      </c>
      <c r="AR44" s="63">
        <f>IF(K44&lt;=config!$B$9,config!$B$10,config!$B$11)*AQ44</f>
        <v>0</v>
      </c>
      <c r="AS44" s="63" t="e">
        <f>INDEX(Beschäftigungsgruppen!$J$16:$M$20,F44,AI44)/config!$B$12*J44</f>
        <v>#VALUE!</v>
      </c>
      <c r="AT44" s="63" t="e">
        <f>AS44*IF(AN44,14,12)/config!$B$7*AG44</f>
        <v>#VALUE!</v>
      </c>
      <c r="AU44" s="63" t="e">
        <f>IF(AS44&lt;=config!$B$9,config!$B$10,config!$B$11)*AT44</f>
        <v>#VALUE!</v>
      </c>
      <c r="AV44" s="249">
        <f t="shared" si="20"/>
        <v>0</v>
      </c>
      <c r="AW44" s="249">
        <f t="shared" si="21"/>
        <v>0</v>
      </c>
      <c r="AX44" s="53">
        <f t="shared" si="22"/>
        <v>0</v>
      </c>
    </row>
    <row r="45" spans="2:50" s="53" customFormat="1" ht="15" customHeight="1" x14ac:dyDescent="0.2">
      <c r="B45" s="176" t="str">
        <f t="shared" si="23"/>
        <v/>
      </c>
      <c r="C45" s="137"/>
      <c r="D45" s="115"/>
      <c r="E45" s="96"/>
      <c r="F45" s="127"/>
      <c r="G45" s="128"/>
      <c r="H45" s="122"/>
      <c r="I45" s="123"/>
      <c r="J45" s="129"/>
      <c r="K45" s="17"/>
      <c r="L45" s="115"/>
      <c r="M45" s="117" t="str">
        <f t="shared" si="24"/>
        <v/>
      </c>
      <c r="N45" s="14" t="str">
        <f t="shared" si="25"/>
        <v/>
      </c>
      <c r="O45" s="264" t="str">
        <f t="shared" si="32"/>
        <v/>
      </c>
      <c r="P45" s="262"/>
      <c r="Q45" s="110" t="str">
        <f t="shared" si="26"/>
        <v/>
      </c>
      <c r="R45" s="14" t="str">
        <f t="shared" si="27"/>
        <v/>
      </c>
      <c r="S45" s="14" t="str">
        <f t="shared" si="28"/>
        <v/>
      </c>
      <c r="T45" s="14" t="str">
        <f t="shared" si="29"/>
        <v/>
      </c>
      <c r="U45" s="14" t="str">
        <f t="shared" si="30"/>
        <v/>
      </c>
      <c r="V45" s="95" t="str">
        <f t="shared" si="31"/>
        <v/>
      </c>
      <c r="W45" s="119"/>
      <c r="Y45" s="53" t="b">
        <f t="shared" si="12"/>
        <v>1</v>
      </c>
      <c r="Z45" s="53" t="b">
        <f t="shared" si="13"/>
        <v>0</v>
      </c>
      <c r="AA45" s="53" t="b">
        <f>IF(ISBLANK(H45),TRUE,AND(IF(ISBLANK(I45),TRUE,I45&gt;=H45),AND(H45&gt;=DATE(1900,1,1),H45&lt;=DATE(config!$B$6,12,31))))</f>
        <v>1</v>
      </c>
      <c r="AB45" s="53" t="b">
        <f>IF(ISBLANK(I45),TRUE,IF(ISBLANK(H45),FALSE,AND(I45&gt;=H45,AND(I45&gt;=DATE(config!$B$6,1,1),I45&lt;=DATE(config!$B$6,12,31)))))</f>
        <v>1</v>
      </c>
      <c r="AC45" s="53" t="b">
        <f t="shared" si="14"/>
        <v>0</v>
      </c>
      <c r="AD45" s="53" t="b">
        <f t="shared" si="15"/>
        <v>0</v>
      </c>
      <c r="AE45" s="53">
        <f>IF(H45&lt;DATE(config!$B$6,1,1),DATE(config!$B$6,1,1),H45)</f>
        <v>44562</v>
      </c>
      <c r="AF45" s="53">
        <f>IF(ISBLANK(I45),DATE(config!$B$6,12,31),IF(I45&gt;DATE(config!$B$6,12,31),DATE(config!$B$6,12,31),I45))</f>
        <v>44926</v>
      </c>
      <c r="AG45" s="53">
        <f t="shared" si="16"/>
        <v>365</v>
      </c>
      <c r="AH45" s="53">
        <f>ROUNDDOWN((config!$B$8-H45)/365.25,0)</f>
        <v>123</v>
      </c>
      <c r="AI45" s="60">
        <f t="shared" si="17"/>
        <v>4</v>
      </c>
      <c r="AJ45" s="60" t="str">
        <f>$F45 &amp; INDEX(Beschäftigungsgruppen!$J$15:$M$15,1,AI45)</f>
        <v>d</v>
      </c>
      <c r="AK45" s="60" t="b">
        <f>G45&lt;&gt;config!$F$20</f>
        <v>1</v>
      </c>
      <c r="AL45" s="60" t="str">
        <f t="shared" si="18"/>
        <v>Ja</v>
      </c>
      <c r="AM45" s="60" t="str">
        <f t="shared" si="19"/>
        <v>Nein</v>
      </c>
      <c r="AN45" s="60" t="b">
        <f t="shared" si="9"/>
        <v>0</v>
      </c>
      <c r="AO45" s="60" t="b">
        <f>AND(C45=config!$D$23,AND(NOT(ISBLANK(H45)),H45&lt;=DATE(2022,12,31)))</f>
        <v>0</v>
      </c>
      <c r="AP45" s="60" t="b">
        <f>AND(D45=config!$J$24,AND(NOT(ISBLANK(I45)),I45&lt;=DATE(2022,12,31)))</f>
        <v>0</v>
      </c>
      <c r="AQ45" s="63">
        <f>K45*IF(AN45,14,12)/config!$B$7*AG45</f>
        <v>0</v>
      </c>
      <c r="AR45" s="63">
        <f>IF(K45&lt;=config!$B$9,config!$B$10,config!$B$11)*AQ45</f>
        <v>0</v>
      </c>
      <c r="AS45" s="63" t="e">
        <f>INDEX(Beschäftigungsgruppen!$J$16:$M$20,F45,AI45)/config!$B$12*J45</f>
        <v>#VALUE!</v>
      </c>
      <c r="AT45" s="63" t="e">
        <f>AS45*IF(AN45,14,12)/config!$B$7*AG45</f>
        <v>#VALUE!</v>
      </c>
      <c r="AU45" s="63" t="e">
        <f>IF(AS45&lt;=config!$B$9,config!$B$10,config!$B$11)*AT45</f>
        <v>#VALUE!</v>
      </c>
      <c r="AV45" s="249">
        <f t="shared" si="20"/>
        <v>0</v>
      </c>
      <c r="AW45" s="249">
        <f t="shared" si="21"/>
        <v>0</v>
      </c>
      <c r="AX45" s="53">
        <f t="shared" si="22"/>
        <v>0</v>
      </c>
    </row>
    <row r="46" spans="2:50" s="53" customFormat="1" ht="15" customHeight="1" x14ac:dyDescent="0.2">
      <c r="B46" s="176" t="str">
        <f t="shared" si="23"/>
        <v/>
      </c>
      <c r="C46" s="137"/>
      <c r="D46" s="115"/>
      <c r="E46" s="96"/>
      <c r="F46" s="127"/>
      <c r="G46" s="128"/>
      <c r="H46" s="122"/>
      <c r="I46" s="123"/>
      <c r="J46" s="129"/>
      <c r="K46" s="17"/>
      <c r="L46" s="115"/>
      <c r="M46" s="117" t="str">
        <f t="shared" si="24"/>
        <v/>
      </c>
      <c r="N46" s="14" t="str">
        <f t="shared" si="25"/>
        <v/>
      </c>
      <c r="O46" s="264" t="str">
        <f t="shared" si="32"/>
        <v/>
      </c>
      <c r="P46" s="262"/>
      <c r="Q46" s="110" t="str">
        <f t="shared" si="26"/>
        <v/>
      </c>
      <c r="R46" s="14" t="str">
        <f t="shared" si="27"/>
        <v/>
      </c>
      <c r="S46" s="14" t="str">
        <f t="shared" si="28"/>
        <v/>
      </c>
      <c r="T46" s="14" t="str">
        <f t="shared" si="29"/>
        <v/>
      </c>
      <c r="U46" s="14" t="str">
        <f t="shared" si="30"/>
        <v/>
      </c>
      <c r="V46" s="95" t="str">
        <f t="shared" si="31"/>
        <v/>
      </c>
      <c r="W46" s="119"/>
      <c r="Y46" s="53" t="b">
        <f t="shared" si="12"/>
        <v>1</v>
      </c>
      <c r="Z46" s="53" t="b">
        <f t="shared" si="13"/>
        <v>0</v>
      </c>
      <c r="AA46" s="53" t="b">
        <f>IF(ISBLANK(H46),TRUE,AND(IF(ISBLANK(I46),TRUE,I46&gt;=H46),AND(H46&gt;=DATE(1900,1,1),H46&lt;=DATE(config!$B$6,12,31))))</f>
        <v>1</v>
      </c>
      <c r="AB46" s="53" t="b">
        <f>IF(ISBLANK(I46),TRUE,IF(ISBLANK(H46),FALSE,AND(I46&gt;=H46,AND(I46&gt;=DATE(config!$B$6,1,1),I46&lt;=DATE(config!$B$6,12,31)))))</f>
        <v>1</v>
      </c>
      <c r="AC46" s="53" t="b">
        <f t="shared" si="14"/>
        <v>0</v>
      </c>
      <c r="AD46" s="53" t="b">
        <f t="shared" si="15"/>
        <v>0</v>
      </c>
      <c r="AE46" s="53">
        <f>IF(H46&lt;DATE(config!$B$6,1,1),DATE(config!$B$6,1,1),H46)</f>
        <v>44562</v>
      </c>
      <c r="AF46" s="53">
        <f>IF(ISBLANK(I46),DATE(config!$B$6,12,31),IF(I46&gt;DATE(config!$B$6,12,31),DATE(config!$B$6,12,31),I46))</f>
        <v>44926</v>
      </c>
      <c r="AG46" s="53">
        <f t="shared" si="16"/>
        <v>365</v>
      </c>
      <c r="AH46" s="53">
        <f>ROUNDDOWN((config!$B$8-H46)/365.25,0)</f>
        <v>123</v>
      </c>
      <c r="AI46" s="60">
        <f t="shared" si="17"/>
        <v>4</v>
      </c>
      <c r="AJ46" s="60" t="str">
        <f>$F46 &amp; INDEX(Beschäftigungsgruppen!$J$15:$M$15,1,AI46)</f>
        <v>d</v>
      </c>
      <c r="AK46" s="60" t="b">
        <f>G46&lt;&gt;config!$F$20</f>
        <v>1</v>
      </c>
      <c r="AL46" s="60" t="str">
        <f t="shared" si="18"/>
        <v>Ja</v>
      </c>
      <c r="AM46" s="60" t="str">
        <f t="shared" si="19"/>
        <v>Nein</v>
      </c>
      <c r="AN46" s="60" t="b">
        <f t="shared" si="9"/>
        <v>0</v>
      </c>
      <c r="AO46" s="60" t="b">
        <f>AND(C46=config!$D$23,AND(NOT(ISBLANK(H46)),H46&lt;=DATE(2022,12,31)))</f>
        <v>0</v>
      </c>
      <c r="AP46" s="60" t="b">
        <f>AND(D46=config!$J$24,AND(NOT(ISBLANK(I46)),I46&lt;=DATE(2022,12,31)))</f>
        <v>0</v>
      </c>
      <c r="AQ46" s="63">
        <f>K46*IF(AN46,14,12)/config!$B$7*AG46</f>
        <v>0</v>
      </c>
      <c r="AR46" s="63">
        <f>IF(K46&lt;=config!$B$9,config!$B$10,config!$B$11)*AQ46</f>
        <v>0</v>
      </c>
      <c r="AS46" s="63" t="e">
        <f>INDEX(Beschäftigungsgruppen!$J$16:$M$20,F46,AI46)/config!$B$12*J46</f>
        <v>#VALUE!</v>
      </c>
      <c r="AT46" s="63" t="e">
        <f>AS46*IF(AN46,14,12)/config!$B$7*AG46</f>
        <v>#VALUE!</v>
      </c>
      <c r="AU46" s="63" t="e">
        <f>IF(AS46&lt;=config!$B$9,config!$B$10,config!$B$11)*AT46</f>
        <v>#VALUE!</v>
      </c>
      <c r="AV46" s="249">
        <f t="shared" si="20"/>
        <v>0</v>
      </c>
      <c r="AW46" s="249">
        <f t="shared" si="21"/>
        <v>0</v>
      </c>
      <c r="AX46" s="53">
        <f t="shared" si="22"/>
        <v>0</v>
      </c>
    </row>
    <row r="47" spans="2:50" s="53" customFormat="1" ht="15" customHeight="1" x14ac:dyDescent="0.2">
      <c r="B47" s="176" t="str">
        <f t="shared" si="23"/>
        <v/>
      </c>
      <c r="C47" s="137"/>
      <c r="D47" s="115"/>
      <c r="E47" s="96"/>
      <c r="F47" s="127"/>
      <c r="G47" s="128"/>
      <c r="H47" s="122"/>
      <c r="I47" s="123"/>
      <c r="J47" s="129"/>
      <c r="K47" s="17"/>
      <c r="L47" s="115"/>
      <c r="M47" s="117" t="str">
        <f t="shared" si="24"/>
        <v/>
      </c>
      <c r="N47" s="14" t="str">
        <f t="shared" si="25"/>
        <v/>
      </c>
      <c r="O47" s="264" t="str">
        <f t="shared" si="32"/>
        <v/>
      </c>
      <c r="P47" s="262"/>
      <c r="Q47" s="110" t="str">
        <f t="shared" si="26"/>
        <v/>
      </c>
      <c r="R47" s="14" t="str">
        <f t="shared" si="27"/>
        <v/>
      </c>
      <c r="S47" s="14" t="str">
        <f t="shared" si="28"/>
        <v/>
      </c>
      <c r="T47" s="14" t="str">
        <f t="shared" si="29"/>
        <v/>
      </c>
      <c r="U47" s="14" t="str">
        <f t="shared" si="30"/>
        <v/>
      </c>
      <c r="V47" s="95" t="str">
        <f t="shared" si="31"/>
        <v/>
      </c>
      <c r="W47" s="119"/>
      <c r="Y47" s="53" t="b">
        <f t="shared" si="12"/>
        <v>1</v>
      </c>
      <c r="Z47" s="53" t="b">
        <f t="shared" si="13"/>
        <v>0</v>
      </c>
      <c r="AA47" s="53" t="b">
        <f>IF(ISBLANK(H47),TRUE,AND(IF(ISBLANK(I47),TRUE,I47&gt;=H47),AND(H47&gt;=DATE(1900,1,1),H47&lt;=DATE(config!$B$6,12,31))))</f>
        <v>1</v>
      </c>
      <c r="AB47" s="53" t="b">
        <f>IF(ISBLANK(I47),TRUE,IF(ISBLANK(H47),FALSE,AND(I47&gt;=H47,AND(I47&gt;=DATE(config!$B$6,1,1),I47&lt;=DATE(config!$B$6,12,31)))))</f>
        <v>1</v>
      </c>
      <c r="AC47" s="53" t="b">
        <f t="shared" si="14"/>
        <v>0</v>
      </c>
      <c r="AD47" s="53" t="b">
        <f t="shared" si="15"/>
        <v>0</v>
      </c>
      <c r="AE47" s="53">
        <f>IF(H47&lt;DATE(config!$B$6,1,1),DATE(config!$B$6,1,1),H47)</f>
        <v>44562</v>
      </c>
      <c r="AF47" s="53">
        <f>IF(ISBLANK(I47),DATE(config!$B$6,12,31),IF(I47&gt;DATE(config!$B$6,12,31),DATE(config!$B$6,12,31),I47))</f>
        <v>44926</v>
      </c>
      <c r="AG47" s="53">
        <f t="shared" si="16"/>
        <v>365</v>
      </c>
      <c r="AH47" s="53">
        <f>ROUNDDOWN((config!$B$8-H47)/365.25,0)</f>
        <v>123</v>
      </c>
      <c r="AI47" s="60">
        <f t="shared" si="17"/>
        <v>4</v>
      </c>
      <c r="AJ47" s="60" t="str">
        <f>$F47 &amp; INDEX(Beschäftigungsgruppen!$J$15:$M$15,1,AI47)</f>
        <v>d</v>
      </c>
      <c r="AK47" s="60" t="b">
        <f>G47&lt;&gt;config!$F$20</f>
        <v>1</v>
      </c>
      <c r="AL47" s="60" t="str">
        <f t="shared" si="18"/>
        <v>Ja</v>
      </c>
      <c r="AM47" s="60" t="str">
        <f t="shared" si="19"/>
        <v>Nein</v>
      </c>
      <c r="AN47" s="60" t="b">
        <f t="shared" si="9"/>
        <v>0</v>
      </c>
      <c r="AO47" s="60" t="b">
        <f>AND(C47=config!$D$23,AND(NOT(ISBLANK(H47)),H47&lt;=DATE(2022,12,31)))</f>
        <v>0</v>
      </c>
      <c r="AP47" s="60" t="b">
        <f>AND(D47=config!$J$24,AND(NOT(ISBLANK(I47)),I47&lt;=DATE(2022,12,31)))</f>
        <v>0</v>
      </c>
      <c r="AQ47" s="63">
        <f>K47*IF(AN47,14,12)/config!$B$7*AG47</f>
        <v>0</v>
      </c>
      <c r="AR47" s="63">
        <f>IF(K47&lt;=config!$B$9,config!$B$10,config!$B$11)*AQ47</f>
        <v>0</v>
      </c>
      <c r="AS47" s="63" t="e">
        <f>INDEX(Beschäftigungsgruppen!$J$16:$M$20,F47,AI47)/config!$B$12*J47</f>
        <v>#VALUE!</v>
      </c>
      <c r="AT47" s="63" t="e">
        <f>AS47*IF(AN47,14,12)/config!$B$7*AG47</f>
        <v>#VALUE!</v>
      </c>
      <c r="AU47" s="63" t="e">
        <f>IF(AS47&lt;=config!$B$9,config!$B$10,config!$B$11)*AT47</f>
        <v>#VALUE!</v>
      </c>
      <c r="AV47" s="249">
        <f t="shared" si="20"/>
        <v>0</v>
      </c>
      <c r="AW47" s="249">
        <f t="shared" si="21"/>
        <v>0</v>
      </c>
      <c r="AX47" s="53">
        <f t="shared" si="22"/>
        <v>0</v>
      </c>
    </row>
    <row r="48" spans="2:50" s="53" customFormat="1" ht="15" customHeight="1" x14ac:dyDescent="0.2">
      <c r="B48" s="176" t="str">
        <f t="shared" si="23"/>
        <v/>
      </c>
      <c r="C48" s="137"/>
      <c r="D48" s="115"/>
      <c r="E48" s="96"/>
      <c r="F48" s="127"/>
      <c r="G48" s="128"/>
      <c r="H48" s="122"/>
      <c r="I48" s="123"/>
      <c r="J48" s="129"/>
      <c r="K48" s="17"/>
      <c r="L48" s="115"/>
      <c r="M48" s="117" t="str">
        <f t="shared" si="24"/>
        <v/>
      </c>
      <c r="N48" s="14" t="str">
        <f t="shared" si="25"/>
        <v/>
      </c>
      <c r="O48" s="264" t="str">
        <f t="shared" si="32"/>
        <v/>
      </c>
      <c r="P48" s="262"/>
      <c r="Q48" s="110" t="str">
        <f t="shared" si="26"/>
        <v/>
      </c>
      <c r="R48" s="14" t="str">
        <f t="shared" si="27"/>
        <v/>
      </c>
      <c r="S48" s="14" t="str">
        <f t="shared" si="28"/>
        <v/>
      </c>
      <c r="T48" s="14" t="str">
        <f t="shared" si="29"/>
        <v/>
      </c>
      <c r="U48" s="14" t="str">
        <f t="shared" si="30"/>
        <v/>
      </c>
      <c r="V48" s="95" t="str">
        <f t="shared" si="31"/>
        <v/>
      </c>
      <c r="W48" s="119"/>
      <c r="Y48" s="53" t="b">
        <f t="shared" si="12"/>
        <v>1</v>
      </c>
      <c r="Z48" s="53" t="b">
        <f t="shared" si="13"/>
        <v>0</v>
      </c>
      <c r="AA48" s="53" t="b">
        <f>IF(ISBLANK(H48),TRUE,AND(IF(ISBLANK(I48),TRUE,I48&gt;=H48),AND(H48&gt;=DATE(1900,1,1),H48&lt;=DATE(config!$B$6,12,31))))</f>
        <v>1</v>
      </c>
      <c r="AB48" s="53" t="b">
        <f>IF(ISBLANK(I48),TRUE,IF(ISBLANK(H48),FALSE,AND(I48&gt;=H48,AND(I48&gt;=DATE(config!$B$6,1,1),I48&lt;=DATE(config!$B$6,12,31)))))</f>
        <v>1</v>
      </c>
      <c r="AC48" s="53" t="b">
        <f t="shared" si="14"/>
        <v>0</v>
      </c>
      <c r="AD48" s="53" t="b">
        <f t="shared" si="15"/>
        <v>0</v>
      </c>
      <c r="AE48" s="53">
        <f>IF(H48&lt;DATE(config!$B$6,1,1),DATE(config!$B$6,1,1),H48)</f>
        <v>44562</v>
      </c>
      <c r="AF48" s="53">
        <f>IF(ISBLANK(I48),DATE(config!$B$6,12,31),IF(I48&gt;DATE(config!$B$6,12,31),DATE(config!$B$6,12,31),I48))</f>
        <v>44926</v>
      </c>
      <c r="AG48" s="53">
        <f t="shared" si="16"/>
        <v>365</v>
      </c>
      <c r="AH48" s="53">
        <f>ROUNDDOWN((config!$B$8-H48)/365.25,0)</f>
        <v>123</v>
      </c>
      <c r="AI48" s="60">
        <f t="shared" si="17"/>
        <v>4</v>
      </c>
      <c r="AJ48" s="60" t="str">
        <f>$F48 &amp; INDEX(Beschäftigungsgruppen!$J$15:$M$15,1,AI48)</f>
        <v>d</v>
      </c>
      <c r="AK48" s="60" t="b">
        <f>G48&lt;&gt;config!$F$20</f>
        <v>1</v>
      </c>
      <c r="AL48" s="60" t="str">
        <f t="shared" si="18"/>
        <v>Ja</v>
      </c>
      <c r="AM48" s="60" t="str">
        <f t="shared" si="19"/>
        <v>Nein</v>
      </c>
      <c r="AN48" s="60" t="b">
        <f t="shared" si="9"/>
        <v>0</v>
      </c>
      <c r="AO48" s="60" t="b">
        <f>AND(C48=config!$D$23,AND(NOT(ISBLANK(H48)),H48&lt;=DATE(2022,12,31)))</f>
        <v>0</v>
      </c>
      <c r="AP48" s="60" t="b">
        <f>AND(D48=config!$J$24,AND(NOT(ISBLANK(I48)),I48&lt;=DATE(2022,12,31)))</f>
        <v>0</v>
      </c>
      <c r="AQ48" s="63">
        <f>K48*IF(AN48,14,12)/config!$B$7*AG48</f>
        <v>0</v>
      </c>
      <c r="AR48" s="63">
        <f>IF(K48&lt;=config!$B$9,config!$B$10,config!$B$11)*AQ48</f>
        <v>0</v>
      </c>
      <c r="AS48" s="63" t="e">
        <f>INDEX(Beschäftigungsgruppen!$J$16:$M$20,F48,AI48)/config!$B$12*J48</f>
        <v>#VALUE!</v>
      </c>
      <c r="AT48" s="63" t="e">
        <f>AS48*IF(AN48,14,12)/config!$B$7*AG48</f>
        <v>#VALUE!</v>
      </c>
      <c r="AU48" s="63" t="e">
        <f>IF(AS48&lt;=config!$B$9,config!$B$10,config!$B$11)*AT48</f>
        <v>#VALUE!</v>
      </c>
      <c r="AV48" s="249">
        <f t="shared" si="20"/>
        <v>0</v>
      </c>
      <c r="AW48" s="249">
        <f t="shared" si="21"/>
        <v>0</v>
      </c>
      <c r="AX48" s="53">
        <f t="shared" si="22"/>
        <v>0</v>
      </c>
    </row>
    <row r="49" spans="2:50" s="53" customFormat="1" ht="15" customHeight="1" x14ac:dyDescent="0.2">
      <c r="B49" s="176" t="str">
        <f t="shared" si="23"/>
        <v/>
      </c>
      <c r="C49" s="137"/>
      <c r="D49" s="115"/>
      <c r="E49" s="96"/>
      <c r="F49" s="127"/>
      <c r="G49" s="128"/>
      <c r="H49" s="122"/>
      <c r="I49" s="123"/>
      <c r="J49" s="129"/>
      <c r="K49" s="17"/>
      <c r="L49" s="115"/>
      <c r="M49" s="117" t="str">
        <f t="shared" si="24"/>
        <v/>
      </c>
      <c r="N49" s="14" t="str">
        <f t="shared" si="25"/>
        <v/>
      </c>
      <c r="O49" s="264" t="str">
        <f t="shared" si="32"/>
        <v/>
      </c>
      <c r="P49" s="262"/>
      <c r="Q49" s="110" t="str">
        <f t="shared" si="26"/>
        <v/>
      </c>
      <c r="R49" s="14" t="str">
        <f t="shared" si="27"/>
        <v/>
      </c>
      <c r="S49" s="14" t="str">
        <f t="shared" si="28"/>
        <v/>
      </c>
      <c r="T49" s="14" t="str">
        <f t="shared" si="29"/>
        <v/>
      </c>
      <c r="U49" s="14" t="str">
        <f t="shared" si="30"/>
        <v/>
      </c>
      <c r="V49" s="95" t="str">
        <f t="shared" si="31"/>
        <v/>
      </c>
      <c r="W49" s="119"/>
      <c r="Y49" s="53" t="b">
        <f t="shared" si="12"/>
        <v>1</v>
      </c>
      <c r="Z49" s="53" t="b">
        <f t="shared" si="13"/>
        <v>0</v>
      </c>
      <c r="AA49" s="53" t="b">
        <f>IF(ISBLANK(H49),TRUE,AND(IF(ISBLANK(I49),TRUE,I49&gt;=H49),AND(H49&gt;=DATE(1900,1,1),H49&lt;=DATE(config!$B$6,12,31))))</f>
        <v>1</v>
      </c>
      <c r="AB49" s="53" t="b">
        <f>IF(ISBLANK(I49),TRUE,IF(ISBLANK(H49),FALSE,AND(I49&gt;=H49,AND(I49&gt;=DATE(config!$B$6,1,1),I49&lt;=DATE(config!$B$6,12,31)))))</f>
        <v>1</v>
      </c>
      <c r="AC49" s="53" t="b">
        <f t="shared" si="14"/>
        <v>0</v>
      </c>
      <c r="AD49" s="53" t="b">
        <f t="shared" si="15"/>
        <v>0</v>
      </c>
      <c r="AE49" s="53">
        <f>IF(H49&lt;DATE(config!$B$6,1,1),DATE(config!$B$6,1,1),H49)</f>
        <v>44562</v>
      </c>
      <c r="AF49" s="53">
        <f>IF(ISBLANK(I49),DATE(config!$B$6,12,31),IF(I49&gt;DATE(config!$B$6,12,31),DATE(config!$B$6,12,31),I49))</f>
        <v>44926</v>
      </c>
      <c r="AG49" s="53">
        <f t="shared" si="16"/>
        <v>365</v>
      </c>
      <c r="AH49" s="53">
        <f>ROUNDDOWN((config!$B$8-H49)/365.25,0)</f>
        <v>123</v>
      </c>
      <c r="AI49" s="60">
        <f t="shared" si="17"/>
        <v>4</v>
      </c>
      <c r="AJ49" s="60" t="str">
        <f>$F49 &amp; INDEX(Beschäftigungsgruppen!$J$15:$M$15,1,AI49)</f>
        <v>d</v>
      </c>
      <c r="AK49" s="60" t="b">
        <f>G49&lt;&gt;config!$F$20</f>
        <v>1</v>
      </c>
      <c r="AL49" s="60" t="str">
        <f t="shared" si="18"/>
        <v>Ja</v>
      </c>
      <c r="AM49" s="60" t="str">
        <f t="shared" si="19"/>
        <v>Nein</v>
      </c>
      <c r="AN49" s="60" t="b">
        <f t="shared" si="9"/>
        <v>0</v>
      </c>
      <c r="AO49" s="60" t="b">
        <f>AND(C49=config!$D$23,AND(NOT(ISBLANK(H49)),H49&lt;=DATE(2022,12,31)))</f>
        <v>0</v>
      </c>
      <c r="AP49" s="60" t="b">
        <f>AND(D49=config!$J$24,AND(NOT(ISBLANK(I49)),I49&lt;=DATE(2022,12,31)))</f>
        <v>0</v>
      </c>
      <c r="AQ49" s="63">
        <f>K49*IF(AN49,14,12)/config!$B$7*AG49</f>
        <v>0</v>
      </c>
      <c r="AR49" s="63">
        <f>IF(K49&lt;=config!$B$9,config!$B$10,config!$B$11)*AQ49</f>
        <v>0</v>
      </c>
      <c r="AS49" s="63" t="e">
        <f>INDEX(Beschäftigungsgruppen!$J$16:$M$20,F49,AI49)/config!$B$12*J49</f>
        <v>#VALUE!</v>
      </c>
      <c r="AT49" s="63" t="e">
        <f>AS49*IF(AN49,14,12)/config!$B$7*AG49</f>
        <v>#VALUE!</v>
      </c>
      <c r="AU49" s="63" t="e">
        <f>IF(AS49&lt;=config!$B$9,config!$B$10,config!$B$11)*AT49</f>
        <v>#VALUE!</v>
      </c>
      <c r="AV49" s="249">
        <f t="shared" si="20"/>
        <v>0</v>
      </c>
      <c r="AW49" s="249">
        <f t="shared" si="21"/>
        <v>0</v>
      </c>
      <c r="AX49" s="53">
        <f t="shared" si="22"/>
        <v>0</v>
      </c>
    </row>
    <row r="50" spans="2:50" s="53" customFormat="1" ht="15" customHeight="1" x14ac:dyDescent="0.2">
      <c r="B50" s="176" t="str">
        <f t="shared" si="23"/>
        <v/>
      </c>
      <c r="C50" s="137"/>
      <c r="D50" s="115"/>
      <c r="E50" s="96"/>
      <c r="F50" s="127"/>
      <c r="G50" s="128"/>
      <c r="H50" s="122"/>
      <c r="I50" s="123"/>
      <c r="J50" s="129"/>
      <c r="K50" s="17"/>
      <c r="L50" s="115"/>
      <c r="M50" s="117" t="str">
        <f t="shared" si="24"/>
        <v/>
      </c>
      <c r="N50" s="14" t="str">
        <f t="shared" si="25"/>
        <v/>
      </c>
      <c r="O50" s="264" t="str">
        <f t="shared" si="32"/>
        <v/>
      </c>
      <c r="P50" s="262"/>
      <c r="Q50" s="110" t="str">
        <f t="shared" si="26"/>
        <v/>
      </c>
      <c r="R50" s="14" t="str">
        <f t="shared" si="27"/>
        <v/>
      </c>
      <c r="S50" s="14" t="str">
        <f t="shared" si="28"/>
        <v/>
      </c>
      <c r="T50" s="14" t="str">
        <f t="shared" si="29"/>
        <v/>
      </c>
      <c r="U50" s="14" t="str">
        <f t="shared" si="30"/>
        <v/>
      </c>
      <c r="V50" s="95" t="str">
        <f t="shared" si="31"/>
        <v/>
      </c>
      <c r="W50" s="119"/>
      <c r="Y50" s="53" t="b">
        <f t="shared" si="12"/>
        <v>1</v>
      </c>
      <c r="Z50" s="53" t="b">
        <f t="shared" si="13"/>
        <v>0</v>
      </c>
      <c r="AA50" s="53" t="b">
        <f>IF(ISBLANK(H50),TRUE,AND(IF(ISBLANK(I50),TRUE,I50&gt;=H50),AND(H50&gt;=DATE(1900,1,1),H50&lt;=DATE(config!$B$6,12,31))))</f>
        <v>1</v>
      </c>
      <c r="AB50" s="53" t="b">
        <f>IF(ISBLANK(I50),TRUE,IF(ISBLANK(H50),FALSE,AND(I50&gt;=H50,AND(I50&gt;=DATE(config!$B$6,1,1),I50&lt;=DATE(config!$B$6,12,31)))))</f>
        <v>1</v>
      </c>
      <c r="AC50" s="53" t="b">
        <f t="shared" si="14"/>
        <v>0</v>
      </c>
      <c r="AD50" s="53" t="b">
        <f t="shared" si="15"/>
        <v>0</v>
      </c>
      <c r="AE50" s="53">
        <f>IF(H50&lt;DATE(config!$B$6,1,1),DATE(config!$B$6,1,1),H50)</f>
        <v>44562</v>
      </c>
      <c r="AF50" s="53">
        <f>IF(ISBLANK(I50),DATE(config!$B$6,12,31),IF(I50&gt;DATE(config!$B$6,12,31),DATE(config!$B$6,12,31),I50))</f>
        <v>44926</v>
      </c>
      <c r="AG50" s="53">
        <f t="shared" si="16"/>
        <v>365</v>
      </c>
      <c r="AH50" s="53">
        <f>ROUNDDOWN((config!$B$8-H50)/365.25,0)</f>
        <v>123</v>
      </c>
      <c r="AI50" s="60">
        <f t="shared" si="17"/>
        <v>4</v>
      </c>
      <c r="AJ50" s="60" t="str">
        <f>$F50 &amp; INDEX(Beschäftigungsgruppen!$J$15:$M$15,1,AI50)</f>
        <v>d</v>
      </c>
      <c r="AK50" s="60" t="b">
        <f>G50&lt;&gt;config!$F$20</f>
        <v>1</v>
      </c>
      <c r="AL50" s="60" t="str">
        <f t="shared" si="18"/>
        <v>Ja</v>
      </c>
      <c r="AM50" s="60" t="str">
        <f t="shared" si="19"/>
        <v>Nein</v>
      </c>
      <c r="AN50" s="60" t="b">
        <f t="shared" si="9"/>
        <v>0</v>
      </c>
      <c r="AO50" s="60" t="b">
        <f>AND(C50=config!$D$23,AND(NOT(ISBLANK(H50)),H50&lt;=DATE(2022,12,31)))</f>
        <v>0</v>
      </c>
      <c r="AP50" s="60" t="b">
        <f>AND(D50=config!$J$24,AND(NOT(ISBLANK(I50)),I50&lt;=DATE(2022,12,31)))</f>
        <v>0</v>
      </c>
      <c r="AQ50" s="63">
        <f>K50*IF(AN50,14,12)/config!$B$7*AG50</f>
        <v>0</v>
      </c>
      <c r="AR50" s="63">
        <f>IF(K50&lt;=config!$B$9,config!$B$10,config!$B$11)*AQ50</f>
        <v>0</v>
      </c>
      <c r="AS50" s="63" t="e">
        <f>INDEX(Beschäftigungsgruppen!$J$16:$M$20,F50,AI50)/config!$B$12*J50</f>
        <v>#VALUE!</v>
      </c>
      <c r="AT50" s="63" t="e">
        <f>AS50*IF(AN50,14,12)/config!$B$7*AG50</f>
        <v>#VALUE!</v>
      </c>
      <c r="AU50" s="63" t="e">
        <f>IF(AS50&lt;=config!$B$9,config!$B$10,config!$B$11)*AT50</f>
        <v>#VALUE!</v>
      </c>
      <c r="AV50" s="249">
        <f t="shared" si="20"/>
        <v>0</v>
      </c>
      <c r="AW50" s="249">
        <f t="shared" si="21"/>
        <v>0</v>
      </c>
      <c r="AX50" s="53">
        <f t="shared" si="22"/>
        <v>0</v>
      </c>
    </row>
    <row r="51" spans="2:50" s="53" customFormat="1" ht="15" customHeight="1" x14ac:dyDescent="0.2">
      <c r="B51" s="176" t="str">
        <f t="shared" si="23"/>
        <v/>
      </c>
      <c r="C51" s="137"/>
      <c r="D51" s="115"/>
      <c r="E51" s="96"/>
      <c r="F51" s="127"/>
      <c r="G51" s="128"/>
      <c r="H51" s="122"/>
      <c r="I51" s="123"/>
      <c r="J51" s="129"/>
      <c r="K51" s="17"/>
      <c r="L51" s="115"/>
      <c r="M51" s="117" t="str">
        <f t="shared" si="24"/>
        <v/>
      </c>
      <c r="N51" s="14" t="str">
        <f t="shared" si="25"/>
        <v/>
      </c>
      <c r="O51" s="264" t="str">
        <f t="shared" si="32"/>
        <v/>
      </c>
      <c r="P51" s="262"/>
      <c r="Q51" s="110" t="str">
        <f t="shared" si="26"/>
        <v/>
      </c>
      <c r="R51" s="14" t="str">
        <f t="shared" si="27"/>
        <v/>
      </c>
      <c r="S51" s="14" t="str">
        <f t="shared" si="28"/>
        <v/>
      </c>
      <c r="T51" s="14" t="str">
        <f t="shared" si="29"/>
        <v/>
      </c>
      <c r="U51" s="14" t="str">
        <f t="shared" si="30"/>
        <v/>
      </c>
      <c r="V51" s="95" t="str">
        <f t="shared" si="31"/>
        <v/>
      </c>
      <c r="W51" s="119"/>
      <c r="Y51" s="53" t="b">
        <f t="shared" si="12"/>
        <v>1</v>
      </c>
      <c r="Z51" s="53" t="b">
        <f t="shared" si="13"/>
        <v>0</v>
      </c>
      <c r="AA51" s="53" t="b">
        <f>IF(ISBLANK(H51),TRUE,AND(IF(ISBLANK(I51),TRUE,I51&gt;=H51),AND(H51&gt;=DATE(1900,1,1),H51&lt;=DATE(config!$B$6,12,31))))</f>
        <v>1</v>
      </c>
      <c r="AB51" s="53" t="b">
        <f>IF(ISBLANK(I51),TRUE,IF(ISBLANK(H51),FALSE,AND(I51&gt;=H51,AND(I51&gt;=DATE(config!$B$6,1,1),I51&lt;=DATE(config!$B$6,12,31)))))</f>
        <v>1</v>
      </c>
      <c r="AC51" s="53" t="b">
        <f t="shared" si="14"/>
        <v>0</v>
      </c>
      <c r="AD51" s="53" t="b">
        <f t="shared" si="15"/>
        <v>0</v>
      </c>
      <c r="AE51" s="53">
        <f>IF(H51&lt;DATE(config!$B$6,1,1),DATE(config!$B$6,1,1),H51)</f>
        <v>44562</v>
      </c>
      <c r="AF51" s="53">
        <f>IF(ISBLANK(I51),DATE(config!$B$6,12,31),IF(I51&gt;DATE(config!$B$6,12,31),DATE(config!$B$6,12,31),I51))</f>
        <v>44926</v>
      </c>
      <c r="AG51" s="53">
        <f t="shared" si="16"/>
        <v>365</v>
      </c>
      <c r="AH51" s="53">
        <f>ROUNDDOWN((config!$B$8-H51)/365.25,0)</f>
        <v>123</v>
      </c>
      <c r="AI51" s="60">
        <f t="shared" si="17"/>
        <v>4</v>
      </c>
      <c r="AJ51" s="60" t="str">
        <f>$F51 &amp; INDEX(Beschäftigungsgruppen!$J$15:$M$15,1,AI51)</f>
        <v>d</v>
      </c>
      <c r="AK51" s="60" t="b">
        <f>G51&lt;&gt;config!$F$20</f>
        <v>1</v>
      </c>
      <c r="AL51" s="60" t="str">
        <f t="shared" si="18"/>
        <v>Ja</v>
      </c>
      <c r="AM51" s="60" t="str">
        <f t="shared" si="19"/>
        <v>Nein</v>
      </c>
      <c r="AN51" s="60" t="b">
        <f t="shared" si="9"/>
        <v>0</v>
      </c>
      <c r="AO51" s="60" t="b">
        <f>AND(C51=config!$D$23,AND(NOT(ISBLANK(H51)),H51&lt;=DATE(2022,12,31)))</f>
        <v>0</v>
      </c>
      <c r="AP51" s="60" t="b">
        <f>AND(D51=config!$J$24,AND(NOT(ISBLANK(I51)),I51&lt;=DATE(2022,12,31)))</f>
        <v>0</v>
      </c>
      <c r="AQ51" s="63">
        <f>K51*IF(AN51,14,12)/config!$B$7*AG51</f>
        <v>0</v>
      </c>
      <c r="AR51" s="63">
        <f>IF(K51&lt;=config!$B$9,config!$B$10,config!$B$11)*AQ51</f>
        <v>0</v>
      </c>
      <c r="AS51" s="63" t="e">
        <f>INDEX(Beschäftigungsgruppen!$J$16:$M$20,F51,AI51)/config!$B$12*J51</f>
        <v>#VALUE!</v>
      </c>
      <c r="AT51" s="63" t="e">
        <f>AS51*IF(AN51,14,12)/config!$B$7*AG51</f>
        <v>#VALUE!</v>
      </c>
      <c r="AU51" s="63" t="e">
        <f>IF(AS51&lt;=config!$B$9,config!$B$10,config!$B$11)*AT51</f>
        <v>#VALUE!</v>
      </c>
      <c r="AV51" s="249">
        <f t="shared" si="20"/>
        <v>0</v>
      </c>
      <c r="AW51" s="249">
        <f t="shared" si="21"/>
        <v>0</v>
      </c>
      <c r="AX51" s="53">
        <f t="shared" si="22"/>
        <v>0</v>
      </c>
    </row>
    <row r="52" spans="2:50" s="53" customFormat="1" ht="15" customHeight="1" x14ac:dyDescent="0.2">
      <c r="B52" s="176" t="str">
        <f t="shared" si="23"/>
        <v/>
      </c>
      <c r="C52" s="137"/>
      <c r="D52" s="115"/>
      <c r="E52" s="96"/>
      <c r="F52" s="127"/>
      <c r="G52" s="128"/>
      <c r="H52" s="122"/>
      <c r="I52" s="123"/>
      <c r="J52" s="129"/>
      <c r="K52" s="17"/>
      <c r="L52" s="115"/>
      <c r="M52" s="117" t="str">
        <f t="shared" si="24"/>
        <v/>
      </c>
      <c r="N52" s="14" t="str">
        <f t="shared" si="25"/>
        <v/>
      </c>
      <c r="O52" s="264" t="str">
        <f t="shared" si="32"/>
        <v/>
      </c>
      <c r="P52" s="262"/>
      <c r="Q52" s="110" t="str">
        <f t="shared" si="26"/>
        <v/>
      </c>
      <c r="R52" s="14" t="str">
        <f t="shared" si="27"/>
        <v/>
      </c>
      <c r="S52" s="14" t="str">
        <f t="shared" si="28"/>
        <v/>
      </c>
      <c r="T52" s="14" t="str">
        <f t="shared" si="29"/>
        <v/>
      </c>
      <c r="U52" s="14" t="str">
        <f t="shared" si="30"/>
        <v/>
      </c>
      <c r="V52" s="95" t="str">
        <f t="shared" si="31"/>
        <v/>
      </c>
      <c r="W52" s="119"/>
      <c r="Y52" s="53" t="b">
        <f t="shared" si="12"/>
        <v>1</v>
      </c>
      <c r="Z52" s="53" t="b">
        <f t="shared" si="13"/>
        <v>0</v>
      </c>
      <c r="AA52" s="53" t="b">
        <f>IF(ISBLANK(H52),TRUE,AND(IF(ISBLANK(I52),TRUE,I52&gt;=H52),AND(H52&gt;=DATE(1900,1,1),H52&lt;=DATE(config!$B$6,12,31))))</f>
        <v>1</v>
      </c>
      <c r="AB52" s="53" t="b">
        <f>IF(ISBLANK(I52),TRUE,IF(ISBLANK(H52),FALSE,AND(I52&gt;=H52,AND(I52&gt;=DATE(config!$B$6,1,1),I52&lt;=DATE(config!$B$6,12,31)))))</f>
        <v>1</v>
      </c>
      <c r="AC52" s="53" t="b">
        <f t="shared" si="14"/>
        <v>0</v>
      </c>
      <c r="AD52" s="53" t="b">
        <f t="shared" si="15"/>
        <v>0</v>
      </c>
      <c r="AE52" s="53">
        <f>IF(H52&lt;DATE(config!$B$6,1,1),DATE(config!$B$6,1,1),H52)</f>
        <v>44562</v>
      </c>
      <c r="AF52" s="53">
        <f>IF(ISBLANK(I52),DATE(config!$B$6,12,31),IF(I52&gt;DATE(config!$B$6,12,31),DATE(config!$B$6,12,31),I52))</f>
        <v>44926</v>
      </c>
      <c r="AG52" s="53">
        <f t="shared" si="16"/>
        <v>365</v>
      </c>
      <c r="AH52" s="53">
        <f>ROUNDDOWN((config!$B$8-H52)/365.25,0)</f>
        <v>123</v>
      </c>
      <c r="AI52" s="60">
        <f t="shared" si="17"/>
        <v>4</v>
      </c>
      <c r="AJ52" s="60" t="str">
        <f>$F52 &amp; INDEX(Beschäftigungsgruppen!$J$15:$M$15,1,AI52)</f>
        <v>d</v>
      </c>
      <c r="AK52" s="60" t="b">
        <f>G52&lt;&gt;config!$F$20</f>
        <v>1</v>
      </c>
      <c r="AL52" s="60" t="str">
        <f t="shared" si="18"/>
        <v>Ja</v>
      </c>
      <c r="AM52" s="60" t="str">
        <f t="shared" si="19"/>
        <v>Nein</v>
      </c>
      <c r="AN52" s="60" t="b">
        <f t="shared" si="9"/>
        <v>0</v>
      </c>
      <c r="AO52" s="60" t="b">
        <f>AND(C52=config!$D$23,AND(NOT(ISBLANK(H52)),H52&lt;=DATE(2022,12,31)))</f>
        <v>0</v>
      </c>
      <c r="AP52" s="60" t="b">
        <f>AND(D52=config!$J$24,AND(NOT(ISBLANK(I52)),I52&lt;=DATE(2022,12,31)))</f>
        <v>0</v>
      </c>
      <c r="AQ52" s="63">
        <f>K52*IF(AN52,14,12)/config!$B$7*AG52</f>
        <v>0</v>
      </c>
      <c r="AR52" s="63">
        <f>IF(K52&lt;=config!$B$9,config!$B$10,config!$B$11)*AQ52</f>
        <v>0</v>
      </c>
      <c r="AS52" s="63" t="e">
        <f>INDEX(Beschäftigungsgruppen!$J$16:$M$20,F52,AI52)/config!$B$12*J52</f>
        <v>#VALUE!</v>
      </c>
      <c r="AT52" s="63" t="e">
        <f>AS52*IF(AN52,14,12)/config!$B$7*AG52</f>
        <v>#VALUE!</v>
      </c>
      <c r="AU52" s="63" t="e">
        <f>IF(AS52&lt;=config!$B$9,config!$B$10,config!$B$11)*AT52</f>
        <v>#VALUE!</v>
      </c>
      <c r="AV52" s="249">
        <f t="shared" si="20"/>
        <v>0</v>
      </c>
      <c r="AW52" s="249">
        <f t="shared" si="21"/>
        <v>0</v>
      </c>
      <c r="AX52" s="53">
        <f t="shared" si="22"/>
        <v>0</v>
      </c>
    </row>
    <row r="53" spans="2:50" s="53" customFormat="1" ht="15" customHeight="1" x14ac:dyDescent="0.2">
      <c r="B53" s="176" t="str">
        <f t="shared" si="23"/>
        <v/>
      </c>
      <c r="C53" s="137"/>
      <c r="D53" s="115"/>
      <c r="E53" s="96"/>
      <c r="F53" s="127"/>
      <c r="G53" s="128"/>
      <c r="H53" s="122"/>
      <c r="I53" s="123"/>
      <c r="J53" s="129"/>
      <c r="K53" s="17"/>
      <c r="L53" s="115"/>
      <c r="M53" s="117" t="str">
        <f t="shared" si="24"/>
        <v/>
      </c>
      <c r="N53" s="14" t="str">
        <f t="shared" si="25"/>
        <v/>
      </c>
      <c r="O53" s="264" t="str">
        <f t="shared" si="32"/>
        <v/>
      </c>
      <c r="P53" s="262"/>
      <c r="Q53" s="110" t="str">
        <f t="shared" si="26"/>
        <v/>
      </c>
      <c r="R53" s="14" t="str">
        <f t="shared" si="27"/>
        <v/>
      </c>
      <c r="S53" s="14" t="str">
        <f t="shared" si="28"/>
        <v/>
      </c>
      <c r="T53" s="14" t="str">
        <f t="shared" si="29"/>
        <v/>
      </c>
      <c r="U53" s="14" t="str">
        <f t="shared" si="30"/>
        <v/>
      </c>
      <c r="V53" s="95" t="str">
        <f t="shared" si="31"/>
        <v/>
      </c>
      <c r="W53" s="119"/>
      <c r="Y53" s="53" t="b">
        <f t="shared" si="12"/>
        <v>1</v>
      </c>
      <c r="Z53" s="53" t="b">
        <f t="shared" si="13"/>
        <v>0</v>
      </c>
      <c r="AA53" s="53" t="b">
        <f>IF(ISBLANK(H53),TRUE,AND(IF(ISBLANK(I53),TRUE,I53&gt;=H53),AND(H53&gt;=DATE(1900,1,1),H53&lt;=DATE(config!$B$6,12,31))))</f>
        <v>1</v>
      </c>
      <c r="AB53" s="53" t="b">
        <f>IF(ISBLANK(I53),TRUE,IF(ISBLANK(H53),FALSE,AND(I53&gt;=H53,AND(I53&gt;=DATE(config!$B$6,1,1),I53&lt;=DATE(config!$B$6,12,31)))))</f>
        <v>1</v>
      </c>
      <c r="AC53" s="53" t="b">
        <f t="shared" si="14"/>
        <v>0</v>
      </c>
      <c r="AD53" s="53" t="b">
        <f t="shared" si="15"/>
        <v>0</v>
      </c>
      <c r="AE53" s="53">
        <f>IF(H53&lt;DATE(config!$B$6,1,1),DATE(config!$B$6,1,1),H53)</f>
        <v>44562</v>
      </c>
      <c r="AF53" s="53">
        <f>IF(ISBLANK(I53),DATE(config!$B$6,12,31),IF(I53&gt;DATE(config!$B$6,12,31),DATE(config!$B$6,12,31),I53))</f>
        <v>44926</v>
      </c>
      <c r="AG53" s="53">
        <f t="shared" si="16"/>
        <v>365</v>
      </c>
      <c r="AH53" s="53">
        <f>ROUNDDOWN((config!$B$8-H53)/365.25,0)</f>
        <v>123</v>
      </c>
      <c r="AI53" s="60">
        <f t="shared" si="17"/>
        <v>4</v>
      </c>
      <c r="AJ53" s="60" t="str">
        <f>$F53 &amp; INDEX(Beschäftigungsgruppen!$J$15:$M$15,1,AI53)</f>
        <v>d</v>
      </c>
      <c r="AK53" s="60" t="b">
        <f>G53&lt;&gt;config!$F$20</f>
        <v>1</v>
      </c>
      <c r="AL53" s="60" t="str">
        <f t="shared" si="18"/>
        <v>Ja</v>
      </c>
      <c r="AM53" s="60" t="str">
        <f t="shared" si="19"/>
        <v>Nein</v>
      </c>
      <c r="AN53" s="60" t="b">
        <f t="shared" si="9"/>
        <v>0</v>
      </c>
      <c r="AO53" s="60" t="b">
        <f>AND(C53=config!$D$23,AND(NOT(ISBLANK(H53)),H53&lt;=DATE(2022,12,31)))</f>
        <v>0</v>
      </c>
      <c r="AP53" s="60" t="b">
        <f>AND(D53=config!$J$24,AND(NOT(ISBLANK(I53)),I53&lt;=DATE(2022,12,31)))</f>
        <v>0</v>
      </c>
      <c r="AQ53" s="63">
        <f>K53*IF(AN53,14,12)/config!$B$7*AG53</f>
        <v>0</v>
      </c>
      <c r="AR53" s="63">
        <f>IF(K53&lt;=config!$B$9,config!$B$10,config!$B$11)*AQ53</f>
        <v>0</v>
      </c>
      <c r="AS53" s="63" t="e">
        <f>INDEX(Beschäftigungsgruppen!$J$16:$M$20,F53,AI53)/config!$B$12*J53</f>
        <v>#VALUE!</v>
      </c>
      <c r="AT53" s="63" t="e">
        <f>AS53*IF(AN53,14,12)/config!$B$7*AG53</f>
        <v>#VALUE!</v>
      </c>
      <c r="AU53" s="63" t="e">
        <f>IF(AS53&lt;=config!$B$9,config!$B$10,config!$B$11)*AT53</f>
        <v>#VALUE!</v>
      </c>
      <c r="AV53" s="249">
        <f t="shared" si="20"/>
        <v>0</v>
      </c>
      <c r="AW53" s="249">
        <f t="shared" si="21"/>
        <v>0</v>
      </c>
      <c r="AX53" s="53">
        <f t="shared" si="22"/>
        <v>0</v>
      </c>
    </row>
    <row r="54" spans="2:50" s="53" customFormat="1" ht="15" customHeight="1" x14ac:dyDescent="0.2">
      <c r="B54" s="176" t="str">
        <f t="shared" si="23"/>
        <v/>
      </c>
      <c r="C54" s="137"/>
      <c r="D54" s="115"/>
      <c r="E54" s="96"/>
      <c r="F54" s="127"/>
      <c r="G54" s="128"/>
      <c r="H54" s="122"/>
      <c r="I54" s="123"/>
      <c r="J54" s="129"/>
      <c r="K54" s="17"/>
      <c r="L54" s="115"/>
      <c r="M54" s="117" t="str">
        <f t="shared" si="24"/>
        <v/>
      </c>
      <c r="N54" s="14" t="str">
        <f t="shared" si="25"/>
        <v/>
      </c>
      <c r="O54" s="264" t="str">
        <f t="shared" si="32"/>
        <v/>
      </c>
      <c r="P54" s="262"/>
      <c r="Q54" s="110" t="str">
        <f t="shared" si="26"/>
        <v/>
      </c>
      <c r="R54" s="14" t="str">
        <f t="shared" si="27"/>
        <v/>
      </c>
      <c r="S54" s="14" t="str">
        <f t="shared" si="28"/>
        <v/>
      </c>
      <c r="T54" s="14" t="str">
        <f t="shared" si="29"/>
        <v/>
      </c>
      <c r="U54" s="14" t="str">
        <f t="shared" si="30"/>
        <v/>
      </c>
      <c r="V54" s="95" t="str">
        <f t="shared" si="31"/>
        <v/>
      </c>
      <c r="W54" s="119"/>
      <c r="Y54" s="53" t="b">
        <f t="shared" si="12"/>
        <v>1</v>
      </c>
      <c r="Z54" s="53" t="b">
        <f t="shared" si="13"/>
        <v>0</v>
      </c>
      <c r="AA54" s="53" t="b">
        <f>IF(ISBLANK(H54),TRUE,AND(IF(ISBLANK(I54),TRUE,I54&gt;=H54),AND(H54&gt;=DATE(1900,1,1),H54&lt;=DATE(config!$B$6,12,31))))</f>
        <v>1</v>
      </c>
      <c r="AB54" s="53" t="b">
        <f>IF(ISBLANK(I54),TRUE,IF(ISBLANK(H54),FALSE,AND(I54&gt;=H54,AND(I54&gt;=DATE(config!$B$6,1,1),I54&lt;=DATE(config!$B$6,12,31)))))</f>
        <v>1</v>
      </c>
      <c r="AC54" s="53" t="b">
        <f t="shared" si="14"/>
        <v>0</v>
      </c>
      <c r="AD54" s="53" t="b">
        <f t="shared" si="15"/>
        <v>0</v>
      </c>
      <c r="AE54" s="53">
        <f>IF(H54&lt;DATE(config!$B$6,1,1),DATE(config!$B$6,1,1),H54)</f>
        <v>44562</v>
      </c>
      <c r="AF54" s="53">
        <f>IF(ISBLANK(I54),DATE(config!$B$6,12,31),IF(I54&gt;DATE(config!$B$6,12,31),DATE(config!$B$6,12,31),I54))</f>
        <v>44926</v>
      </c>
      <c r="AG54" s="53">
        <f t="shared" si="16"/>
        <v>365</v>
      </c>
      <c r="AH54" s="53">
        <f>ROUNDDOWN((config!$B$8-H54)/365.25,0)</f>
        <v>123</v>
      </c>
      <c r="AI54" s="60">
        <f t="shared" si="17"/>
        <v>4</v>
      </c>
      <c r="AJ54" s="60" t="str">
        <f>$F54 &amp; INDEX(Beschäftigungsgruppen!$J$15:$M$15,1,AI54)</f>
        <v>d</v>
      </c>
      <c r="AK54" s="60" t="b">
        <f>G54&lt;&gt;config!$F$20</f>
        <v>1</v>
      </c>
      <c r="AL54" s="60" t="str">
        <f t="shared" si="18"/>
        <v>Ja</v>
      </c>
      <c r="AM54" s="60" t="str">
        <f t="shared" si="19"/>
        <v>Nein</v>
      </c>
      <c r="AN54" s="60" t="b">
        <f t="shared" si="9"/>
        <v>0</v>
      </c>
      <c r="AO54" s="60" t="b">
        <f>AND(C54=config!$D$23,AND(NOT(ISBLANK(H54)),H54&lt;=DATE(2022,12,31)))</f>
        <v>0</v>
      </c>
      <c r="AP54" s="60" t="b">
        <f>AND(D54=config!$J$24,AND(NOT(ISBLANK(I54)),I54&lt;=DATE(2022,12,31)))</f>
        <v>0</v>
      </c>
      <c r="AQ54" s="63">
        <f>K54*IF(AN54,14,12)/config!$B$7*AG54</f>
        <v>0</v>
      </c>
      <c r="AR54" s="63">
        <f>IF(K54&lt;=config!$B$9,config!$B$10,config!$B$11)*AQ54</f>
        <v>0</v>
      </c>
      <c r="AS54" s="63" t="e">
        <f>INDEX(Beschäftigungsgruppen!$J$16:$M$20,F54,AI54)/config!$B$12*J54</f>
        <v>#VALUE!</v>
      </c>
      <c r="AT54" s="63" t="e">
        <f>AS54*IF(AN54,14,12)/config!$B$7*AG54</f>
        <v>#VALUE!</v>
      </c>
      <c r="AU54" s="63" t="e">
        <f>IF(AS54&lt;=config!$B$9,config!$B$10,config!$B$11)*AT54</f>
        <v>#VALUE!</v>
      </c>
      <c r="AV54" s="249">
        <f t="shared" si="20"/>
        <v>0</v>
      </c>
      <c r="AW54" s="249">
        <f t="shared" si="21"/>
        <v>0</v>
      </c>
      <c r="AX54" s="53">
        <f t="shared" si="22"/>
        <v>0</v>
      </c>
    </row>
    <row r="55" spans="2:50" s="53" customFormat="1" ht="15" customHeight="1" x14ac:dyDescent="0.2">
      <c r="B55" s="176" t="str">
        <f t="shared" si="23"/>
        <v/>
      </c>
      <c r="C55" s="137"/>
      <c r="D55" s="115"/>
      <c r="E55" s="96"/>
      <c r="F55" s="127"/>
      <c r="G55" s="128"/>
      <c r="H55" s="122"/>
      <c r="I55" s="123"/>
      <c r="J55" s="129"/>
      <c r="K55" s="17"/>
      <c r="L55" s="115"/>
      <c r="M55" s="117" t="str">
        <f t="shared" si="24"/>
        <v/>
      </c>
      <c r="N55" s="14" t="str">
        <f t="shared" si="25"/>
        <v/>
      </c>
      <c r="O55" s="264" t="str">
        <f t="shared" si="32"/>
        <v/>
      </c>
      <c r="P55" s="262"/>
      <c r="Q55" s="110" t="str">
        <f t="shared" si="26"/>
        <v/>
      </c>
      <c r="R55" s="14" t="str">
        <f t="shared" si="27"/>
        <v/>
      </c>
      <c r="S55" s="14" t="str">
        <f t="shared" si="28"/>
        <v/>
      </c>
      <c r="T55" s="14" t="str">
        <f t="shared" si="29"/>
        <v/>
      </c>
      <c r="U55" s="14" t="str">
        <f t="shared" si="30"/>
        <v/>
      </c>
      <c r="V55" s="95" t="str">
        <f t="shared" si="31"/>
        <v/>
      </c>
      <c r="W55" s="119"/>
      <c r="Y55" s="53" t="b">
        <f t="shared" si="12"/>
        <v>1</v>
      </c>
      <c r="Z55" s="53" t="b">
        <f t="shared" si="13"/>
        <v>0</v>
      </c>
      <c r="AA55" s="53" t="b">
        <f>IF(ISBLANK(H55),TRUE,AND(IF(ISBLANK(I55),TRUE,I55&gt;=H55),AND(H55&gt;=DATE(1900,1,1),H55&lt;=DATE(config!$B$6,12,31))))</f>
        <v>1</v>
      </c>
      <c r="AB55" s="53" t="b">
        <f>IF(ISBLANK(I55),TRUE,IF(ISBLANK(H55),FALSE,AND(I55&gt;=H55,AND(I55&gt;=DATE(config!$B$6,1,1),I55&lt;=DATE(config!$B$6,12,31)))))</f>
        <v>1</v>
      </c>
      <c r="AC55" s="53" t="b">
        <f t="shared" si="14"/>
        <v>0</v>
      </c>
      <c r="AD55" s="53" t="b">
        <f t="shared" si="15"/>
        <v>0</v>
      </c>
      <c r="AE55" s="53">
        <f>IF(H55&lt;DATE(config!$B$6,1,1),DATE(config!$B$6,1,1),H55)</f>
        <v>44562</v>
      </c>
      <c r="AF55" s="53">
        <f>IF(ISBLANK(I55),DATE(config!$B$6,12,31),IF(I55&gt;DATE(config!$B$6,12,31),DATE(config!$B$6,12,31),I55))</f>
        <v>44926</v>
      </c>
      <c r="AG55" s="53">
        <f t="shared" si="16"/>
        <v>365</v>
      </c>
      <c r="AH55" s="53">
        <f>ROUNDDOWN((config!$B$8-H55)/365.25,0)</f>
        <v>123</v>
      </c>
      <c r="AI55" s="60">
        <f t="shared" si="17"/>
        <v>4</v>
      </c>
      <c r="AJ55" s="60" t="str">
        <f>$F55 &amp; INDEX(Beschäftigungsgruppen!$J$15:$M$15,1,AI55)</f>
        <v>d</v>
      </c>
      <c r="AK55" s="60" t="b">
        <f>G55&lt;&gt;config!$F$20</f>
        <v>1</v>
      </c>
      <c r="AL55" s="60" t="str">
        <f t="shared" si="18"/>
        <v>Ja</v>
      </c>
      <c r="AM55" s="60" t="str">
        <f t="shared" si="19"/>
        <v>Nein</v>
      </c>
      <c r="AN55" s="60" t="b">
        <f t="shared" si="9"/>
        <v>0</v>
      </c>
      <c r="AO55" s="60" t="b">
        <f>AND(C55=config!$D$23,AND(NOT(ISBLANK(H55)),H55&lt;=DATE(2022,12,31)))</f>
        <v>0</v>
      </c>
      <c r="AP55" s="60" t="b">
        <f>AND(D55=config!$J$24,AND(NOT(ISBLANK(I55)),I55&lt;=DATE(2022,12,31)))</f>
        <v>0</v>
      </c>
      <c r="AQ55" s="63">
        <f>K55*IF(AN55,14,12)/config!$B$7*AG55</f>
        <v>0</v>
      </c>
      <c r="AR55" s="63">
        <f>IF(K55&lt;=config!$B$9,config!$B$10,config!$B$11)*AQ55</f>
        <v>0</v>
      </c>
      <c r="AS55" s="63" t="e">
        <f>INDEX(Beschäftigungsgruppen!$J$16:$M$20,F55,AI55)/config!$B$12*J55</f>
        <v>#VALUE!</v>
      </c>
      <c r="AT55" s="63" t="e">
        <f>AS55*IF(AN55,14,12)/config!$B$7*AG55</f>
        <v>#VALUE!</v>
      </c>
      <c r="AU55" s="63" t="e">
        <f>IF(AS55&lt;=config!$B$9,config!$B$10,config!$B$11)*AT55</f>
        <v>#VALUE!</v>
      </c>
      <c r="AV55" s="249">
        <f t="shared" si="20"/>
        <v>0</v>
      </c>
      <c r="AW55" s="249">
        <f t="shared" si="21"/>
        <v>0</v>
      </c>
      <c r="AX55" s="53">
        <f t="shared" si="22"/>
        <v>0</v>
      </c>
    </row>
    <row r="56" spans="2:50" s="53" customFormat="1" ht="15" customHeight="1" x14ac:dyDescent="0.2">
      <c r="B56" s="176" t="str">
        <f t="shared" si="23"/>
        <v/>
      </c>
      <c r="C56" s="137"/>
      <c r="D56" s="115"/>
      <c r="E56" s="96"/>
      <c r="F56" s="127"/>
      <c r="G56" s="128"/>
      <c r="H56" s="122"/>
      <c r="I56" s="123"/>
      <c r="J56" s="129"/>
      <c r="K56" s="17"/>
      <c r="L56" s="115"/>
      <c r="M56" s="117" t="str">
        <f t="shared" si="24"/>
        <v/>
      </c>
      <c r="N56" s="14" t="str">
        <f t="shared" si="25"/>
        <v/>
      </c>
      <c r="O56" s="264" t="str">
        <f t="shared" si="32"/>
        <v/>
      </c>
      <c r="P56" s="262"/>
      <c r="Q56" s="110" t="str">
        <f t="shared" si="26"/>
        <v/>
      </c>
      <c r="R56" s="14" t="str">
        <f t="shared" si="27"/>
        <v/>
      </c>
      <c r="S56" s="14" t="str">
        <f t="shared" si="28"/>
        <v/>
      </c>
      <c r="T56" s="14" t="str">
        <f t="shared" si="29"/>
        <v/>
      </c>
      <c r="U56" s="14" t="str">
        <f t="shared" si="30"/>
        <v/>
      </c>
      <c r="V56" s="95" t="str">
        <f t="shared" si="31"/>
        <v/>
      </c>
      <c r="W56" s="119"/>
      <c r="Y56" s="53" t="b">
        <f t="shared" si="12"/>
        <v>1</v>
      </c>
      <c r="Z56" s="53" t="b">
        <f t="shared" si="13"/>
        <v>0</v>
      </c>
      <c r="AA56" s="53" t="b">
        <f>IF(ISBLANK(H56),TRUE,AND(IF(ISBLANK(I56),TRUE,I56&gt;=H56),AND(H56&gt;=DATE(1900,1,1),H56&lt;=DATE(config!$B$6,12,31))))</f>
        <v>1</v>
      </c>
      <c r="AB56" s="53" t="b">
        <f>IF(ISBLANK(I56),TRUE,IF(ISBLANK(H56),FALSE,AND(I56&gt;=H56,AND(I56&gt;=DATE(config!$B$6,1,1),I56&lt;=DATE(config!$B$6,12,31)))))</f>
        <v>1</v>
      </c>
      <c r="AC56" s="53" t="b">
        <f t="shared" si="14"/>
        <v>0</v>
      </c>
      <c r="AD56" s="53" t="b">
        <f t="shared" si="15"/>
        <v>0</v>
      </c>
      <c r="AE56" s="53">
        <f>IF(H56&lt;DATE(config!$B$6,1,1),DATE(config!$B$6,1,1),H56)</f>
        <v>44562</v>
      </c>
      <c r="AF56" s="53">
        <f>IF(ISBLANK(I56),DATE(config!$B$6,12,31),IF(I56&gt;DATE(config!$B$6,12,31),DATE(config!$B$6,12,31),I56))</f>
        <v>44926</v>
      </c>
      <c r="AG56" s="53">
        <f t="shared" si="16"/>
        <v>365</v>
      </c>
      <c r="AH56" s="53">
        <f>ROUNDDOWN((config!$B$8-H56)/365.25,0)</f>
        <v>123</v>
      </c>
      <c r="AI56" s="60">
        <f t="shared" si="17"/>
        <v>4</v>
      </c>
      <c r="AJ56" s="60" t="str">
        <f>$F56 &amp; INDEX(Beschäftigungsgruppen!$J$15:$M$15,1,AI56)</f>
        <v>d</v>
      </c>
      <c r="AK56" s="60" t="b">
        <f>G56&lt;&gt;config!$F$20</f>
        <v>1</v>
      </c>
      <c r="AL56" s="60" t="str">
        <f t="shared" si="18"/>
        <v>Ja</v>
      </c>
      <c r="AM56" s="60" t="str">
        <f t="shared" si="19"/>
        <v>Nein</v>
      </c>
      <c r="AN56" s="60" t="b">
        <f t="shared" si="9"/>
        <v>0</v>
      </c>
      <c r="AO56" s="60" t="b">
        <f>AND(C56=config!$D$23,AND(NOT(ISBLANK(H56)),H56&lt;=DATE(2022,12,31)))</f>
        <v>0</v>
      </c>
      <c r="AP56" s="60" t="b">
        <f>AND(D56=config!$J$24,AND(NOT(ISBLANK(I56)),I56&lt;=DATE(2022,12,31)))</f>
        <v>0</v>
      </c>
      <c r="AQ56" s="63">
        <f>K56*IF(AN56,14,12)/config!$B$7*AG56</f>
        <v>0</v>
      </c>
      <c r="AR56" s="63">
        <f>IF(K56&lt;=config!$B$9,config!$B$10,config!$B$11)*AQ56</f>
        <v>0</v>
      </c>
      <c r="AS56" s="63" t="e">
        <f>INDEX(Beschäftigungsgruppen!$J$16:$M$20,F56,AI56)/config!$B$12*J56</f>
        <v>#VALUE!</v>
      </c>
      <c r="AT56" s="63" t="e">
        <f>AS56*IF(AN56,14,12)/config!$B$7*AG56</f>
        <v>#VALUE!</v>
      </c>
      <c r="AU56" s="63" t="e">
        <f>IF(AS56&lt;=config!$B$9,config!$B$10,config!$B$11)*AT56</f>
        <v>#VALUE!</v>
      </c>
      <c r="AV56" s="249">
        <f t="shared" si="20"/>
        <v>0</v>
      </c>
      <c r="AW56" s="249">
        <f t="shared" si="21"/>
        <v>0</v>
      </c>
      <c r="AX56" s="53">
        <f t="shared" si="22"/>
        <v>0</v>
      </c>
    </row>
    <row r="57" spans="2:50" s="53" customFormat="1" ht="15" customHeight="1" x14ac:dyDescent="0.2">
      <c r="B57" s="176" t="str">
        <f t="shared" si="23"/>
        <v/>
      </c>
      <c r="C57" s="137"/>
      <c r="D57" s="115"/>
      <c r="E57" s="96"/>
      <c r="F57" s="127"/>
      <c r="G57" s="128"/>
      <c r="H57" s="122"/>
      <c r="I57" s="123"/>
      <c r="J57" s="129"/>
      <c r="K57" s="17"/>
      <c r="L57" s="115"/>
      <c r="M57" s="117" t="str">
        <f t="shared" si="24"/>
        <v/>
      </c>
      <c r="N57" s="14" t="str">
        <f t="shared" si="25"/>
        <v/>
      </c>
      <c r="O57" s="264" t="str">
        <f t="shared" si="32"/>
        <v/>
      </c>
      <c r="P57" s="262"/>
      <c r="Q57" s="110" t="str">
        <f t="shared" si="26"/>
        <v/>
      </c>
      <c r="R57" s="14" t="str">
        <f t="shared" si="27"/>
        <v/>
      </c>
      <c r="S57" s="14" t="str">
        <f t="shared" si="28"/>
        <v/>
      </c>
      <c r="T57" s="14" t="str">
        <f t="shared" si="29"/>
        <v/>
      </c>
      <c r="U57" s="14" t="str">
        <f t="shared" si="30"/>
        <v/>
      </c>
      <c r="V57" s="95" t="str">
        <f t="shared" si="31"/>
        <v/>
      </c>
      <c r="W57" s="119"/>
      <c r="Y57" s="53" t="b">
        <f t="shared" si="12"/>
        <v>1</v>
      </c>
      <c r="Z57" s="53" t="b">
        <f t="shared" si="13"/>
        <v>0</v>
      </c>
      <c r="AA57" s="53" t="b">
        <f>IF(ISBLANK(H57),TRUE,AND(IF(ISBLANK(I57),TRUE,I57&gt;=H57),AND(H57&gt;=DATE(1900,1,1),H57&lt;=DATE(config!$B$6,12,31))))</f>
        <v>1</v>
      </c>
      <c r="AB57" s="53" t="b">
        <f>IF(ISBLANK(I57),TRUE,IF(ISBLANK(H57),FALSE,AND(I57&gt;=H57,AND(I57&gt;=DATE(config!$B$6,1,1),I57&lt;=DATE(config!$B$6,12,31)))))</f>
        <v>1</v>
      </c>
      <c r="AC57" s="53" t="b">
        <f t="shared" si="14"/>
        <v>0</v>
      </c>
      <c r="AD57" s="53" t="b">
        <f t="shared" si="15"/>
        <v>0</v>
      </c>
      <c r="AE57" s="53">
        <f>IF(H57&lt;DATE(config!$B$6,1,1),DATE(config!$B$6,1,1),H57)</f>
        <v>44562</v>
      </c>
      <c r="AF57" s="53">
        <f>IF(ISBLANK(I57),DATE(config!$B$6,12,31),IF(I57&gt;DATE(config!$B$6,12,31),DATE(config!$B$6,12,31),I57))</f>
        <v>44926</v>
      </c>
      <c r="AG57" s="53">
        <f t="shared" si="16"/>
        <v>365</v>
      </c>
      <c r="AH57" s="53">
        <f>ROUNDDOWN((config!$B$8-H57)/365.25,0)</f>
        <v>123</v>
      </c>
      <c r="AI57" s="60">
        <f t="shared" si="17"/>
        <v>4</v>
      </c>
      <c r="AJ57" s="60" t="str">
        <f>$F57 &amp; INDEX(Beschäftigungsgruppen!$J$15:$M$15,1,AI57)</f>
        <v>d</v>
      </c>
      <c r="AK57" s="60" t="b">
        <f>G57&lt;&gt;config!$F$20</f>
        <v>1</v>
      </c>
      <c r="AL57" s="60" t="str">
        <f t="shared" si="18"/>
        <v>Ja</v>
      </c>
      <c r="AM57" s="60" t="str">
        <f t="shared" si="19"/>
        <v>Nein</v>
      </c>
      <c r="AN57" s="60" t="b">
        <f t="shared" si="9"/>
        <v>0</v>
      </c>
      <c r="AO57" s="60" t="b">
        <f>AND(C57=config!$D$23,AND(NOT(ISBLANK(H57)),H57&lt;=DATE(2022,12,31)))</f>
        <v>0</v>
      </c>
      <c r="AP57" s="60" t="b">
        <f>AND(D57=config!$J$24,AND(NOT(ISBLANK(I57)),I57&lt;=DATE(2022,12,31)))</f>
        <v>0</v>
      </c>
      <c r="AQ57" s="63">
        <f>K57*IF(AN57,14,12)/config!$B$7*AG57</f>
        <v>0</v>
      </c>
      <c r="AR57" s="63">
        <f>IF(K57&lt;=config!$B$9,config!$B$10,config!$B$11)*AQ57</f>
        <v>0</v>
      </c>
      <c r="AS57" s="63" t="e">
        <f>INDEX(Beschäftigungsgruppen!$J$16:$M$20,F57,AI57)/config!$B$12*J57</f>
        <v>#VALUE!</v>
      </c>
      <c r="AT57" s="63" t="e">
        <f>AS57*IF(AN57,14,12)/config!$B$7*AG57</f>
        <v>#VALUE!</v>
      </c>
      <c r="AU57" s="63" t="e">
        <f>IF(AS57&lt;=config!$B$9,config!$B$10,config!$B$11)*AT57</f>
        <v>#VALUE!</v>
      </c>
      <c r="AV57" s="249">
        <f t="shared" si="20"/>
        <v>0</v>
      </c>
      <c r="AW57" s="249">
        <f t="shared" si="21"/>
        <v>0</v>
      </c>
      <c r="AX57" s="53">
        <f t="shared" si="22"/>
        <v>0</v>
      </c>
    </row>
    <row r="58" spans="2:50" s="53" customFormat="1" ht="15" customHeight="1" x14ac:dyDescent="0.2">
      <c r="B58" s="176" t="str">
        <f t="shared" si="23"/>
        <v/>
      </c>
      <c r="C58" s="137"/>
      <c r="D58" s="115"/>
      <c r="E58" s="96"/>
      <c r="F58" s="127"/>
      <c r="G58" s="128"/>
      <c r="H58" s="122"/>
      <c r="I58" s="123"/>
      <c r="J58" s="129"/>
      <c r="K58" s="17"/>
      <c r="L58" s="115"/>
      <c r="M58" s="117" t="str">
        <f t="shared" si="24"/>
        <v/>
      </c>
      <c r="N58" s="14" t="str">
        <f t="shared" si="25"/>
        <v/>
      </c>
      <c r="O58" s="264" t="str">
        <f t="shared" si="32"/>
        <v/>
      </c>
      <c r="P58" s="262"/>
      <c r="Q58" s="110" t="str">
        <f t="shared" si="26"/>
        <v/>
      </c>
      <c r="R58" s="14" t="str">
        <f t="shared" si="27"/>
        <v/>
      </c>
      <c r="S58" s="14" t="str">
        <f t="shared" si="28"/>
        <v/>
      </c>
      <c r="T58" s="14" t="str">
        <f t="shared" si="29"/>
        <v/>
      </c>
      <c r="U58" s="14" t="str">
        <f t="shared" si="30"/>
        <v/>
      </c>
      <c r="V58" s="95" t="str">
        <f t="shared" si="31"/>
        <v/>
      </c>
      <c r="W58" s="119"/>
      <c r="Y58" s="53" t="b">
        <f t="shared" si="12"/>
        <v>1</v>
      </c>
      <c r="Z58" s="53" t="b">
        <f t="shared" si="13"/>
        <v>0</v>
      </c>
      <c r="AA58" s="53" t="b">
        <f>IF(ISBLANK(H58),TRUE,AND(IF(ISBLANK(I58),TRUE,I58&gt;=H58),AND(H58&gt;=DATE(1900,1,1),H58&lt;=DATE(config!$B$6,12,31))))</f>
        <v>1</v>
      </c>
      <c r="AB58" s="53" t="b">
        <f>IF(ISBLANK(I58),TRUE,IF(ISBLANK(H58),FALSE,AND(I58&gt;=H58,AND(I58&gt;=DATE(config!$B$6,1,1),I58&lt;=DATE(config!$B$6,12,31)))))</f>
        <v>1</v>
      </c>
      <c r="AC58" s="53" t="b">
        <f t="shared" si="14"/>
        <v>0</v>
      </c>
      <c r="AD58" s="53" t="b">
        <f t="shared" si="15"/>
        <v>0</v>
      </c>
      <c r="AE58" s="53">
        <f>IF(H58&lt;DATE(config!$B$6,1,1),DATE(config!$B$6,1,1),H58)</f>
        <v>44562</v>
      </c>
      <c r="AF58" s="53">
        <f>IF(ISBLANK(I58),DATE(config!$B$6,12,31),IF(I58&gt;DATE(config!$B$6,12,31),DATE(config!$B$6,12,31),I58))</f>
        <v>44926</v>
      </c>
      <c r="AG58" s="53">
        <f t="shared" si="16"/>
        <v>365</v>
      </c>
      <c r="AH58" s="53">
        <f>ROUNDDOWN((config!$B$8-H58)/365.25,0)</f>
        <v>123</v>
      </c>
      <c r="AI58" s="60">
        <f t="shared" si="17"/>
        <v>4</v>
      </c>
      <c r="AJ58" s="60" t="str">
        <f>$F58 &amp; INDEX(Beschäftigungsgruppen!$J$15:$M$15,1,AI58)</f>
        <v>d</v>
      </c>
      <c r="AK58" s="60" t="b">
        <f>G58&lt;&gt;config!$F$20</f>
        <v>1</v>
      </c>
      <c r="AL58" s="60" t="str">
        <f t="shared" si="18"/>
        <v>Ja</v>
      </c>
      <c r="AM58" s="60" t="str">
        <f t="shared" si="19"/>
        <v>Nein</v>
      </c>
      <c r="AN58" s="60" t="b">
        <f t="shared" si="9"/>
        <v>0</v>
      </c>
      <c r="AO58" s="60" t="b">
        <f>AND(C58=config!$D$23,AND(NOT(ISBLANK(H58)),H58&lt;=DATE(2022,12,31)))</f>
        <v>0</v>
      </c>
      <c r="AP58" s="60" t="b">
        <f>AND(D58=config!$J$24,AND(NOT(ISBLANK(I58)),I58&lt;=DATE(2022,12,31)))</f>
        <v>0</v>
      </c>
      <c r="AQ58" s="63">
        <f>K58*IF(AN58,14,12)/config!$B$7*AG58</f>
        <v>0</v>
      </c>
      <c r="AR58" s="63">
        <f>IF(K58&lt;=config!$B$9,config!$B$10,config!$B$11)*AQ58</f>
        <v>0</v>
      </c>
      <c r="AS58" s="63" t="e">
        <f>INDEX(Beschäftigungsgruppen!$J$16:$M$20,F58,AI58)/config!$B$12*J58</f>
        <v>#VALUE!</v>
      </c>
      <c r="AT58" s="63" t="e">
        <f>AS58*IF(AN58,14,12)/config!$B$7*AG58</f>
        <v>#VALUE!</v>
      </c>
      <c r="AU58" s="63" t="e">
        <f>IF(AS58&lt;=config!$B$9,config!$B$10,config!$B$11)*AT58</f>
        <v>#VALUE!</v>
      </c>
      <c r="AV58" s="249">
        <f t="shared" si="20"/>
        <v>0</v>
      </c>
      <c r="AW58" s="249">
        <f t="shared" si="21"/>
        <v>0</v>
      </c>
      <c r="AX58" s="53">
        <f t="shared" si="22"/>
        <v>0</v>
      </c>
    </row>
    <row r="59" spans="2:50" s="53" customFormat="1" ht="15" customHeight="1" x14ac:dyDescent="0.2">
      <c r="B59" s="176" t="str">
        <f t="shared" si="23"/>
        <v/>
      </c>
      <c r="C59" s="137"/>
      <c r="D59" s="115"/>
      <c r="E59" s="96"/>
      <c r="F59" s="127"/>
      <c r="G59" s="128"/>
      <c r="H59" s="122"/>
      <c r="I59" s="123"/>
      <c r="J59" s="129"/>
      <c r="K59" s="17"/>
      <c r="L59" s="115"/>
      <c r="M59" s="117" t="str">
        <f t="shared" si="24"/>
        <v/>
      </c>
      <c r="N59" s="14" t="str">
        <f t="shared" si="25"/>
        <v/>
      </c>
      <c r="O59" s="264" t="str">
        <f t="shared" si="32"/>
        <v/>
      </c>
      <c r="P59" s="262"/>
      <c r="Q59" s="110" t="str">
        <f t="shared" si="26"/>
        <v/>
      </c>
      <c r="R59" s="14" t="str">
        <f t="shared" si="27"/>
        <v/>
      </c>
      <c r="S59" s="14" t="str">
        <f t="shared" si="28"/>
        <v/>
      </c>
      <c r="T59" s="14" t="str">
        <f t="shared" si="29"/>
        <v/>
      </c>
      <c r="U59" s="14" t="str">
        <f t="shared" si="30"/>
        <v/>
      </c>
      <c r="V59" s="95" t="str">
        <f t="shared" si="31"/>
        <v/>
      </c>
      <c r="W59" s="119"/>
      <c r="Y59" s="53" t="b">
        <f t="shared" si="12"/>
        <v>1</v>
      </c>
      <c r="Z59" s="53" t="b">
        <f t="shared" si="13"/>
        <v>0</v>
      </c>
      <c r="AA59" s="53" t="b">
        <f>IF(ISBLANK(H59),TRUE,AND(IF(ISBLANK(I59),TRUE,I59&gt;=H59),AND(H59&gt;=DATE(1900,1,1),H59&lt;=DATE(config!$B$6,12,31))))</f>
        <v>1</v>
      </c>
      <c r="AB59" s="53" t="b">
        <f>IF(ISBLANK(I59),TRUE,IF(ISBLANK(H59),FALSE,AND(I59&gt;=H59,AND(I59&gt;=DATE(config!$B$6,1,1),I59&lt;=DATE(config!$B$6,12,31)))))</f>
        <v>1</v>
      </c>
      <c r="AC59" s="53" t="b">
        <f t="shared" si="14"/>
        <v>0</v>
      </c>
      <c r="AD59" s="53" t="b">
        <f t="shared" si="15"/>
        <v>0</v>
      </c>
      <c r="AE59" s="53">
        <f>IF(H59&lt;DATE(config!$B$6,1,1),DATE(config!$B$6,1,1),H59)</f>
        <v>44562</v>
      </c>
      <c r="AF59" s="53">
        <f>IF(ISBLANK(I59),DATE(config!$B$6,12,31),IF(I59&gt;DATE(config!$B$6,12,31),DATE(config!$B$6,12,31),I59))</f>
        <v>44926</v>
      </c>
      <c r="AG59" s="53">
        <f t="shared" si="16"/>
        <v>365</v>
      </c>
      <c r="AH59" s="53">
        <f>ROUNDDOWN((config!$B$8-H59)/365.25,0)</f>
        <v>123</v>
      </c>
      <c r="AI59" s="60">
        <f t="shared" si="17"/>
        <v>4</v>
      </c>
      <c r="AJ59" s="60" t="str">
        <f>$F59 &amp; INDEX(Beschäftigungsgruppen!$J$15:$M$15,1,AI59)</f>
        <v>d</v>
      </c>
      <c r="AK59" s="60" t="b">
        <f>G59&lt;&gt;config!$F$20</f>
        <v>1</v>
      </c>
      <c r="AL59" s="60" t="str">
        <f t="shared" si="18"/>
        <v>Ja</v>
      </c>
      <c r="AM59" s="60" t="str">
        <f t="shared" si="19"/>
        <v>Nein</v>
      </c>
      <c r="AN59" s="60" t="b">
        <f t="shared" si="9"/>
        <v>0</v>
      </c>
      <c r="AO59" s="60" t="b">
        <f>AND(C59=config!$D$23,AND(NOT(ISBLANK(H59)),H59&lt;=DATE(2022,12,31)))</f>
        <v>0</v>
      </c>
      <c r="AP59" s="60" t="b">
        <f>AND(D59=config!$J$24,AND(NOT(ISBLANK(I59)),I59&lt;=DATE(2022,12,31)))</f>
        <v>0</v>
      </c>
      <c r="AQ59" s="63">
        <f>K59*IF(AN59,14,12)/config!$B$7*AG59</f>
        <v>0</v>
      </c>
      <c r="AR59" s="63">
        <f>IF(K59&lt;=config!$B$9,config!$B$10,config!$B$11)*AQ59</f>
        <v>0</v>
      </c>
      <c r="AS59" s="63" t="e">
        <f>INDEX(Beschäftigungsgruppen!$J$16:$M$20,F59,AI59)/config!$B$12*J59</f>
        <v>#VALUE!</v>
      </c>
      <c r="AT59" s="63" t="e">
        <f>AS59*IF(AN59,14,12)/config!$B$7*AG59</f>
        <v>#VALUE!</v>
      </c>
      <c r="AU59" s="63" t="e">
        <f>IF(AS59&lt;=config!$B$9,config!$B$10,config!$B$11)*AT59</f>
        <v>#VALUE!</v>
      </c>
      <c r="AV59" s="249">
        <f t="shared" si="20"/>
        <v>0</v>
      </c>
      <c r="AW59" s="249">
        <f t="shared" si="21"/>
        <v>0</v>
      </c>
      <c r="AX59" s="53">
        <f t="shared" si="22"/>
        <v>0</v>
      </c>
    </row>
    <row r="60" spans="2:50" s="53" customFormat="1" ht="15" customHeight="1" x14ac:dyDescent="0.2">
      <c r="B60" s="176" t="str">
        <f t="shared" si="23"/>
        <v/>
      </c>
      <c r="C60" s="137"/>
      <c r="D60" s="115"/>
      <c r="E60" s="96"/>
      <c r="F60" s="127"/>
      <c r="G60" s="128"/>
      <c r="H60" s="122"/>
      <c r="I60" s="123"/>
      <c r="J60" s="129"/>
      <c r="K60" s="17"/>
      <c r="L60" s="115"/>
      <c r="M60" s="117" t="str">
        <f t="shared" si="24"/>
        <v/>
      </c>
      <c r="N60" s="14" t="str">
        <f t="shared" si="25"/>
        <v/>
      </c>
      <c r="O60" s="264" t="str">
        <f t="shared" si="32"/>
        <v/>
      </c>
      <c r="P60" s="262"/>
      <c r="Q60" s="110" t="str">
        <f t="shared" si="26"/>
        <v/>
      </c>
      <c r="R60" s="14" t="str">
        <f t="shared" si="27"/>
        <v/>
      </c>
      <c r="S60" s="14" t="str">
        <f t="shared" si="28"/>
        <v/>
      </c>
      <c r="T60" s="14" t="str">
        <f t="shared" si="29"/>
        <v/>
      </c>
      <c r="U60" s="14" t="str">
        <f t="shared" si="30"/>
        <v/>
      </c>
      <c r="V60" s="95" t="str">
        <f t="shared" si="31"/>
        <v/>
      </c>
      <c r="W60" s="119"/>
      <c r="Y60" s="53" t="b">
        <f t="shared" si="12"/>
        <v>1</v>
      </c>
      <c r="Z60" s="53" t="b">
        <f t="shared" si="13"/>
        <v>0</v>
      </c>
      <c r="AA60" s="53" t="b">
        <f>IF(ISBLANK(H60),TRUE,AND(IF(ISBLANK(I60),TRUE,I60&gt;=H60),AND(H60&gt;=DATE(1900,1,1),H60&lt;=DATE(config!$B$6,12,31))))</f>
        <v>1</v>
      </c>
      <c r="AB60" s="53" t="b">
        <f>IF(ISBLANK(I60),TRUE,IF(ISBLANK(H60),FALSE,AND(I60&gt;=H60,AND(I60&gt;=DATE(config!$B$6,1,1),I60&lt;=DATE(config!$B$6,12,31)))))</f>
        <v>1</v>
      </c>
      <c r="AC60" s="53" t="b">
        <f t="shared" si="14"/>
        <v>0</v>
      </c>
      <c r="AD60" s="53" t="b">
        <f t="shared" si="15"/>
        <v>0</v>
      </c>
      <c r="AE60" s="53">
        <f>IF(H60&lt;DATE(config!$B$6,1,1),DATE(config!$B$6,1,1),H60)</f>
        <v>44562</v>
      </c>
      <c r="AF60" s="53">
        <f>IF(ISBLANK(I60),DATE(config!$B$6,12,31),IF(I60&gt;DATE(config!$B$6,12,31),DATE(config!$B$6,12,31),I60))</f>
        <v>44926</v>
      </c>
      <c r="AG60" s="53">
        <f t="shared" si="16"/>
        <v>365</v>
      </c>
      <c r="AH60" s="53">
        <f>ROUNDDOWN((config!$B$8-H60)/365.25,0)</f>
        <v>123</v>
      </c>
      <c r="AI60" s="60">
        <f t="shared" si="17"/>
        <v>4</v>
      </c>
      <c r="AJ60" s="60" t="str">
        <f>$F60 &amp; INDEX(Beschäftigungsgruppen!$J$15:$M$15,1,AI60)</f>
        <v>d</v>
      </c>
      <c r="AK60" s="60" t="b">
        <f>G60&lt;&gt;config!$F$20</f>
        <v>1</v>
      </c>
      <c r="AL60" s="60" t="str">
        <f t="shared" si="18"/>
        <v>Ja</v>
      </c>
      <c r="AM60" s="60" t="str">
        <f t="shared" si="19"/>
        <v>Nein</v>
      </c>
      <c r="AN60" s="60" t="b">
        <f t="shared" si="9"/>
        <v>0</v>
      </c>
      <c r="AO60" s="60" t="b">
        <f>AND(C60=config!$D$23,AND(NOT(ISBLANK(H60)),H60&lt;=DATE(2022,12,31)))</f>
        <v>0</v>
      </c>
      <c r="AP60" s="60" t="b">
        <f>AND(D60=config!$J$24,AND(NOT(ISBLANK(I60)),I60&lt;=DATE(2022,12,31)))</f>
        <v>0</v>
      </c>
      <c r="AQ60" s="63">
        <f>K60*IF(AN60,14,12)/config!$B$7*AG60</f>
        <v>0</v>
      </c>
      <c r="AR60" s="63">
        <f>IF(K60&lt;=config!$B$9,config!$B$10,config!$B$11)*AQ60</f>
        <v>0</v>
      </c>
      <c r="AS60" s="63" t="e">
        <f>INDEX(Beschäftigungsgruppen!$J$16:$M$20,F60,AI60)/config!$B$12*J60</f>
        <v>#VALUE!</v>
      </c>
      <c r="AT60" s="63" t="e">
        <f>AS60*IF(AN60,14,12)/config!$B$7*AG60</f>
        <v>#VALUE!</v>
      </c>
      <c r="AU60" s="63" t="e">
        <f>IF(AS60&lt;=config!$B$9,config!$B$10,config!$B$11)*AT60</f>
        <v>#VALUE!</v>
      </c>
      <c r="AV60" s="249">
        <f t="shared" si="20"/>
        <v>0</v>
      </c>
      <c r="AW60" s="249">
        <f t="shared" si="21"/>
        <v>0</v>
      </c>
      <c r="AX60" s="53">
        <f t="shared" si="22"/>
        <v>0</v>
      </c>
    </row>
    <row r="61" spans="2:50" s="53" customFormat="1" ht="15" customHeight="1" x14ac:dyDescent="0.2">
      <c r="B61" s="176" t="str">
        <f t="shared" si="23"/>
        <v/>
      </c>
      <c r="C61" s="137"/>
      <c r="D61" s="115"/>
      <c r="E61" s="96"/>
      <c r="F61" s="127"/>
      <c r="G61" s="128"/>
      <c r="H61" s="122"/>
      <c r="I61" s="123"/>
      <c r="J61" s="129"/>
      <c r="K61" s="17"/>
      <c r="L61" s="115"/>
      <c r="M61" s="117" t="str">
        <f t="shared" si="24"/>
        <v/>
      </c>
      <c r="N61" s="14" t="str">
        <f t="shared" si="25"/>
        <v/>
      </c>
      <c r="O61" s="264" t="str">
        <f t="shared" si="32"/>
        <v/>
      </c>
      <c r="P61" s="262"/>
      <c r="Q61" s="110" t="str">
        <f t="shared" si="26"/>
        <v/>
      </c>
      <c r="R61" s="14" t="str">
        <f t="shared" si="27"/>
        <v/>
      </c>
      <c r="S61" s="14" t="str">
        <f t="shared" si="28"/>
        <v/>
      </c>
      <c r="T61" s="14" t="str">
        <f t="shared" si="29"/>
        <v/>
      </c>
      <c r="U61" s="14" t="str">
        <f t="shared" si="30"/>
        <v/>
      </c>
      <c r="V61" s="95" t="str">
        <f t="shared" si="31"/>
        <v/>
      </c>
      <c r="W61" s="119"/>
      <c r="Y61" s="53" t="b">
        <f t="shared" si="12"/>
        <v>1</v>
      </c>
      <c r="Z61" s="53" t="b">
        <f t="shared" si="13"/>
        <v>0</v>
      </c>
      <c r="AA61" s="53" t="b">
        <f>IF(ISBLANK(H61),TRUE,AND(IF(ISBLANK(I61),TRUE,I61&gt;=H61),AND(H61&gt;=DATE(1900,1,1),H61&lt;=DATE(config!$B$6,12,31))))</f>
        <v>1</v>
      </c>
      <c r="AB61" s="53" t="b">
        <f>IF(ISBLANK(I61),TRUE,IF(ISBLANK(H61),FALSE,AND(I61&gt;=H61,AND(I61&gt;=DATE(config!$B$6,1,1),I61&lt;=DATE(config!$B$6,12,31)))))</f>
        <v>1</v>
      </c>
      <c r="AC61" s="53" t="b">
        <f t="shared" si="14"/>
        <v>0</v>
      </c>
      <c r="AD61" s="53" t="b">
        <f t="shared" si="15"/>
        <v>0</v>
      </c>
      <c r="AE61" s="53">
        <f>IF(H61&lt;DATE(config!$B$6,1,1),DATE(config!$B$6,1,1),H61)</f>
        <v>44562</v>
      </c>
      <c r="AF61" s="53">
        <f>IF(ISBLANK(I61),DATE(config!$B$6,12,31),IF(I61&gt;DATE(config!$B$6,12,31),DATE(config!$B$6,12,31),I61))</f>
        <v>44926</v>
      </c>
      <c r="AG61" s="53">
        <f t="shared" si="16"/>
        <v>365</v>
      </c>
      <c r="AH61" s="53">
        <f>ROUNDDOWN((config!$B$8-H61)/365.25,0)</f>
        <v>123</v>
      </c>
      <c r="AI61" s="60">
        <f t="shared" si="17"/>
        <v>4</v>
      </c>
      <c r="AJ61" s="60" t="str">
        <f>$F61 &amp; INDEX(Beschäftigungsgruppen!$J$15:$M$15,1,AI61)</f>
        <v>d</v>
      </c>
      <c r="AK61" s="60" t="b">
        <f>G61&lt;&gt;config!$F$20</f>
        <v>1</v>
      </c>
      <c r="AL61" s="60" t="str">
        <f t="shared" si="18"/>
        <v>Ja</v>
      </c>
      <c r="AM61" s="60" t="str">
        <f t="shared" si="19"/>
        <v>Nein</v>
      </c>
      <c r="AN61" s="60" t="b">
        <f t="shared" si="9"/>
        <v>0</v>
      </c>
      <c r="AO61" s="60" t="b">
        <f>AND(C61=config!$D$23,AND(NOT(ISBLANK(H61)),H61&lt;=DATE(2022,12,31)))</f>
        <v>0</v>
      </c>
      <c r="AP61" s="60" t="b">
        <f>AND(D61=config!$J$24,AND(NOT(ISBLANK(I61)),I61&lt;=DATE(2022,12,31)))</f>
        <v>0</v>
      </c>
      <c r="AQ61" s="63">
        <f>K61*IF(AN61,14,12)/config!$B$7*AG61</f>
        <v>0</v>
      </c>
      <c r="AR61" s="63">
        <f>IF(K61&lt;=config!$B$9,config!$B$10,config!$B$11)*AQ61</f>
        <v>0</v>
      </c>
      <c r="AS61" s="63" t="e">
        <f>INDEX(Beschäftigungsgruppen!$J$16:$M$20,F61,AI61)/config!$B$12*J61</f>
        <v>#VALUE!</v>
      </c>
      <c r="AT61" s="63" t="e">
        <f>AS61*IF(AN61,14,12)/config!$B$7*AG61</f>
        <v>#VALUE!</v>
      </c>
      <c r="AU61" s="63" t="e">
        <f>IF(AS61&lt;=config!$B$9,config!$B$10,config!$B$11)*AT61</f>
        <v>#VALUE!</v>
      </c>
      <c r="AV61" s="249">
        <f t="shared" si="20"/>
        <v>0</v>
      </c>
      <c r="AW61" s="249">
        <f t="shared" si="21"/>
        <v>0</v>
      </c>
      <c r="AX61" s="53">
        <f t="shared" si="22"/>
        <v>0</v>
      </c>
    </row>
    <row r="62" spans="2:50" s="53" customFormat="1" ht="15" customHeight="1" x14ac:dyDescent="0.2">
      <c r="B62" s="176" t="str">
        <f t="shared" si="23"/>
        <v/>
      </c>
      <c r="C62" s="137"/>
      <c r="D62" s="115"/>
      <c r="E62" s="96"/>
      <c r="F62" s="127"/>
      <c r="G62" s="128"/>
      <c r="H62" s="122"/>
      <c r="I62" s="123"/>
      <c r="J62" s="129"/>
      <c r="K62" s="17"/>
      <c r="L62" s="115"/>
      <c r="M62" s="117" t="str">
        <f t="shared" si="24"/>
        <v/>
      </c>
      <c r="N62" s="14" t="str">
        <f t="shared" si="25"/>
        <v/>
      </c>
      <c r="O62" s="264" t="str">
        <f t="shared" si="32"/>
        <v/>
      </c>
      <c r="P62" s="262"/>
      <c r="Q62" s="110" t="str">
        <f t="shared" si="26"/>
        <v/>
      </c>
      <c r="R62" s="14" t="str">
        <f t="shared" si="27"/>
        <v/>
      </c>
      <c r="S62" s="14" t="str">
        <f t="shared" si="28"/>
        <v/>
      </c>
      <c r="T62" s="14" t="str">
        <f t="shared" si="29"/>
        <v/>
      </c>
      <c r="U62" s="14" t="str">
        <f t="shared" si="30"/>
        <v/>
      </c>
      <c r="V62" s="95" t="str">
        <f t="shared" si="31"/>
        <v/>
      </c>
      <c r="W62" s="119"/>
      <c r="Y62" s="53" t="b">
        <f t="shared" si="12"/>
        <v>1</v>
      </c>
      <c r="Z62" s="53" t="b">
        <f t="shared" si="13"/>
        <v>0</v>
      </c>
      <c r="AA62" s="53" t="b">
        <f>IF(ISBLANK(H62),TRUE,AND(IF(ISBLANK(I62),TRUE,I62&gt;=H62),AND(H62&gt;=DATE(1900,1,1),H62&lt;=DATE(config!$B$6,12,31))))</f>
        <v>1</v>
      </c>
      <c r="AB62" s="53" t="b">
        <f>IF(ISBLANK(I62),TRUE,IF(ISBLANK(H62),FALSE,AND(I62&gt;=H62,AND(I62&gt;=DATE(config!$B$6,1,1),I62&lt;=DATE(config!$B$6,12,31)))))</f>
        <v>1</v>
      </c>
      <c r="AC62" s="53" t="b">
        <f t="shared" si="14"/>
        <v>0</v>
      </c>
      <c r="AD62" s="53" t="b">
        <f t="shared" si="15"/>
        <v>0</v>
      </c>
      <c r="AE62" s="53">
        <f>IF(H62&lt;DATE(config!$B$6,1,1),DATE(config!$B$6,1,1),H62)</f>
        <v>44562</v>
      </c>
      <c r="AF62" s="53">
        <f>IF(ISBLANK(I62),DATE(config!$B$6,12,31),IF(I62&gt;DATE(config!$B$6,12,31),DATE(config!$B$6,12,31),I62))</f>
        <v>44926</v>
      </c>
      <c r="AG62" s="53">
        <f t="shared" si="16"/>
        <v>365</v>
      </c>
      <c r="AH62" s="53">
        <f>ROUNDDOWN((config!$B$8-H62)/365.25,0)</f>
        <v>123</v>
      </c>
      <c r="AI62" s="60">
        <f t="shared" si="17"/>
        <v>4</v>
      </c>
      <c r="AJ62" s="60" t="str">
        <f>$F62 &amp; INDEX(Beschäftigungsgruppen!$J$15:$M$15,1,AI62)</f>
        <v>d</v>
      </c>
      <c r="AK62" s="60" t="b">
        <f>G62&lt;&gt;config!$F$20</f>
        <v>1</v>
      </c>
      <c r="AL62" s="60" t="str">
        <f t="shared" si="18"/>
        <v>Ja</v>
      </c>
      <c r="AM62" s="60" t="str">
        <f t="shared" si="19"/>
        <v>Nein</v>
      </c>
      <c r="AN62" s="60" t="b">
        <f t="shared" si="9"/>
        <v>0</v>
      </c>
      <c r="AO62" s="60" t="b">
        <f>AND(C62=config!$D$23,AND(NOT(ISBLANK(H62)),H62&lt;=DATE(2022,12,31)))</f>
        <v>0</v>
      </c>
      <c r="AP62" s="60" t="b">
        <f>AND(D62=config!$J$24,AND(NOT(ISBLANK(I62)),I62&lt;=DATE(2022,12,31)))</f>
        <v>0</v>
      </c>
      <c r="AQ62" s="63">
        <f>K62*IF(AN62,14,12)/config!$B$7*AG62</f>
        <v>0</v>
      </c>
      <c r="AR62" s="63">
        <f>IF(K62&lt;=config!$B$9,config!$B$10,config!$B$11)*AQ62</f>
        <v>0</v>
      </c>
      <c r="AS62" s="63" t="e">
        <f>INDEX(Beschäftigungsgruppen!$J$16:$M$20,F62,AI62)/config!$B$12*J62</f>
        <v>#VALUE!</v>
      </c>
      <c r="AT62" s="63" t="e">
        <f>AS62*IF(AN62,14,12)/config!$B$7*AG62</f>
        <v>#VALUE!</v>
      </c>
      <c r="AU62" s="63" t="e">
        <f>IF(AS62&lt;=config!$B$9,config!$B$10,config!$B$11)*AT62</f>
        <v>#VALUE!</v>
      </c>
      <c r="AV62" s="249">
        <f t="shared" si="20"/>
        <v>0</v>
      </c>
      <c r="AW62" s="249">
        <f t="shared" si="21"/>
        <v>0</v>
      </c>
      <c r="AX62" s="53">
        <f t="shared" si="22"/>
        <v>0</v>
      </c>
    </row>
    <row r="63" spans="2:50" s="53" customFormat="1" ht="15" customHeight="1" x14ac:dyDescent="0.2">
      <c r="B63" s="176" t="str">
        <f t="shared" si="23"/>
        <v/>
      </c>
      <c r="C63" s="137"/>
      <c r="D63" s="115"/>
      <c r="E63" s="96"/>
      <c r="F63" s="127"/>
      <c r="G63" s="128"/>
      <c r="H63" s="122"/>
      <c r="I63" s="123"/>
      <c r="J63" s="129"/>
      <c r="K63" s="17"/>
      <c r="L63" s="115"/>
      <c r="M63" s="117" t="str">
        <f t="shared" si="24"/>
        <v/>
      </c>
      <c r="N63" s="14" t="str">
        <f t="shared" si="25"/>
        <v/>
      </c>
      <c r="O63" s="264" t="str">
        <f t="shared" si="32"/>
        <v/>
      </c>
      <c r="P63" s="262"/>
      <c r="Q63" s="110" t="str">
        <f t="shared" si="26"/>
        <v/>
      </c>
      <c r="R63" s="14" t="str">
        <f t="shared" si="27"/>
        <v/>
      </c>
      <c r="S63" s="14" t="str">
        <f t="shared" si="28"/>
        <v/>
      </c>
      <c r="T63" s="14" t="str">
        <f t="shared" si="29"/>
        <v/>
      </c>
      <c r="U63" s="14" t="str">
        <f t="shared" si="30"/>
        <v/>
      </c>
      <c r="V63" s="95" t="str">
        <f t="shared" si="31"/>
        <v/>
      </c>
      <c r="W63" s="119"/>
      <c r="Y63" s="53" t="b">
        <f t="shared" si="12"/>
        <v>1</v>
      </c>
      <c r="Z63" s="53" t="b">
        <f t="shared" si="13"/>
        <v>0</v>
      </c>
      <c r="AA63" s="53" t="b">
        <f>IF(ISBLANK(H63),TRUE,AND(IF(ISBLANK(I63),TRUE,I63&gt;=H63),AND(H63&gt;=DATE(1900,1,1),H63&lt;=DATE(config!$B$6,12,31))))</f>
        <v>1</v>
      </c>
      <c r="AB63" s="53" t="b">
        <f>IF(ISBLANK(I63),TRUE,IF(ISBLANK(H63),FALSE,AND(I63&gt;=H63,AND(I63&gt;=DATE(config!$B$6,1,1),I63&lt;=DATE(config!$B$6,12,31)))))</f>
        <v>1</v>
      </c>
      <c r="AC63" s="53" t="b">
        <f t="shared" si="14"/>
        <v>0</v>
      </c>
      <c r="AD63" s="53" t="b">
        <f t="shared" si="15"/>
        <v>0</v>
      </c>
      <c r="AE63" s="53">
        <f>IF(H63&lt;DATE(config!$B$6,1,1),DATE(config!$B$6,1,1),H63)</f>
        <v>44562</v>
      </c>
      <c r="AF63" s="53">
        <f>IF(ISBLANK(I63),DATE(config!$B$6,12,31),IF(I63&gt;DATE(config!$B$6,12,31),DATE(config!$B$6,12,31),I63))</f>
        <v>44926</v>
      </c>
      <c r="AG63" s="53">
        <f t="shared" si="16"/>
        <v>365</v>
      </c>
      <c r="AH63" s="53">
        <f>ROUNDDOWN((config!$B$8-H63)/365.25,0)</f>
        <v>123</v>
      </c>
      <c r="AI63" s="60">
        <f t="shared" si="17"/>
        <v>4</v>
      </c>
      <c r="AJ63" s="60" t="str">
        <f>$F63 &amp; INDEX(Beschäftigungsgruppen!$J$15:$M$15,1,AI63)</f>
        <v>d</v>
      </c>
      <c r="AK63" s="60" t="b">
        <f>G63&lt;&gt;config!$F$20</f>
        <v>1</v>
      </c>
      <c r="AL63" s="60" t="str">
        <f t="shared" si="18"/>
        <v>Ja</v>
      </c>
      <c r="AM63" s="60" t="str">
        <f t="shared" si="19"/>
        <v>Nein</v>
      </c>
      <c r="AN63" s="60" t="b">
        <f t="shared" si="9"/>
        <v>0</v>
      </c>
      <c r="AO63" s="60" t="b">
        <f>AND(C63=config!$D$23,AND(NOT(ISBLANK(H63)),H63&lt;=DATE(2022,12,31)))</f>
        <v>0</v>
      </c>
      <c r="AP63" s="60" t="b">
        <f>AND(D63=config!$J$24,AND(NOT(ISBLANK(I63)),I63&lt;=DATE(2022,12,31)))</f>
        <v>0</v>
      </c>
      <c r="AQ63" s="63">
        <f>K63*IF(AN63,14,12)/config!$B$7*AG63</f>
        <v>0</v>
      </c>
      <c r="AR63" s="63">
        <f>IF(K63&lt;=config!$B$9,config!$B$10,config!$B$11)*AQ63</f>
        <v>0</v>
      </c>
      <c r="AS63" s="63" t="e">
        <f>INDEX(Beschäftigungsgruppen!$J$16:$M$20,F63,AI63)/config!$B$12*J63</f>
        <v>#VALUE!</v>
      </c>
      <c r="AT63" s="63" t="e">
        <f>AS63*IF(AN63,14,12)/config!$B$7*AG63</f>
        <v>#VALUE!</v>
      </c>
      <c r="AU63" s="63" t="e">
        <f>IF(AS63&lt;=config!$B$9,config!$B$10,config!$B$11)*AT63</f>
        <v>#VALUE!</v>
      </c>
      <c r="AV63" s="249">
        <f t="shared" si="20"/>
        <v>0</v>
      </c>
      <c r="AW63" s="249">
        <f t="shared" si="21"/>
        <v>0</v>
      </c>
      <c r="AX63" s="53">
        <f t="shared" si="22"/>
        <v>0</v>
      </c>
    </row>
    <row r="64" spans="2:50" s="53" customFormat="1" ht="15" customHeight="1" x14ac:dyDescent="0.2">
      <c r="B64" s="176" t="str">
        <f t="shared" si="23"/>
        <v/>
      </c>
      <c r="C64" s="137"/>
      <c r="D64" s="115"/>
      <c r="E64" s="96"/>
      <c r="F64" s="127"/>
      <c r="G64" s="128"/>
      <c r="H64" s="122"/>
      <c r="I64" s="123"/>
      <c r="J64" s="129"/>
      <c r="K64" s="17"/>
      <c r="L64" s="115"/>
      <c r="M64" s="117" t="str">
        <f t="shared" si="24"/>
        <v/>
      </c>
      <c r="N64" s="14" t="str">
        <f t="shared" si="25"/>
        <v/>
      </c>
      <c r="O64" s="264" t="str">
        <f t="shared" si="32"/>
        <v/>
      </c>
      <c r="P64" s="262"/>
      <c r="Q64" s="110" t="str">
        <f t="shared" si="26"/>
        <v/>
      </c>
      <c r="R64" s="14" t="str">
        <f t="shared" si="27"/>
        <v/>
      </c>
      <c r="S64" s="14" t="str">
        <f t="shared" si="28"/>
        <v/>
      </c>
      <c r="T64" s="14" t="str">
        <f t="shared" si="29"/>
        <v/>
      </c>
      <c r="U64" s="14" t="str">
        <f t="shared" si="30"/>
        <v/>
      </c>
      <c r="V64" s="95" t="str">
        <f t="shared" si="31"/>
        <v/>
      </c>
      <c r="W64" s="119"/>
      <c r="Y64" s="53" t="b">
        <f t="shared" si="12"/>
        <v>1</v>
      </c>
      <c r="Z64" s="53" t="b">
        <f t="shared" si="13"/>
        <v>0</v>
      </c>
      <c r="AA64" s="53" t="b">
        <f>IF(ISBLANK(H64),TRUE,AND(IF(ISBLANK(I64),TRUE,I64&gt;=H64),AND(H64&gt;=DATE(1900,1,1),H64&lt;=DATE(config!$B$6,12,31))))</f>
        <v>1</v>
      </c>
      <c r="AB64" s="53" t="b">
        <f>IF(ISBLANK(I64),TRUE,IF(ISBLANK(H64),FALSE,AND(I64&gt;=H64,AND(I64&gt;=DATE(config!$B$6,1,1),I64&lt;=DATE(config!$B$6,12,31)))))</f>
        <v>1</v>
      </c>
      <c r="AC64" s="53" t="b">
        <f t="shared" si="14"/>
        <v>0</v>
      </c>
      <c r="AD64" s="53" t="b">
        <f t="shared" si="15"/>
        <v>0</v>
      </c>
      <c r="AE64" s="53">
        <f>IF(H64&lt;DATE(config!$B$6,1,1),DATE(config!$B$6,1,1),H64)</f>
        <v>44562</v>
      </c>
      <c r="AF64" s="53">
        <f>IF(ISBLANK(I64),DATE(config!$B$6,12,31),IF(I64&gt;DATE(config!$B$6,12,31),DATE(config!$B$6,12,31),I64))</f>
        <v>44926</v>
      </c>
      <c r="AG64" s="53">
        <f t="shared" si="16"/>
        <v>365</v>
      </c>
      <c r="AH64" s="53">
        <f>ROUNDDOWN((config!$B$8-H64)/365.25,0)</f>
        <v>123</v>
      </c>
      <c r="AI64" s="60">
        <f t="shared" si="17"/>
        <v>4</v>
      </c>
      <c r="AJ64" s="60" t="str">
        <f>$F64 &amp; INDEX(Beschäftigungsgruppen!$J$15:$M$15,1,AI64)</f>
        <v>d</v>
      </c>
      <c r="AK64" s="60" t="b">
        <f>G64&lt;&gt;config!$F$20</f>
        <v>1</v>
      </c>
      <c r="AL64" s="60" t="str">
        <f t="shared" si="18"/>
        <v>Ja</v>
      </c>
      <c r="AM64" s="60" t="str">
        <f t="shared" si="19"/>
        <v>Nein</v>
      </c>
      <c r="AN64" s="60" t="b">
        <f t="shared" si="9"/>
        <v>0</v>
      </c>
      <c r="AO64" s="60" t="b">
        <f>AND(C64=config!$D$23,AND(NOT(ISBLANK(H64)),H64&lt;=DATE(2022,12,31)))</f>
        <v>0</v>
      </c>
      <c r="AP64" s="60" t="b">
        <f>AND(D64=config!$J$24,AND(NOT(ISBLANK(I64)),I64&lt;=DATE(2022,12,31)))</f>
        <v>0</v>
      </c>
      <c r="AQ64" s="63">
        <f>K64*IF(AN64,14,12)/config!$B$7*AG64</f>
        <v>0</v>
      </c>
      <c r="AR64" s="63">
        <f>IF(K64&lt;=config!$B$9,config!$B$10,config!$B$11)*AQ64</f>
        <v>0</v>
      </c>
      <c r="AS64" s="63" t="e">
        <f>INDEX(Beschäftigungsgruppen!$J$16:$M$20,F64,AI64)/config!$B$12*J64</f>
        <v>#VALUE!</v>
      </c>
      <c r="AT64" s="63" t="e">
        <f>AS64*IF(AN64,14,12)/config!$B$7*AG64</f>
        <v>#VALUE!</v>
      </c>
      <c r="AU64" s="63" t="e">
        <f>IF(AS64&lt;=config!$B$9,config!$B$10,config!$B$11)*AT64</f>
        <v>#VALUE!</v>
      </c>
      <c r="AV64" s="249">
        <f t="shared" si="20"/>
        <v>0</v>
      </c>
      <c r="AW64" s="249">
        <f t="shared" si="21"/>
        <v>0</v>
      </c>
      <c r="AX64" s="53">
        <f t="shared" si="22"/>
        <v>0</v>
      </c>
    </row>
    <row r="65" spans="2:50" s="53" customFormat="1" ht="15" customHeight="1" x14ac:dyDescent="0.2">
      <c r="B65" s="176" t="str">
        <f t="shared" si="23"/>
        <v/>
      </c>
      <c r="C65" s="137"/>
      <c r="D65" s="115"/>
      <c r="E65" s="96"/>
      <c r="F65" s="127"/>
      <c r="G65" s="128"/>
      <c r="H65" s="122"/>
      <c r="I65" s="123"/>
      <c r="J65" s="129"/>
      <c r="K65" s="17"/>
      <c r="L65" s="115"/>
      <c r="M65" s="117" t="str">
        <f t="shared" si="24"/>
        <v/>
      </c>
      <c r="N65" s="14" t="str">
        <f t="shared" si="25"/>
        <v/>
      </c>
      <c r="O65" s="264" t="str">
        <f t="shared" si="32"/>
        <v/>
      </c>
      <c r="P65" s="262"/>
      <c r="Q65" s="110" t="str">
        <f t="shared" si="26"/>
        <v/>
      </c>
      <c r="R65" s="14" t="str">
        <f t="shared" si="27"/>
        <v/>
      </c>
      <c r="S65" s="14" t="str">
        <f t="shared" si="28"/>
        <v/>
      </c>
      <c r="T65" s="14" t="str">
        <f t="shared" si="29"/>
        <v/>
      </c>
      <c r="U65" s="14" t="str">
        <f t="shared" si="30"/>
        <v/>
      </c>
      <c r="V65" s="95" t="str">
        <f t="shared" si="31"/>
        <v/>
      </c>
      <c r="W65" s="119"/>
      <c r="Y65" s="53" t="b">
        <f t="shared" si="12"/>
        <v>1</v>
      </c>
      <c r="Z65" s="53" t="b">
        <f t="shared" si="13"/>
        <v>0</v>
      </c>
      <c r="AA65" s="53" t="b">
        <f>IF(ISBLANK(H65),TRUE,AND(IF(ISBLANK(I65),TRUE,I65&gt;=H65),AND(H65&gt;=DATE(1900,1,1),H65&lt;=DATE(config!$B$6,12,31))))</f>
        <v>1</v>
      </c>
      <c r="AB65" s="53" t="b">
        <f>IF(ISBLANK(I65),TRUE,IF(ISBLANK(H65),FALSE,AND(I65&gt;=H65,AND(I65&gt;=DATE(config!$B$6,1,1),I65&lt;=DATE(config!$B$6,12,31)))))</f>
        <v>1</v>
      </c>
      <c r="AC65" s="53" t="b">
        <f t="shared" si="14"/>
        <v>0</v>
      </c>
      <c r="AD65" s="53" t="b">
        <f t="shared" si="15"/>
        <v>0</v>
      </c>
      <c r="AE65" s="53">
        <f>IF(H65&lt;DATE(config!$B$6,1,1),DATE(config!$B$6,1,1),H65)</f>
        <v>44562</v>
      </c>
      <c r="AF65" s="53">
        <f>IF(ISBLANK(I65),DATE(config!$B$6,12,31),IF(I65&gt;DATE(config!$B$6,12,31),DATE(config!$B$6,12,31),I65))</f>
        <v>44926</v>
      </c>
      <c r="AG65" s="53">
        <f t="shared" si="16"/>
        <v>365</v>
      </c>
      <c r="AH65" s="53">
        <f>ROUNDDOWN((config!$B$8-H65)/365.25,0)</f>
        <v>123</v>
      </c>
      <c r="AI65" s="60">
        <f t="shared" si="17"/>
        <v>4</v>
      </c>
      <c r="AJ65" s="60" t="str">
        <f>$F65 &amp; INDEX(Beschäftigungsgruppen!$J$15:$M$15,1,AI65)</f>
        <v>d</v>
      </c>
      <c r="AK65" s="60" t="b">
        <f>G65&lt;&gt;config!$F$20</f>
        <v>1</v>
      </c>
      <c r="AL65" s="60" t="str">
        <f t="shared" si="18"/>
        <v>Ja</v>
      </c>
      <c r="AM65" s="60" t="str">
        <f t="shared" si="19"/>
        <v>Nein</v>
      </c>
      <c r="AN65" s="60" t="b">
        <f t="shared" si="9"/>
        <v>0</v>
      </c>
      <c r="AO65" s="60" t="b">
        <f>AND(C65=config!$D$23,AND(NOT(ISBLANK(H65)),H65&lt;=DATE(2022,12,31)))</f>
        <v>0</v>
      </c>
      <c r="AP65" s="60" t="b">
        <f>AND(D65=config!$J$24,AND(NOT(ISBLANK(I65)),I65&lt;=DATE(2022,12,31)))</f>
        <v>0</v>
      </c>
      <c r="AQ65" s="63">
        <f>K65*IF(AN65,14,12)/config!$B$7*AG65</f>
        <v>0</v>
      </c>
      <c r="AR65" s="63">
        <f>IF(K65&lt;=config!$B$9,config!$B$10,config!$B$11)*AQ65</f>
        <v>0</v>
      </c>
      <c r="AS65" s="63" t="e">
        <f>INDEX(Beschäftigungsgruppen!$J$16:$M$20,F65,AI65)/config!$B$12*J65</f>
        <v>#VALUE!</v>
      </c>
      <c r="AT65" s="63" t="e">
        <f>AS65*IF(AN65,14,12)/config!$B$7*AG65</f>
        <v>#VALUE!</v>
      </c>
      <c r="AU65" s="63" t="e">
        <f>IF(AS65&lt;=config!$B$9,config!$B$10,config!$B$11)*AT65</f>
        <v>#VALUE!</v>
      </c>
      <c r="AV65" s="249">
        <f t="shared" si="20"/>
        <v>0</v>
      </c>
      <c r="AW65" s="249">
        <f t="shared" si="21"/>
        <v>0</v>
      </c>
      <c r="AX65" s="53">
        <f t="shared" si="22"/>
        <v>0</v>
      </c>
    </row>
    <row r="66" spans="2:50" s="53" customFormat="1" ht="15" customHeight="1" x14ac:dyDescent="0.2">
      <c r="B66" s="176" t="str">
        <f t="shared" si="23"/>
        <v/>
      </c>
      <c r="C66" s="137"/>
      <c r="D66" s="115"/>
      <c r="E66" s="96"/>
      <c r="F66" s="127"/>
      <c r="G66" s="128"/>
      <c r="H66" s="122"/>
      <c r="I66" s="123"/>
      <c r="J66" s="129"/>
      <c r="K66" s="17"/>
      <c r="L66" s="115"/>
      <c r="M66" s="117" t="str">
        <f t="shared" si="24"/>
        <v/>
      </c>
      <c r="N66" s="14" t="str">
        <f t="shared" si="25"/>
        <v/>
      </c>
      <c r="O66" s="264" t="str">
        <f t="shared" si="32"/>
        <v/>
      </c>
      <c r="P66" s="262"/>
      <c r="Q66" s="110" t="str">
        <f t="shared" si="26"/>
        <v/>
      </c>
      <c r="R66" s="14" t="str">
        <f t="shared" si="27"/>
        <v/>
      </c>
      <c r="S66" s="14" t="str">
        <f t="shared" si="28"/>
        <v/>
      </c>
      <c r="T66" s="14" t="str">
        <f t="shared" si="29"/>
        <v/>
      </c>
      <c r="U66" s="14" t="str">
        <f t="shared" si="30"/>
        <v/>
      </c>
      <c r="V66" s="95" t="str">
        <f t="shared" si="31"/>
        <v/>
      </c>
      <c r="W66" s="119"/>
      <c r="Y66" s="53" t="b">
        <f t="shared" si="12"/>
        <v>1</v>
      </c>
      <c r="Z66" s="53" t="b">
        <f t="shared" si="13"/>
        <v>0</v>
      </c>
      <c r="AA66" s="53" t="b">
        <f>IF(ISBLANK(H66),TRUE,AND(IF(ISBLANK(I66),TRUE,I66&gt;=H66),AND(H66&gt;=DATE(1900,1,1),H66&lt;=DATE(config!$B$6,12,31))))</f>
        <v>1</v>
      </c>
      <c r="AB66" s="53" t="b">
        <f>IF(ISBLANK(I66),TRUE,IF(ISBLANK(H66),FALSE,AND(I66&gt;=H66,AND(I66&gt;=DATE(config!$B$6,1,1),I66&lt;=DATE(config!$B$6,12,31)))))</f>
        <v>1</v>
      </c>
      <c r="AC66" s="53" t="b">
        <f t="shared" si="14"/>
        <v>0</v>
      </c>
      <c r="AD66" s="53" t="b">
        <f t="shared" si="15"/>
        <v>0</v>
      </c>
      <c r="AE66" s="53">
        <f>IF(H66&lt;DATE(config!$B$6,1,1),DATE(config!$B$6,1,1),H66)</f>
        <v>44562</v>
      </c>
      <c r="AF66" s="53">
        <f>IF(ISBLANK(I66),DATE(config!$B$6,12,31),IF(I66&gt;DATE(config!$B$6,12,31),DATE(config!$B$6,12,31),I66))</f>
        <v>44926</v>
      </c>
      <c r="AG66" s="53">
        <f t="shared" si="16"/>
        <v>365</v>
      </c>
      <c r="AH66" s="53">
        <f>ROUNDDOWN((config!$B$8-H66)/365.25,0)</f>
        <v>123</v>
      </c>
      <c r="AI66" s="60">
        <f t="shared" si="17"/>
        <v>4</v>
      </c>
      <c r="AJ66" s="60" t="str">
        <f>$F66 &amp; INDEX(Beschäftigungsgruppen!$J$15:$M$15,1,AI66)</f>
        <v>d</v>
      </c>
      <c r="AK66" s="60" t="b">
        <f>G66&lt;&gt;config!$F$20</f>
        <v>1</v>
      </c>
      <c r="AL66" s="60" t="str">
        <f t="shared" si="18"/>
        <v>Ja</v>
      </c>
      <c r="AM66" s="60" t="str">
        <f t="shared" si="19"/>
        <v>Nein</v>
      </c>
      <c r="AN66" s="60" t="b">
        <f t="shared" si="9"/>
        <v>0</v>
      </c>
      <c r="AO66" s="60" t="b">
        <f>AND(C66=config!$D$23,AND(NOT(ISBLANK(H66)),H66&lt;=DATE(2022,12,31)))</f>
        <v>0</v>
      </c>
      <c r="AP66" s="60" t="b">
        <f>AND(D66=config!$J$24,AND(NOT(ISBLANK(I66)),I66&lt;=DATE(2022,12,31)))</f>
        <v>0</v>
      </c>
      <c r="AQ66" s="63">
        <f>K66*IF(AN66,14,12)/config!$B$7*AG66</f>
        <v>0</v>
      </c>
      <c r="AR66" s="63">
        <f>IF(K66&lt;=config!$B$9,config!$B$10,config!$B$11)*AQ66</f>
        <v>0</v>
      </c>
      <c r="AS66" s="63" t="e">
        <f>INDEX(Beschäftigungsgruppen!$J$16:$M$20,F66,AI66)/config!$B$12*J66</f>
        <v>#VALUE!</v>
      </c>
      <c r="AT66" s="63" t="e">
        <f>AS66*IF(AN66,14,12)/config!$B$7*AG66</f>
        <v>#VALUE!</v>
      </c>
      <c r="AU66" s="63" t="e">
        <f>IF(AS66&lt;=config!$B$9,config!$B$10,config!$B$11)*AT66</f>
        <v>#VALUE!</v>
      </c>
      <c r="AV66" s="249">
        <f t="shared" si="20"/>
        <v>0</v>
      </c>
      <c r="AW66" s="249">
        <f t="shared" si="21"/>
        <v>0</v>
      </c>
      <c r="AX66" s="53">
        <f t="shared" si="22"/>
        <v>0</v>
      </c>
    </row>
    <row r="67" spans="2:50" s="53" customFormat="1" ht="15" customHeight="1" x14ac:dyDescent="0.2">
      <c r="B67" s="176" t="str">
        <f t="shared" si="23"/>
        <v/>
      </c>
      <c r="C67" s="137"/>
      <c r="D67" s="115"/>
      <c r="E67" s="96"/>
      <c r="F67" s="127"/>
      <c r="G67" s="128"/>
      <c r="H67" s="122"/>
      <c r="I67" s="123"/>
      <c r="J67" s="129"/>
      <c r="K67" s="17"/>
      <c r="L67" s="115"/>
      <c r="M67" s="117" t="str">
        <f t="shared" si="24"/>
        <v/>
      </c>
      <c r="N67" s="14" t="str">
        <f t="shared" si="25"/>
        <v/>
      </c>
      <c r="O67" s="264" t="str">
        <f t="shared" si="32"/>
        <v/>
      </c>
      <c r="P67" s="262"/>
      <c r="Q67" s="110" t="str">
        <f t="shared" si="26"/>
        <v/>
      </c>
      <c r="R67" s="14" t="str">
        <f t="shared" si="27"/>
        <v/>
      </c>
      <c r="S67" s="14" t="str">
        <f t="shared" si="28"/>
        <v/>
      </c>
      <c r="T67" s="14" t="str">
        <f t="shared" si="29"/>
        <v/>
      </c>
      <c r="U67" s="14" t="str">
        <f t="shared" si="30"/>
        <v/>
      </c>
      <c r="V67" s="95" t="str">
        <f t="shared" si="31"/>
        <v/>
      </c>
      <c r="W67" s="119"/>
      <c r="Y67" s="53" t="b">
        <f t="shared" si="12"/>
        <v>1</v>
      </c>
      <c r="Z67" s="53" t="b">
        <f t="shared" si="13"/>
        <v>0</v>
      </c>
      <c r="AA67" s="53" t="b">
        <f>IF(ISBLANK(H67),TRUE,AND(IF(ISBLANK(I67),TRUE,I67&gt;=H67),AND(H67&gt;=DATE(1900,1,1),H67&lt;=DATE(config!$B$6,12,31))))</f>
        <v>1</v>
      </c>
      <c r="AB67" s="53" t="b">
        <f>IF(ISBLANK(I67),TRUE,IF(ISBLANK(H67),FALSE,AND(I67&gt;=H67,AND(I67&gt;=DATE(config!$B$6,1,1),I67&lt;=DATE(config!$B$6,12,31)))))</f>
        <v>1</v>
      </c>
      <c r="AC67" s="53" t="b">
        <f t="shared" si="14"/>
        <v>0</v>
      </c>
      <c r="AD67" s="53" t="b">
        <f t="shared" si="15"/>
        <v>0</v>
      </c>
      <c r="AE67" s="53">
        <f>IF(H67&lt;DATE(config!$B$6,1,1),DATE(config!$B$6,1,1),H67)</f>
        <v>44562</v>
      </c>
      <c r="AF67" s="53">
        <f>IF(ISBLANK(I67),DATE(config!$B$6,12,31),IF(I67&gt;DATE(config!$B$6,12,31),DATE(config!$B$6,12,31),I67))</f>
        <v>44926</v>
      </c>
      <c r="AG67" s="53">
        <f t="shared" si="16"/>
        <v>365</v>
      </c>
      <c r="AH67" s="53">
        <f>ROUNDDOWN((config!$B$8-H67)/365.25,0)</f>
        <v>123</v>
      </c>
      <c r="AI67" s="60">
        <f t="shared" si="17"/>
        <v>4</v>
      </c>
      <c r="AJ67" s="60" t="str">
        <f>$F67 &amp; INDEX(Beschäftigungsgruppen!$J$15:$M$15,1,AI67)</f>
        <v>d</v>
      </c>
      <c r="AK67" s="60" t="b">
        <f>G67&lt;&gt;config!$F$20</f>
        <v>1</v>
      </c>
      <c r="AL67" s="60" t="str">
        <f t="shared" si="18"/>
        <v>Ja</v>
      </c>
      <c r="AM67" s="60" t="str">
        <f t="shared" si="19"/>
        <v>Nein</v>
      </c>
      <c r="AN67" s="60" t="b">
        <f t="shared" si="9"/>
        <v>0</v>
      </c>
      <c r="AO67" s="60" t="b">
        <f>AND(C67=config!$D$23,AND(NOT(ISBLANK(H67)),H67&lt;=DATE(2022,12,31)))</f>
        <v>0</v>
      </c>
      <c r="AP67" s="60" t="b">
        <f>AND(D67=config!$J$24,AND(NOT(ISBLANK(I67)),I67&lt;=DATE(2022,12,31)))</f>
        <v>0</v>
      </c>
      <c r="AQ67" s="63">
        <f>K67*IF(AN67,14,12)/config!$B$7*AG67</f>
        <v>0</v>
      </c>
      <c r="AR67" s="63">
        <f>IF(K67&lt;=config!$B$9,config!$B$10,config!$B$11)*AQ67</f>
        <v>0</v>
      </c>
      <c r="AS67" s="63" t="e">
        <f>INDEX(Beschäftigungsgruppen!$J$16:$M$20,F67,AI67)/config!$B$12*J67</f>
        <v>#VALUE!</v>
      </c>
      <c r="AT67" s="63" t="e">
        <f>AS67*IF(AN67,14,12)/config!$B$7*AG67</f>
        <v>#VALUE!</v>
      </c>
      <c r="AU67" s="63" t="e">
        <f>IF(AS67&lt;=config!$B$9,config!$B$10,config!$B$11)*AT67</f>
        <v>#VALUE!</v>
      </c>
      <c r="AV67" s="249">
        <f t="shared" si="20"/>
        <v>0</v>
      </c>
      <c r="AW67" s="249">
        <f t="shared" si="21"/>
        <v>0</v>
      </c>
      <c r="AX67" s="53">
        <f t="shared" si="22"/>
        <v>0</v>
      </c>
    </row>
    <row r="68" spans="2:50" s="53" customFormat="1" ht="15" customHeight="1" x14ac:dyDescent="0.2">
      <c r="B68" s="176" t="str">
        <f t="shared" si="23"/>
        <v/>
      </c>
      <c r="C68" s="137"/>
      <c r="D68" s="115"/>
      <c r="E68" s="96"/>
      <c r="F68" s="127"/>
      <c r="G68" s="128"/>
      <c r="H68" s="122"/>
      <c r="I68" s="123"/>
      <c r="J68" s="129"/>
      <c r="K68" s="17"/>
      <c r="L68" s="115"/>
      <c r="M68" s="117" t="str">
        <f t="shared" si="24"/>
        <v/>
      </c>
      <c r="N68" s="14" t="str">
        <f t="shared" si="25"/>
        <v/>
      </c>
      <c r="O68" s="264" t="str">
        <f t="shared" si="32"/>
        <v/>
      </c>
      <c r="P68" s="262"/>
      <c r="Q68" s="110" t="str">
        <f t="shared" si="26"/>
        <v/>
      </c>
      <c r="R68" s="14" t="str">
        <f t="shared" si="27"/>
        <v/>
      </c>
      <c r="S68" s="14" t="str">
        <f t="shared" si="28"/>
        <v/>
      </c>
      <c r="T68" s="14" t="str">
        <f t="shared" si="29"/>
        <v/>
      </c>
      <c r="U68" s="14" t="str">
        <f t="shared" si="30"/>
        <v/>
      </c>
      <c r="V68" s="95" t="str">
        <f t="shared" si="31"/>
        <v/>
      </c>
      <c r="W68" s="119"/>
      <c r="Y68" s="53" t="b">
        <f t="shared" si="12"/>
        <v>1</v>
      </c>
      <c r="Z68" s="53" t="b">
        <f t="shared" si="13"/>
        <v>0</v>
      </c>
      <c r="AA68" s="53" t="b">
        <f>IF(ISBLANK(H68),TRUE,AND(IF(ISBLANK(I68),TRUE,I68&gt;=H68),AND(H68&gt;=DATE(1900,1,1),H68&lt;=DATE(config!$B$6,12,31))))</f>
        <v>1</v>
      </c>
      <c r="AB68" s="53" t="b">
        <f>IF(ISBLANK(I68),TRUE,IF(ISBLANK(H68),FALSE,AND(I68&gt;=H68,AND(I68&gt;=DATE(config!$B$6,1,1),I68&lt;=DATE(config!$B$6,12,31)))))</f>
        <v>1</v>
      </c>
      <c r="AC68" s="53" t="b">
        <f t="shared" si="14"/>
        <v>0</v>
      </c>
      <c r="AD68" s="53" t="b">
        <f t="shared" si="15"/>
        <v>0</v>
      </c>
      <c r="AE68" s="53">
        <f>IF(H68&lt;DATE(config!$B$6,1,1),DATE(config!$B$6,1,1),H68)</f>
        <v>44562</v>
      </c>
      <c r="AF68" s="53">
        <f>IF(ISBLANK(I68),DATE(config!$B$6,12,31),IF(I68&gt;DATE(config!$B$6,12,31),DATE(config!$B$6,12,31),I68))</f>
        <v>44926</v>
      </c>
      <c r="AG68" s="53">
        <f t="shared" si="16"/>
        <v>365</v>
      </c>
      <c r="AH68" s="53">
        <f>ROUNDDOWN((config!$B$8-H68)/365.25,0)</f>
        <v>123</v>
      </c>
      <c r="AI68" s="60">
        <f t="shared" si="17"/>
        <v>4</v>
      </c>
      <c r="AJ68" s="60" t="str">
        <f>$F68 &amp; INDEX(Beschäftigungsgruppen!$J$15:$M$15,1,AI68)</f>
        <v>d</v>
      </c>
      <c r="AK68" s="60" t="b">
        <f>G68&lt;&gt;config!$F$20</f>
        <v>1</v>
      </c>
      <c r="AL68" s="60" t="str">
        <f t="shared" si="18"/>
        <v>Ja</v>
      </c>
      <c r="AM68" s="60" t="str">
        <f t="shared" si="19"/>
        <v>Nein</v>
      </c>
      <c r="AN68" s="60" t="b">
        <f t="shared" si="9"/>
        <v>0</v>
      </c>
      <c r="AO68" s="60" t="b">
        <f>AND(C68=config!$D$23,AND(NOT(ISBLANK(H68)),H68&lt;=DATE(2022,12,31)))</f>
        <v>0</v>
      </c>
      <c r="AP68" s="60" t="b">
        <f>AND(D68=config!$J$24,AND(NOT(ISBLANK(I68)),I68&lt;=DATE(2022,12,31)))</f>
        <v>0</v>
      </c>
      <c r="AQ68" s="63">
        <f>K68*IF(AN68,14,12)/config!$B$7*AG68</f>
        <v>0</v>
      </c>
      <c r="AR68" s="63">
        <f>IF(K68&lt;=config!$B$9,config!$B$10,config!$B$11)*AQ68</f>
        <v>0</v>
      </c>
      <c r="AS68" s="63" t="e">
        <f>INDEX(Beschäftigungsgruppen!$J$16:$M$20,F68,AI68)/config!$B$12*J68</f>
        <v>#VALUE!</v>
      </c>
      <c r="AT68" s="63" t="e">
        <f>AS68*IF(AN68,14,12)/config!$B$7*AG68</f>
        <v>#VALUE!</v>
      </c>
      <c r="AU68" s="63" t="e">
        <f>IF(AS68&lt;=config!$B$9,config!$B$10,config!$B$11)*AT68</f>
        <v>#VALUE!</v>
      </c>
      <c r="AV68" s="249">
        <f t="shared" si="20"/>
        <v>0</v>
      </c>
      <c r="AW68" s="249">
        <f t="shared" si="21"/>
        <v>0</v>
      </c>
      <c r="AX68" s="53">
        <f t="shared" si="22"/>
        <v>0</v>
      </c>
    </row>
    <row r="69" spans="2:50" s="53" customFormat="1" ht="15" customHeight="1" x14ac:dyDescent="0.2">
      <c r="B69" s="176" t="str">
        <f t="shared" si="23"/>
        <v/>
      </c>
      <c r="C69" s="137"/>
      <c r="D69" s="115"/>
      <c r="E69" s="96"/>
      <c r="F69" s="127"/>
      <c r="G69" s="128"/>
      <c r="H69" s="122"/>
      <c r="I69" s="123"/>
      <c r="J69" s="129"/>
      <c r="K69" s="17"/>
      <c r="L69" s="115"/>
      <c r="M69" s="117" t="str">
        <f t="shared" si="24"/>
        <v/>
      </c>
      <c r="N69" s="14" t="str">
        <f t="shared" si="25"/>
        <v/>
      </c>
      <c r="O69" s="264" t="str">
        <f t="shared" si="32"/>
        <v/>
      </c>
      <c r="P69" s="262"/>
      <c r="Q69" s="110" t="str">
        <f t="shared" si="26"/>
        <v/>
      </c>
      <c r="R69" s="14" t="str">
        <f t="shared" si="27"/>
        <v/>
      </c>
      <c r="S69" s="14" t="str">
        <f t="shared" si="28"/>
        <v/>
      </c>
      <c r="T69" s="14" t="str">
        <f t="shared" si="29"/>
        <v/>
      </c>
      <c r="U69" s="14" t="str">
        <f t="shared" si="30"/>
        <v/>
      </c>
      <c r="V69" s="95" t="str">
        <f t="shared" si="31"/>
        <v/>
      </c>
      <c r="W69" s="119"/>
      <c r="Y69" s="53" t="b">
        <f t="shared" si="12"/>
        <v>1</v>
      </c>
      <c r="Z69" s="53" t="b">
        <f t="shared" si="13"/>
        <v>0</v>
      </c>
      <c r="AA69" s="53" t="b">
        <f>IF(ISBLANK(H69),TRUE,AND(IF(ISBLANK(I69),TRUE,I69&gt;=H69),AND(H69&gt;=DATE(1900,1,1),H69&lt;=DATE(config!$B$6,12,31))))</f>
        <v>1</v>
      </c>
      <c r="AB69" s="53" t="b">
        <f>IF(ISBLANK(I69),TRUE,IF(ISBLANK(H69),FALSE,AND(I69&gt;=H69,AND(I69&gt;=DATE(config!$B$6,1,1),I69&lt;=DATE(config!$B$6,12,31)))))</f>
        <v>1</v>
      </c>
      <c r="AC69" s="53" t="b">
        <f t="shared" si="14"/>
        <v>0</v>
      </c>
      <c r="AD69" s="53" t="b">
        <f t="shared" si="15"/>
        <v>0</v>
      </c>
      <c r="AE69" s="53">
        <f>IF(H69&lt;DATE(config!$B$6,1,1),DATE(config!$B$6,1,1),H69)</f>
        <v>44562</v>
      </c>
      <c r="AF69" s="53">
        <f>IF(ISBLANK(I69),DATE(config!$B$6,12,31),IF(I69&gt;DATE(config!$B$6,12,31),DATE(config!$B$6,12,31),I69))</f>
        <v>44926</v>
      </c>
      <c r="AG69" s="53">
        <f t="shared" si="16"/>
        <v>365</v>
      </c>
      <c r="AH69" s="53">
        <f>ROUNDDOWN((config!$B$8-H69)/365.25,0)</f>
        <v>123</v>
      </c>
      <c r="AI69" s="60">
        <f t="shared" si="17"/>
        <v>4</v>
      </c>
      <c r="AJ69" s="60" t="str">
        <f>$F69 &amp; INDEX(Beschäftigungsgruppen!$J$15:$M$15,1,AI69)</f>
        <v>d</v>
      </c>
      <c r="AK69" s="60" t="b">
        <f>G69&lt;&gt;config!$F$20</f>
        <v>1</v>
      </c>
      <c r="AL69" s="60" t="str">
        <f t="shared" si="18"/>
        <v>Ja</v>
      </c>
      <c r="AM69" s="60" t="str">
        <f t="shared" si="19"/>
        <v>Nein</v>
      </c>
      <c r="AN69" s="60" t="b">
        <f t="shared" si="9"/>
        <v>0</v>
      </c>
      <c r="AO69" s="60" t="b">
        <f>AND(C69=config!$D$23,AND(NOT(ISBLANK(H69)),H69&lt;=DATE(2022,12,31)))</f>
        <v>0</v>
      </c>
      <c r="AP69" s="60" t="b">
        <f>AND(D69=config!$J$24,AND(NOT(ISBLANK(I69)),I69&lt;=DATE(2022,12,31)))</f>
        <v>0</v>
      </c>
      <c r="AQ69" s="63">
        <f>K69*IF(AN69,14,12)/config!$B$7*AG69</f>
        <v>0</v>
      </c>
      <c r="AR69" s="63">
        <f>IF(K69&lt;=config!$B$9,config!$B$10,config!$B$11)*AQ69</f>
        <v>0</v>
      </c>
      <c r="AS69" s="63" t="e">
        <f>INDEX(Beschäftigungsgruppen!$J$16:$M$20,F69,AI69)/config!$B$12*J69</f>
        <v>#VALUE!</v>
      </c>
      <c r="AT69" s="63" t="e">
        <f>AS69*IF(AN69,14,12)/config!$B$7*AG69</f>
        <v>#VALUE!</v>
      </c>
      <c r="AU69" s="63" t="e">
        <f>IF(AS69&lt;=config!$B$9,config!$B$10,config!$B$11)*AT69</f>
        <v>#VALUE!</v>
      </c>
      <c r="AV69" s="249">
        <f t="shared" si="20"/>
        <v>0</v>
      </c>
      <c r="AW69" s="249">
        <f t="shared" si="21"/>
        <v>0</v>
      </c>
      <c r="AX69" s="53">
        <f t="shared" si="22"/>
        <v>0</v>
      </c>
    </row>
    <row r="70" spans="2:50" s="53" customFormat="1" ht="15" customHeight="1" x14ac:dyDescent="0.2">
      <c r="B70" s="176" t="str">
        <f t="shared" si="23"/>
        <v/>
      </c>
      <c r="C70" s="137"/>
      <c r="D70" s="115"/>
      <c r="E70" s="96"/>
      <c r="F70" s="127"/>
      <c r="G70" s="128"/>
      <c r="H70" s="122"/>
      <c r="I70" s="123"/>
      <c r="J70" s="129"/>
      <c r="K70" s="17"/>
      <c r="L70" s="115"/>
      <c r="M70" s="117" t="str">
        <f t="shared" si="24"/>
        <v/>
      </c>
      <c r="N70" s="14" t="str">
        <f t="shared" si="25"/>
        <v/>
      </c>
      <c r="O70" s="264" t="str">
        <f t="shared" si="32"/>
        <v/>
      </c>
      <c r="P70" s="262"/>
      <c r="Q70" s="110" t="str">
        <f t="shared" si="26"/>
        <v/>
      </c>
      <c r="R70" s="14" t="str">
        <f t="shared" si="27"/>
        <v/>
      </c>
      <c r="S70" s="14" t="str">
        <f t="shared" si="28"/>
        <v/>
      </c>
      <c r="T70" s="14" t="str">
        <f t="shared" si="29"/>
        <v/>
      </c>
      <c r="U70" s="14" t="str">
        <f t="shared" si="30"/>
        <v/>
      </c>
      <c r="V70" s="95" t="str">
        <f t="shared" si="31"/>
        <v/>
      </c>
      <c r="W70" s="119"/>
      <c r="Y70" s="53" t="b">
        <f t="shared" si="12"/>
        <v>1</v>
      </c>
      <c r="Z70" s="53" t="b">
        <f t="shared" si="13"/>
        <v>0</v>
      </c>
      <c r="AA70" s="53" t="b">
        <f>IF(ISBLANK(H70),TRUE,AND(IF(ISBLANK(I70),TRUE,I70&gt;=H70),AND(H70&gt;=DATE(1900,1,1),H70&lt;=DATE(config!$B$6,12,31))))</f>
        <v>1</v>
      </c>
      <c r="AB70" s="53" t="b">
        <f>IF(ISBLANK(I70),TRUE,IF(ISBLANK(H70),FALSE,AND(I70&gt;=H70,AND(I70&gt;=DATE(config!$B$6,1,1),I70&lt;=DATE(config!$B$6,12,31)))))</f>
        <v>1</v>
      </c>
      <c r="AC70" s="53" t="b">
        <f t="shared" si="14"/>
        <v>0</v>
      </c>
      <c r="AD70" s="53" t="b">
        <f t="shared" si="15"/>
        <v>0</v>
      </c>
      <c r="AE70" s="53">
        <f>IF(H70&lt;DATE(config!$B$6,1,1),DATE(config!$B$6,1,1),H70)</f>
        <v>44562</v>
      </c>
      <c r="AF70" s="53">
        <f>IF(ISBLANK(I70),DATE(config!$B$6,12,31),IF(I70&gt;DATE(config!$B$6,12,31),DATE(config!$B$6,12,31),I70))</f>
        <v>44926</v>
      </c>
      <c r="AG70" s="53">
        <f t="shared" si="16"/>
        <v>365</v>
      </c>
      <c r="AH70" s="53">
        <f>ROUNDDOWN((config!$B$8-H70)/365.25,0)</f>
        <v>123</v>
      </c>
      <c r="AI70" s="60">
        <f t="shared" si="17"/>
        <v>4</v>
      </c>
      <c r="AJ70" s="60" t="str">
        <f>$F70 &amp; INDEX(Beschäftigungsgruppen!$J$15:$M$15,1,AI70)</f>
        <v>d</v>
      </c>
      <c r="AK70" s="60" t="b">
        <f>G70&lt;&gt;config!$F$20</f>
        <v>1</v>
      </c>
      <c r="AL70" s="60" t="str">
        <f t="shared" si="18"/>
        <v>Ja</v>
      </c>
      <c r="AM70" s="60" t="str">
        <f t="shared" si="19"/>
        <v>Nein</v>
      </c>
      <c r="AN70" s="60" t="b">
        <f t="shared" si="9"/>
        <v>0</v>
      </c>
      <c r="AO70" s="60" t="b">
        <f>AND(C70=config!$D$23,AND(NOT(ISBLANK(H70)),H70&lt;=DATE(2022,12,31)))</f>
        <v>0</v>
      </c>
      <c r="AP70" s="60" t="b">
        <f>AND(D70=config!$J$24,AND(NOT(ISBLANK(I70)),I70&lt;=DATE(2022,12,31)))</f>
        <v>0</v>
      </c>
      <c r="AQ70" s="63">
        <f>K70*IF(AN70,14,12)/config!$B$7*AG70</f>
        <v>0</v>
      </c>
      <c r="AR70" s="63">
        <f>IF(K70&lt;=config!$B$9,config!$B$10,config!$B$11)*AQ70</f>
        <v>0</v>
      </c>
      <c r="AS70" s="63" t="e">
        <f>INDEX(Beschäftigungsgruppen!$J$16:$M$20,F70,AI70)/config!$B$12*J70</f>
        <v>#VALUE!</v>
      </c>
      <c r="AT70" s="63" t="e">
        <f>AS70*IF(AN70,14,12)/config!$B$7*AG70</f>
        <v>#VALUE!</v>
      </c>
      <c r="AU70" s="63" t="e">
        <f>IF(AS70&lt;=config!$B$9,config!$B$10,config!$B$11)*AT70</f>
        <v>#VALUE!</v>
      </c>
      <c r="AV70" s="249">
        <f t="shared" si="20"/>
        <v>0</v>
      </c>
      <c r="AW70" s="249">
        <f t="shared" si="21"/>
        <v>0</v>
      </c>
      <c r="AX70" s="53">
        <f t="shared" si="22"/>
        <v>0</v>
      </c>
    </row>
    <row r="71" spans="2:50" s="53" customFormat="1" ht="15" customHeight="1" x14ac:dyDescent="0.2">
      <c r="B71" s="176" t="str">
        <f t="shared" si="23"/>
        <v/>
      </c>
      <c r="C71" s="137"/>
      <c r="D71" s="115"/>
      <c r="E71" s="96"/>
      <c r="F71" s="127"/>
      <c r="G71" s="128"/>
      <c r="H71" s="122"/>
      <c r="I71" s="123"/>
      <c r="J71" s="129"/>
      <c r="K71" s="17"/>
      <c r="L71" s="115"/>
      <c r="M71" s="117" t="str">
        <f t="shared" si="24"/>
        <v/>
      </c>
      <c r="N71" s="14" t="str">
        <f t="shared" si="25"/>
        <v/>
      </c>
      <c r="O71" s="264" t="str">
        <f t="shared" si="32"/>
        <v/>
      </c>
      <c r="P71" s="262"/>
      <c r="Q71" s="110" t="str">
        <f t="shared" si="26"/>
        <v/>
      </c>
      <c r="R71" s="14" t="str">
        <f t="shared" si="27"/>
        <v/>
      </c>
      <c r="S71" s="14" t="str">
        <f t="shared" si="28"/>
        <v/>
      </c>
      <c r="T71" s="14" t="str">
        <f t="shared" si="29"/>
        <v/>
      </c>
      <c r="U71" s="14" t="str">
        <f t="shared" si="30"/>
        <v/>
      </c>
      <c r="V71" s="95" t="str">
        <f t="shared" si="31"/>
        <v/>
      </c>
      <c r="W71" s="119"/>
      <c r="Y71" s="53" t="b">
        <f t="shared" si="12"/>
        <v>1</v>
      </c>
      <c r="Z71" s="53" t="b">
        <f t="shared" si="13"/>
        <v>0</v>
      </c>
      <c r="AA71" s="53" t="b">
        <f>IF(ISBLANK(H71),TRUE,AND(IF(ISBLANK(I71),TRUE,I71&gt;=H71),AND(H71&gt;=DATE(1900,1,1),H71&lt;=DATE(config!$B$6,12,31))))</f>
        <v>1</v>
      </c>
      <c r="AB71" s="53" t="b">
        <f>IF(ISBLANK(I71),TRUE,IF(ISBLANK(H71),FALSE,AND(I71&gt;=H71,AND(I71&gt;=DATE(config!$B$6,1,1),I71&lt;=DATE(config!$B$6,12,31)))))</f>
        <v>1</v>
      </c>
      <c r="AC71" s="53" t="b">
        <f t="shared" si="14"/>
        <v>0</v>
      </c>
      <c r="AD71" s="53" t="b">
        <f t="shared" si="15"/>
        <v>0</v>
      </c>
      <c r="AE71" s="53">
        <f>IF(H71&lt;DATE(config!$B$6,1,1),DATE(config!$B$6,1,1),H71)</f>
        <v>44562</v>
      </c>
      <c r="AF71" s="53">
        <f>IF(ISBLANK(I71),DATE(config!$B$6,12,31),IF(I71&gt;DATE(config!$B$6,12,31),DATE(config!$B$6,12,31),I71))</f>
        <v>44926</v>
      </c>
      <c r="AG71" s="53">
        <f t="shared" si="16"/>
        <v>365</v>
      </c>
      <c r="AH71" s="53">
        <f>ROUNDDOWN((config!$B$8-H71)/365.25,0)</f>
        <v>123</v>
      </c>
      <c r="AI71" s="60">
        <f t="shared" si="17"/>
        <v>4</v>
      </c>
      <c r="AJ71" s="60" t="str">
        <f>$F71 &amp; INDEX(Beschäftigungsgruppen!$J$15:$M$15,1,AI71)</f>
        <v>d</v>
      </c>
      <c r="AK71" s="60" t="b">
        <f>G71&lt;&gt;config!$F$20</f>
        <v>1</v>
      </c>
      <c r="AL71" s="60" t="str">
        <f t="shared" si="18"/>
        <v>Ja</v>
      </c>
      <c r="AM71" s="60" t="str">
        <f t="shared" si="19"/>
        <v>Nein</v>
      </c>
      <c r="AN71" s="60" t="b">
        <f t="shared" si="9"/>
        <v>0</v>
      </c>
      <c r="AO71" s="60" t="b">
        <f>AND(C71=config!$D$23,AND(NOT(ISBLANK(H71)),H71&lt;=DATE(2022,12,31)))</f>
        <v>0</v>
      </c>
      <c r="AP71" s="60" t="b">
        <f>AND(D71=config!$J$24,AND(NOT(ISBLANK(I71)),I71&lt;=DATE(2022,12,31)))</f>
        <v>0</v>
      </c>
      <c r="AQ71" s="63">
        <f>K71*IF(AN71,14,12)/config!$B$7*AG71</f>
        <v>0</v>
      </c>
      <c r="AR71" s="63">
        <f>IF(K71&lt;=config!$B$9,config!$B$10,config!$B$11)*AQ71</f>
        <v>0</v>
      </c>
      <c r="AS71" s="63" t="e">
        <f>INDEX(Beschäftigungsgruppen!$J$16:$M$20,F71,AI71)/config!$B$12*J71</f>
        <v>#VALUE!</v>
      </c>
      <c r="AT71" s="63" t="e">
        <f>AS71*IF(AN71,14,12)/config!$B$7*AG71</f>
        <v>#VALUE!</v>
      </c>
      <c r="AU71" s="63" t="e">
        <f>IF(AS71&lt;=config!$B$9,config!$B$10,config!$B$11)*AT71</f>
        <v>#VALUE!</v>
      </c>
      <c r="AV71" s="249">
        <f t="shared" si="20"/>
        <v>0</v>
      </c>
      <c r="AW71" s="249">
        <f t="shared" si="21"/>
        <v>0</v>
      </c>
      <c r="AX71" s="53">
        <f t="shared" si="22"/>
        <v>0</v>
      </c>
    </row>
    <row r="72" spans="2:50" s="53" customFormat="1" ht="15" customHeight="1" x14ac:dyDescent="0.2">
      <c r="B72" s="176" t="str">
        <f t="shared" si="23"/>
        <v/>
      </c>
      <c r="C72" s="137"/>
      <c r="D72" s="115"/>
      <c r="E72" s="96"/>
      <c r="F72" s="127"/>
      <c r="G72" s="128"/>
      <c r="H72" s="122"/>
      <c r="I72" s="123"/>
      <c r="J72" s="129"/>
      <c r="K72" s="17"/>
      <c r="L72" s="115"/>
      <c r="M72" s="117" t="str">
        <f t="shared" si="24"/>
        <v/>
      </c>
      <c r="N72" s="14" t="str">
        <f t="shared" si="25"/>
        <v/>
      </c>
      <c r="O72" s="264" t="str">
        <f t="shared" si="32"/>
        <v/>
      </c>
      <c r="P72" s="262"/>
      <c r="Q72" s="110" t="str">
        <f t="shared" si="26"/>
        <v/>
      </c>
      <c r="R72" s="14" t="str">
        <f t="shared" si="27"/>
        <v/>
      </c>
      <c r="S72" s="14" t="str">
        <f t="shared" si="28"/>
        <v/>
      </c>
      <c r="T72" s="14" t="str">
        <f t="shared" si="29"/>
        <v/>
      </c>
      <c r="U72" s="14" t="str">
        <f t="shared" si="30"/>
        <v/>
      </c>
      <c r="V72" s="95" t="str">
        <f t="shared" si="31"/>
        <v/>
      </c>
      <c r="W72" s="119"/>
      <c r="Y72" s="53" t="b">
        <f t="shared" si="12"/>
        <v>1</v>
      </c>
      <c r="Z72" s="53" t="b">
        <f t="shared" si="13"/>
        <v>0</v>
      </c>
      <c r="AA72" s="53" t="b">
        <f>IF(ISBLANK(H72),TRUE,AND(IF(ISBLANK(I72),TRUE,I72&gt;=H72),AND(H72&gt;=DATE(1900,1,1),H72&lt;=DATE(config!$B$6,12,31))))</f>
        <v>1</v>
      </c>
      <c r="AB72" s="53" t="b">
        <f>IF(ISBLANK(I72),TRUE,IF(ISBLANK(H72),FALSE,AND(I72&gt;=H72,AND(I72&gt;=DATE(config!$B$6,1,1),I72&lt;=DATE(config!$B$6,12,31)))))</f>
        <v>1</v>
      </c>
      <c r="AC72" s="53" t="b">
        <f t="shared" si="14"/>
        <v>0</v>
      </c>
      <c r="AD72" s="53" t="b">
        <f t="shared" si="15"/>
        <v>0</v>
      </c>
      <c r="AE72" s="53">
        <f>IF(H72&lt;DATE(config!$B$6,1,1),DATE(config!$B$6,1,1),H72)</f>
        <v>44562</v>
      </c>
      <c r="AF72" s="53">
        <f>IF(ISBLANK(I72),DATE(config!$B$6,12,31),IF(I72&gt;DATE(config!$B$6,12,31),DATE(config!$B$6,12,31),I72))</f>
        <v>44926</v>
      </c>
      <c r="AG72" s="53">
        <f t="shared" si="16"/>
        <v>365</v>
      </c>
      <c r="AH72" s="53">
        <f>ROUNDDOWN((config!$B$8-H72)/365.25,0)</f>
        <v>123</v>
      </c>
      <c r="AI72" s="60">
        <f t="shared" si="17"/>
        <v>4</v>
      </c>
      <c r="AJ72" s="60" t="str">
        <f>$F72 &amp; INDEX(Beschäftigungsgruppen!$J$15:$M$15,1,AI72)</f>
        <v>d</v>
      </c>
      <c r="AK72" s="60" t="b">
        <f>G72&lt;&gt;config!$F$20</f>
        <v>1</v>
      </c>
      <c r="AL72" s="60" t="str">
        <f t="shared" si="18"/>
        <v>Ja</v>
      </c>
      <c r="AM72" s="60" t="str">
        <f t="shared" si="19"/>
        <v>Nein</v>
      </c>
      <c r="AN72" s="60" t="b">
        <f t="shared" si="9"/>
        <v>0</v>
      </c>
      <c r="AO72" s="60" t="b">
        <f>AND(C72=config!$D$23,AND(NOT(ISBLANK(H72)),H72&lt;=DATE(2022,12,31)))</f>
        <v>0</v>
      </c>
      <c r="AP72" s="60" t="b">
        <f>AND(D72=config!$J$24,AND(NOT(ISBLANK(I72)),I72&lt;=DATE(2022,12,31)))</f>
        <v>0</v>
      </c>
      <c r="AQ72" s="63">
        <f>K72*IF(AN72,14,12)/config!$B$7*AG72</f>
        <v>0</v>
      </c>
      <c r="AR72" s="63">
        <f>IF(K72&lt;=config!$B$9,config!$B$10,config!$B$11)*AQ72</f>
        <v>0</v>
      </c>
      <c r="AS72" s="63" t="e">
        <f>INDEX(Beschäftigungsgruppen!$J$16:$M$20,F72,AI72)/config!$B$12*J72</f>
        <v>#VALUE!</v>
      </c>
      <c r="AT72" s="63" t="e">
        <f>AS72*IF(AN72,14,12)/config!$B$7*AG72</f>
        <v>#VALUE!</v>
      </c>
      <c r="AU72" s="63" t="e">
        <f>IF(AS72&lt;=config!$B$9,config!$B$10,config!$B$11)*AT72</f>
        <v>#VALUE!</v>
      </c>
      <c r="AV72" s="249">
        <f t="shared" si="20"/>
        <v>0</v>
      </c>
      <c r="AW72" s="249">
        <f t="shared" si="21"/>
        <v>0</v>
      </c>
      <c r="AX72" s="53">
        <f t="shared" si="22"/>
        <v>0</v>
      </c>
    </row>
    <row r="73" spans="2:50" s="53" customFormat="1" ht="15" customHeight="1" x14ac:dyDescent="0.2">
      <c r="B73" s="176" t="str">
        <f t="shared" si="23"/>
        <v/>
      </c>
      <c r="C73" s="137"/>
      <c r="D73" s="115"/>
      <c r="E73" s="96"/>
      <c r="F73" s="127"/>
      <c r="G73" s="128"/>
      <c r="H73" s="122"/>
      <c r="I73" s="123"/>
      <c r="J73" s="129"/>
      <c r="K73" s="17"/>
      <c r="L73" s="115"/>
      <c r="M73" s="117" t="str">
        <f t="shared" si="24"/>
        <v/>
      </c>
      <c r="N73" s="14" t="str">
        <f t="shared" si="25"/>
        <v/>
      </c>
      <c r="O73" s="264" t="str">
        <f t="shared" si="32"/>
        <v/>
      </c>
      <c r="P73" s="262"/>
      <c r="Q73" s="110" t="str">
        <f t="shared" si="26"/>
        <v/>
      </c>
      <c r="R73" s="14" t="str">
        <f t="shared" si="27"/>
        <v/>
      </c>
      <c r="S73" s="14" t="str">
        <f t="shared" si="28"/>
        <v/>
      </c>
      <c r="T73" s="14" t="str">
        <f t="shared" si="29"/>
        <v/>
      </c>
      <c r="U73" s="14" t="str">
        <f t="shared" si="30"/>
        <v/>
      </c>
      <c r="V73" s="95" t="str">
        <f t="shared" si="31"/>
        <v/>
      </c>
      <c r="W73" s="119"/>
      <c r="Y73" s="53" t="b">
        <f t="shared" si="12"/>
        <v>1</v>
      </c>
      <c r="Z73" s="53" t="b">
        <f t="shared" si="13"/>
        <v>0</v>
      </c>
      <c r="AA73" s="53" t="b">
        <f>IF(ISBLANK(H73),TRUE,AND(IF(ISBLANK(I73),TRUE,I73&gt;=H73),AND(H73&gt;=DATE(1900,1,1),H73&lt;=DATE(config!$B$6,12,31))))</f>
        <v>1</v>
      </c>
      <c r="AB73" s="53" t="b">
        <f>IF(ISBLANK(I73),TRUE,IF(ISBLANK(H73),FALSE,AND(I73&gt;=H73,AND(I73&gt;=DATE(config!$B$6,1,1),I73&lt;=DATE(config!$B$6,12,31)))))</f>
        <v>1</v>
      </c>
      <c r="AC73" s="53" t="b">
        <f t="shared" si="14"/>
        <v>0</v>
      </c>
      <c r="AD73" s="53" t="b">
        <f t="shared" si="15"/>
        <v>0</v>
      </c>
      <c r="AE73" s="53">
        <f>IF(H73&lt;DATE(config!$B$6,1,1),DATE(config!$B$6,1,1),H73)</f>
        <v>44562</v>
      </c>
      <c r="AF73" s="53">
        <f>IF(ISBLANK(I73),DATE(config!$B$6,12,31),IF(I73&gt;DATE(config!$B$6,12,31),DATE(config!$B$6,12,31),I73))</f>
        <v>44926</v>
      </c>
      <c r="AG73" s="53">
        <f t="shared" si="16"/>
        <v>365</v>
      </c>
      <c r="AH73" s="53">
        <f>ROUNDDOWN((config!$B$8-H73)/365.25,0)</f>
        <v>123</v>
      </c>
      <c r="AI73" s="60">
        <f t="shared" si="17"/>
        <v>4</v>
      </c>
      <c r="AJ73" s="60" t="str">
        <f>$F73 &amp; INDEX(Beschäftigungsgruppen!$J$15:$M$15,1,AI73)</f>
        <v>d</v>
      </c>
      <c r="AK73" s="60" t="b">
        <f>G73&lt;&gt;config!$F$20</f>
        <v>1</v>
      </c>
      <c r="AL73" s="60" t="str">
        <f t="shared" si="18"/>
        <v>Ja</v>
      </c>
      <c r="AM73" s="60" t="str">
        <f t="shared" si="19"/>
        <v>Nein</v>
      </c>
      <c r="AN73" s="60" t="b">
        <f t="shared" si="9"/>
        <v>0</v>
      </c>
      <c r="AO73" s="60" t="b">
        <f>AND(C73=config!$D$23,AND(NOT(ISBLANK(H73)),H73&lt;=DATE(2022,12,31)))</f>
        <v>0</v>
      </c>
      <c r="AP73" s="60" t="b">
        <f>AND(D73=config!$J$24,AND(NOT(ISBLANK(I73)),I73&lt;=DATE(2022,12,31)))</f>
        <v>0</v>
      </c>
      <c r="AQ73" s="63">
        <f>K73*IF(AN73,14,12)/config!$B$7*AG73</f>
        <v>0</v>
      </c>
      <c r="AR73" s="63">
        <f>IF(K73&lt;=config!$B$9,config!$B$10,config!$B$11)*AQ73</f>
        <v>0</v>
      </c>
      <c r="AS73" s="63" t="e">
        <f>INDEX(Beschäftigungsgruppen!$J$16:$M$20,F73,AI73)/config!$B$12*J73</f>
        <v>#VALUE!</v>
      </c>
      <c r="AT73" s="63" t="e">
        <f>AS73*IF(AN73,14,12)/config!$B$7*AG73</f>
        <v>#VALUE!</v>
      </c>
      <c r="AU73" s="63" t="e">
        <f>IF(AS73&lt;=config!$B$9,config!$B$10,config!$B$11)*AT73</f>
        <v>#VALUE!</v>
      </c>
      <c r="AV73" s="249">
        <f t="shared" si="20"/>
        <v>0</v>
      </c>
      <c r="AW73" s="249">
        <f t="shared" si="21"/>
        <v>0</v>
      </c>
      <c r="AX73" s="53">
        <f t="shared" si="22"/>
        <v>0</v>
      </c>
    </row>
    <row r="74" spans="2:50" s="53" customFormat="1" ht="15" customHeight="1" x14ac:dyDescent="0.2">
      <c r="B74" s="176" t="str">
        <f t="shared" si="23"/>
        <v/>
      </c>
      <c r="C74" s="137"/>
      <c r="D74" s="115"/>
      <c r="E74" s="96"/>
      <c r="F74" s="127"/>
      <c r="G74" s="128"/>
      <c r="H74" s="122"/>
      <c r="I74" s="123"/>
      <c r="J74" s="129"/>
      <c r="K74" s="17"/>
      <c r="L74" s="115"/>
      <c r="M74" s="117" t="str">
        <f t="shared" si="24"/>
        <v/>
      </c>
      <c r="N74" s="14" t="str">
        <f t="shared" si="25"/>
        <v/>
      </c>
      <c r="O74" s="264" t="str">
        <f t="shared" si="32"/>
        <v/>
      </c>
      <c r="P74" s="262"/>
      <c r="Q74" s="110" t="str">
        <f t="shared" si="26"/>
        <v/>
      </c>
      <c r="R74" s="14" t="str">
        <f t="shared" si="27"/>
        <v/>
      </c>
      <c r="S74" s="14" t="str">
        <f t="shared" si="28"/>
        <v/>
      </c>
      <c r="T74" s="14" t="str">
        <f t="shared" si="29"/>
        <v/>
      </c>
      <c r="U74" s="14" t="str">
        <f t="shared" si="30"/>
        <v/>
      </c>
      <c r="V74" s="95" t="str">
        <f t="shared" si="31"/>
        <v/>
      </c>
      <c r="W74" s="119"/>
      <c r="Y74" s="53" t="b">
        <f t="shared" si="12"/>
        <v>1</v>
      </c>
      <c r="Z74" s="53" t="b">
        <f t="shared" si="13"/>
        <v>0</v>
      </c>
      <c r="AA74" s="53" t="b">
        <f>IF(ISBLANK(H74),TRUE,AND(IF(ISBLANK(I74),TRUE,I74&gt;=H74),AND(H74&gt;=DATE(1900,1,1),H74&lt;=DATE(config!$B$6,12,31))))</f>
        <v>1</v>
      </c>
      <c r="AB74" s="53" t="b">
        <f>IF(ISBLANK(I74),TRUE,IF(ISBLANK(H74),FALSE,AND(I74&gt;=H74,AND(I74&gt;=DATE(config!$B$6,1,1),I74&lt;=DATE(config!$B$6,12,31)))))</f>
        <v>1</v>
      </c>
      <c r="AC74" s="53" t="b">
        <f t="shared" si="14"/>
        <v>0</v>
      </c>
      <c r="AD74" s="53" t="b">
        <f t="shared" si="15"/>
        <v>0</v>
      </c>
      <c r="AE74" s="53">
        <f>IF(H74&lt;DATE(config!$B$6,1,1),DATE(config!$B$6,1,1),H74)</f>
        <v>44562</v>
      </c>
      <c r="AF74" s="53">
        <f>IF(ISBLANK(I74),DATE(config!$B$6,12,31),IF(I74&gt;DATE(config!$B$6,12,31),DATE(config!$B$6,12,31),I74))</f>
        <v>44926</v>
      </c>
      <c r="AG74" s="53">
        <f t="shared" si="16"/>
        <v>365</v>
      </c>
      <c r="AH74" s="53">
        <f>ROUNDDOWN((config!$B$8-H74)/365.25,0)</f>
        <v>123</v>
      </c>
      <c r="AI74" s="60">
        <f t="shared" si="17"/>
        <v>4</v>
      </c>
      <c r="AJ74" s="60" t="str">
        <f>$F74 &amp; INDEX(Beschäftigungsgruppen!$J$15:$M$15,1,AI74)</f>
        <v>d</v>
      </c>
      <c r="AK74" s="60" t="b">
        <f>G74&lt;&gt;config!$F$20</f>
        <v>1</v>
      </c>
      <c r="AL74" s="60" t="str">
        <f t="shared" si="18"/>
        <v>Ja</v>
      </c>
      <c r="AM74" s="60" t="str">
        <f t="shared" si="19"/>
        <v>Nein</v>
      </c>
      <c r="AN74" s="60" t="b">
        <f t="shared" si="9"/>
        <v>0</v>
      </c>
      <c r="AO74" s="60" t="b">
        <f>AND(C74=config!$D$23,AND(NOT(ISBLANK(H74)),H74&lt;=DATE(2022,12,31)))</f>
        <v>0</v>
      </c>
      <c r="AP74" s="60" t="b">
        <f>AND(D74=config!$J$24,AND(NOT(ISBLANK(I74)),I74&lt;=DATE(2022,12,31)))</f>
        <v>0</v>
      </c>
      <c r="AQ74" s="63">
        <f>K74*IF(AN74,14,12)/config!$B$7*AG74</f>
        <v>0</v>
      </c>
      <c r="AR74" s="63">
        <f>IF(K74&lt;=config!$B$9,config!$B$10,config!$B$11)*AQ74</f>
        <v>0</v>
      </c>
      <c r="AS74" s="63" t="e">
        <f>INDEX(Beschäftigungsgruppen!$J$16:$M$20,F74,AI74)/config!$B$12*J74</f>
        <v>#VALUE!</v>
      </c>
      <c r="AT74" s="63" t="e">
        <f>AS74*IF(AN74,14,12)/config!$B$7*AG74</f>
        <v>#VALUE!</v>
      </c>
      <c r="AU74" s="63" t="e">
        <f>IF(AS74&lt;=config!$B$9,config!$B$10,config!$B$11)*AT74</f>
        <v>#VALUE!</v>
      </c>
      <c r="AV74" s="249">
        <f t="shared" si="20"/>
        <v>0</v>
      </c>
      <c r="AW74" s="249">
        <f t="shared" si="21"/>
        <v>0</v>
      </c>
      <c r="AX74" s="53">
        <f t="shared" si="22"/>
        <v>0</v>
      </c>
    </row>
    <row r="75" spans="2:50" s="53" customFormat="1" ht="15" customHeight="1" x14ac:dyDescent="0.2">
      <c r="B75" s="176" t="str">
        <f t="shared" si="23"/>
        <v/>
      </c>
      <c r="C75" s="137"/>
      <c r="D75" s="115"/>
      <c r="E75" s="96"/>
      <c r="F75" s="127"/>
      <c r="G75" s="128"/>
      <c r="H75" s="122"/>
      <c r="I75" s="123"/>
      <c r="J75" s="129"/>
      <c r="K75" s="17"/>
      <c r="L75" s="115"/>
      <c r="M75" s="117" t="str">
        <f t="shared" si="24"/>
        <v/>
      </c>
      <c r="N75" s="14" t="str">
        <f t="shared" si="25"/>
        <v/>
      </c>
      <c r="O75" s="264" t="str">
        <f t="shared" si="32"/>
        <v/>
      </c>
      <c r="P75" s="262"/>
      <c r="Q75" s="110" t="str">
        <f t="shared" si="26"/>
        <v/>
      </c>
      <c r="R75" s="14" t="str">
        <f t="shared" si="27"/>
        <v/>
      </c>
      <c r="S75" s="14" t="str">
        <f t="shared" si="28"/>
        <v/>
      </c>
      <c r="T75" s="14" t="str">
        <f t="shared" si="29"/>
        <v/>
      </c>
      <c r="U75" s="14" t="str">
        <f t="shared" si="30"/>
        <v/>
      </c>
      <c r="V75" s="95" t="str">
        <f t="shared" si="31"/>
        <v/>
      </c>
      <c r="W75" s="119"/>
      <c r="Y75" s="53" t="b">
        <f t="shared" si="12"/>
        <v>1</v>
      </c>
      <c r="Z75" s="53" t="b">
        <f t="shared" si="13"/>
        <v>0</v>
      </c>
      <c r="AA75" s="53" t="b">
        <f>IF(ISBLANK(H75),TRUE,AND(IF(ISBLANK(I75),TRUE,I75&gt;=H75),AND(H75&gt;=DATE(1900,1,1),H75&lt;=DATE(config!$B$6,12,31))))</f>
        <v>1</v>
      </c>
      <c r="AB75" s="53" t="b">
        <f>IF(ISBLANK(I75),TRUE,IF(ISBLANK(H75),FALSE,AND(I75&gt;=H75,AND(I75&gt;=DATE(config!$B$6,1,1),I75&lt;=DATE(config!$B$6,12,31)))))</f>
        <v>1</v>
      </c>
      <c r="AC75" s="53" t="b">
        <f t="shared" si="14"/>
        <v>0</v>
      </c>
      <c r="AD75" s="53" t="b">
        <f t="shared" si="15"/>
        <v>0</v>
      </c>
      <c r="AE75" s="53">
        <f>IF(H75&lt;DATE(config!$B$6,1,1),DATE(config!$B$6,1,1),H75)</f>
        <v>44562</v>
      </c>
      <c r="AF75" s="53">
        <f>IF(ISBLANK(I75),DATE(config!$B$6,12,31),IF(I75&gt;DATE(config!$B$6,12,31),DATE(config!$B$6,12,31),I75))</f>
        <v>44926</v>
      </c>
      <c r="AG75" s="53">
        <f t="shared" si="16"/>
        <v>365</v>
      </c>
      <c r="AH75" s="53">
        <f>ROUNDDOWN((config!$B$8-H75)/365.25,0)</f>
        <v>123</v>
      </c>
      <c r="AI75" s="60">
        <f t="shared" si="17"/>
        <v>4</v>
      </c>
      <c r="AJ75" s="60" t="str">
        <f>$F75 &amp; INDEX(Beschäftigungsgruppen!$J$15:$M$15,1,AI75)</f>
        <v>d</v>
      </c>
      <c r="AK75" s="60" t="b">
        <f>G75&lt;&gt;config!$F$20</f>
        <v>1</v>
      </c>
      <c r="AL75" s="60" t="str">
        <f t="shared" si="18"/>
        <v>Ja</v>
      </c>
      <c r="AM75" s="60" t="str">
        <f t="shared" si="19"/>
        <v>Nein</v>
      </c>
      <c r="AN75" s="60" t="b">
        <f t="shared" si="9"/>
        <v>0</v>
      </c>
      <c r="AO75" s="60" t="b">
        <f>AND(C75=config!$D$23,AND(NOT(ISBLANK(H75)),H75&lt;=DATE(2022,12,31)))</f>
        <v>0</v>
      </c>
      <c r="AP75" s="60" t="b">
        <f>AND(D75=config!$J$24,AND(NOT(ISBLANK(I75)),I75&lt;=DATE(2022,12,31)))</f>
        <v>0</v>
      </c>
      <c r="AQ75" s="63">
        <f>K75*IF(AN75,14,12)/config!$B$7*AG75</f>
        <v>0</v>
      </c>
      <c r="AR75" s="63">
        <f>IF(K75&lt;=config!$B$9,config!$B$10,config!$B$11)*AQ75</f>
        <v>0</v>
      </c>
      <c r="AS75" s="63" t="e">
        <f>INDEX(Beschäftigungsgruppen!$J$16:$M$20,F75,AI75)/config!$B$12*J75</f>
        <v>#VALUE!</v>
      </c>
      <c r="AT75" s="63" t="e">
        <f>AS75*IF(AN75,14,12)/config!$B$7*AG75</f>
        <v>#VALUE!</v>
      </c>
      <c r="AU75" s="63" t="e">
        <f>IF(AS75&lt;=config!$B$9,config!$B$10,config!$B$11)*AT75</f>
        <v>#VALUE!</v>
      </c>
      <c r="AV75" s="249">
        <f t="shared" si="20"/>
        <v>0</v>
      </c>
      <c r="AW75" s="249">
        <f t="shared" si="21"/>
        <v>0</v>
      </c>
      <c r="AX75" s="53">
        <f t="shared" si="22"/>
        <v>0</v>
      </c>
    </row>
    <row r="76" spans="2:50" s="53" customFormat="1" ht="15" customHeight="1" x14ac:dyDescent="0.2">
      <c r="B76" s="176" t="str">
        <f t="shared" si="23"/>
        <v/>
      </c>
      <c r="C76" s="137"/>
      <c r="D76" s="115"/>
      <c r="E76" s="96"/>
      <c r="F76" s="127"/>
      <c r="G76" s="128"/>
      <c r="H76" s="122"/>
      <c r="I76" s="123"/>
      <c r="J76" s="129"/>
      <c r="K76" s="17"/>
      <c r="L76" s="115"/>
      <c r="M76" s="117" t="str">
        <f t="shared" si="24"/>
        <v/>
      </c>
      <c r="N76" s="14" t="str">
        <f t="shared" si="25"/>
        <v/>
      </c>
      <c r="O76" s="264" t="str">
        <f t="shared" si="32"/>
        <v/>
      </c>
      <c r="P76" s="262"/>
      <c r="Q76" s="110" t="str">
        <f t="shared" si="26"/>
        <v/>
      </c>
      <c r="R76" s="14" t="str">
        <f t="shared" si="27"/>
        <v/>
      </c>
      <c r="S76" s="14" t="str">
        <f t="shared" si="28"/>
        <v/>
      </c>
      <c r="T76" s="14" t="str">
        <f t="shared" si="29"/>
        <v/>
      </c>
      <c r="U76" s="14" t="str">
        <f t="shared" si="30"/>
        <v/>
      </c>
      <c r="V76" s="95" t="str">
        <f t="shared" si="31"/>
        <v/>
      </c>
      <c r="W76" s="119"/>
      <c r="Y76" s="53" t="b">
        <f t="shared" si="12"/>
        <v>1</v>
      </c>
      <c r="Z76" s="53" t="b">
        <f t="shared" si="13"/>
        <v>0</v>
      </c>
      <c r="AA76" s="53" t="b">
        <f>IF(ISBLANK(H76),TRUE,AND(IF(ISBLANK(I76),TRUE,I76&gt;=H76),AND(H76&gt;=DATE(1900,1,1),H76&lt;=DATE(config!$B$6,12,31))))</f>
        <v>1</v>
      </c>
      <c r="AB76" s="53" t="b">
        <f>IF(ISBLANK(I76),TRUE,IF(ISBLANK(H76),FALSE,AND(I76&gt;=H76,AND(I76&gt;=DATE(config!$B$6,1,1),I76&lt;=DATE(config!$B$6,12,31)))))</f>
        <v>1</v>
      </c>
      <c r="AC76" s="53" t="b">
        <f t="shared" si="14"/>
        <v>0</v>
      </c>
      <c r="AD76" s="53" t="b">
        <f t="shared" si="15"/>
        <v>0</v>
      </c>
      <c r="AE76" s="53">
        <f>IF(H76&lt;DATE(config!$B$6,1,1),DATE(config!$B$6,1,1),H76)</f>
        <v>44562</v>
      </c>
      <c r="AF76" s="53">
        <f>IF(ISBLANK(I76),DATE(config!$B$6,12,31),IF(I76&gt;DATE(config!$B$6,12,31),DATE(config!$B$6,12,31),I76))</f>
        <v>44926</v>
      </c>
      <c r="AG76" s="53">
        <f t="shared" si="16"/>
        <v>365</v>
      </c>
      <c r="AH76" s="53">
        <f>ROUNDDOWN((config!$B$8-H76)/365.25,0)</f>
        <v>123</v>
      </c>
      <c r="AI76" s="60">
        <f t="shared" si="17"/>
        <v>4</v>
      </c>
      <c r="AJ76" s="60" t="str">
        <f>$F76 &amp; INDEX(Beschäftigungsgruppen!$J$15:$M$15,1,AI76)</f>
        <v>d</v>
      </c>
      <c r="AK76" s="60" t="b">
        <f>G76&lt;&gt;config!$F$20</f>
        <v>1</v>
      </c>
      <c r="AL76" s="60" t="str">
        <f t="shared" si="18"/>
        <v>Ja</v>
      </c>
      <c r="AM76" s="60" t="str">
        <f t="shared" si="19"/>
        <v>Nein</v>
      </c>
      <c r="AN76" s="60" t="b">
        <f t="shared" si="9"/>
        <v>0</v>
      </c>
      <c r="AO76" s="60" t="b">
        <f>AND(C76=config!$D$23,AND(NOT(ISBLANK(H76)),H76&lt;=DATE(2022,12,31)))</f>
        <v>0</v>
      </c>
      <c r="AP76" s="60" t="b">
        <f>AND(D76=config!$J$24,AND(NOT(ISBLANK(I76)),I76&lt;=DATE(2022,12,31)))</f>
        <v>0</v>
      </c>
      <c r="AQ76" s="63">
        <f>K76*IF(AN76,14,12)/config!$B$7*AG76</f>
        <v>0</v>
      </c>
      <c r="AR76" s="63">
        <f>IF(K76&lt;=config!$B$9,config!$B$10,config!$B$11)*AQ76</f>
        <v>0</v>
      </c>
      <c r="AS76" s="63" t="e">
        <f>INDEX(Beschäftigungsgruppen!$J$16:$M$20,F76,AI76)/config!$B$12*J76</f>
        <v>#VALUE!</v>
      </c>
      <c r="AT76" s="63" t="e">
        <f>AS76*IF(AN76,14,12)/config!$B$7*AG76</f>
        <v>#VALUE!</v>
      </c>
      <c r="AU76" s="63" t="e">
        <f>IF(AS76&lt;=config!$B$9,config!$B$10,config!$B$11)*AT76</f>
        <v>#VALUE!</v>
      </c>
      <c r="AV76" s="249">
        <f t="shared" si="20"/>
        <v>0</v>
      </c>
      <c r="AW76" s="249">
        <f t="shared" si="21"/>
        <v>0</v>
      </c>
      <c r="AX76" s="53">
        <f t="shared" si="22"/>
        <v>0</v>
      </c>
    </row>
    <row r="77" spans="2:50" s="53" customFormat="1" ht="15" customHeight="1" x14ac:dyDescent="0.2">
      <c r="B77" s="176" t="str">
        <f t="shared" si="23"/>
        <v/>
      </c>
      <c r="C77" s="137"/>
      <c r="D77" s="115"/>
      <c r="E77" s="96"/>
      <c r="F77" s="127"/>
      <c r="G77" s="128"/>
      <c r="H77" s="122"/>
      <c r="I77" s="123"/>
      <c r="J77" s="129"/>
      <c r="K77" s="17"/>
      <c r="L77" s="115"/>
      <c r="M77" s="117" t="str">
        <f t="shared" si="24"/>
        <v/>
      </c>
      <c r="N77" s="14" t="str">
        <f t="shared" si="25"/>
        <v/>
      </c>
      <c r="O77" s="264" t="str">
        <f t="shared" si="32"/>
        <v/>
      </c>
      <c r="P77" s="262"/>
      <c r="Q77" s="110" t="str">
        <f t="shared" si="26"/>
        <v/>
      </c>
      <c r="R77" s="14" t="str">
        <f t="shared" si="27"/>
        <v/>
      </c>
      <c r="S77" s="14" t="str">
        <f t="shared" si="28"/>
        <v/>
      </c>
      <c r="T77" s="14" t="str">
        <f t="shared" si="29"/>
        <v/>
      </c>
      <c r="U77" s="14" t="str">
        <f t="shared" si="30"/>
        <v/>
      </c>
      <c r="V77" s="95" t="str">
        <f t="shared" si="31"/>
        <v/>
      </c>
      <c r="W77" s="119"/>
      <c r="Y77" s="53" t="b">
        <f t="shared" si="12"/>
        <v>1</v>
      </c>
      <c r="Z77" s="53" t="b">
        <f t="shared" si="13"/>
        <v>0</v>
      </c>
      <c r="AA77" s="53" t="b">
        <f>IF(ISBLANK(H77),TRUE,AND(IF(ISBLANK(I77),TRUE,I77&gt;=H77),AND(H77&gt;=DATE(1900,1,1),H77&lt;=DATE(config!$B$6,12,31))))</f>
        <v>1</v>
      </c>
      <c r="AB77" s="53" t="b">
        <f>IF(ISBLANK(I77),TRUE,IF(ISBLANK(H77),FALSE,AND(I77&gt;=H77,AND(I77&gt;=DATE(config!$B$6,1,1),I77&lt;=DATE(config!$B$6,12,31)))))</f>
        <v>1</v>
      </c>
      <c r="AC77" s="53" t="b">
        <f t="shared" si="14"/>
        <v>0</v>
      </c>
      <c r="AD77" s="53" t="b">
        <f t="shared" si="15"/>
        <v>0</v>
      </c>
      <c r="AE77" s="53">
        <f>IF(H77&lt;DATE(config!$B$6,1,1),DATE(config!$B$6,1,1),H77)</f>
        <v>44562</v>
      </c>
      <c r="AF77" s="53">
        <f>IF(ISBLANK(I77),DATE(config!$B$6,12,31),IF(I77&gt;DATE(config!$B$6,12,31),DATE(config!$B$6,12,31),I77))</f>
        <v>44926</v>
      </c>
      <c r="AG77" s="53">
        <f t="shared" si="16"/>
        <v>365</v>
      </c>
      <c r="AH77" s="53">
        <f>ROUNDDOWN((config!$B$8-H77)/365.25,0)</f>
        <v>123</v>
      </c>
      <c r="AI77" s="60">
        <f t="shared" si="17"/>
        <v>4</v>
      </c>
      <c r="AJ77" s="60" t="str">
        <f>$F77 &amp; INDEX(Beschäftigungsgruppen!$J$15:$M$15,1,AI77)</f>
        <v>d</v>
      </c>
      <c r="AK77" s="60" t="b">
        <f>G77&lt;&gt;config!$F$20</f>
        <v>1</v>
      </c>
      <c r="AL77" s="60" t="str">
        <f t="shared" si="18"/>
        <v>Ja</v>
      </c>
      <c r="AM77" s="60" t="str">
        <f t="shared" si="19"/>
        <v>Nein</v>
      </c>
      <c r="AN77" s="60" t="b">
        <f t="shared" si="9"/>
        <v>0</v>
      </c>
      <c r="AO77" s="60" t="b">
        <f>AND(C77=config!$D$23,AND(NOT(ISBLANK(H77)),H77&lt;=DATE(2022,12,31)))</f>
        <v>0</v>
      </c>
      <c r="AP77" s="60" t="b">
        <f>AND(D77=config!$J$24,AND(NOT(ISBLANK(I77)),I77&lt;=DATE(2022,12,31)))</f>
        <v>0</v>
      </c>
      <c r="AQ77" s="63">
        <f>K77*IF(AN77,14,12)/config!$B$7*AG77</f>
        <v>0</v>
      </c>
      <c r="AR77" s="63">
        <f>IF(K77&lt;=config!$B$9,config!$B$10,config!$B$11)*AQ77</f>
        <v>0</v>
      </c>
      <c r="AS77" s="63" t="e">
        <f>INDEX(Beschäftigungsgruppen!$J$16:$M$20,F77,AI77)/config!$B$12*J77</f>
        <v>#VALUE!</v>
      </c>
      <c r="AT77" s="63" t="e">
        <f>AS77*IF(AN77,14,12)/config!$B$7*AG77</f>
        <v>#VALUE!</v>
      </c>
      <c r="AU77" s="63" t="e">
        <f>IF(AS77&lt;=config!$B$9,config!$B$10,config!$B$11)*AT77</f>
        <v>#VALUE!</v>
      </c>
      <c r="AV77" s="249">
        <f t="shared" si="20"/>
        <v>0</v>
      </c>
      <c r="AW77" s="249">
        <f t="shared" si="21"/>
        <v>0</v>
      </c>
      <c r="AX77" s="53">
        <f t="shared" si="22"/>
        <v>0</v>
      </c>
    </row>
    <row r="78" spans="2:50" s="53" customFormat="1" ht="15" customHeight="1" x14ac:dyDescent="0.2">
      <c r="B78" s="176" t="str">
        <f t="shared" si="23"/>
        <v/>
      </c>
      <c r="C78" s="137"/>
      <c r="D78" s="115"/>
      <c r="E78" s="96"/>
      <c r="F78" s="127"/>
      <c r="G78" s="128"/>
      <c r="H78" s="122"/>
      <c r="I78" s="123"/>
      <c r="J78" s="129"/>
      <c r="K78" s="17"/>
      <c r="L78" s="115"/>
      <c r="M78" s="117" t="str">
        <f t="shared" si="24"/>
        <v/>
      </c>
      <c r="N78" s="14" t="str">
        <f t="shared" si="25"/>
        <v/>
      </c>
      <c r="O78" s="264" t="str">
        <f t="shared" si="32"/>
        <v/>
      </c>
      <c r="P78" s="262"/>
      <c r="Q78" s="110" t="str">
        <f t="shared" si="26"/>
        <v/>
      </c>
      <c r="R78" s="14" t="str">
        <f t="shared" si="27"/>
        <v/>
      </c>
      <c r="S78" s="14" t="str">
        <f t="shared" si="28"/>
        <v/>
      </c>
      <c r="T78" s="14" t="str">
        <f t="shared" si="29"/>
        <v/>
      </c>
      <c r="U78" s="14" t="str">
        <f t="shared" si="30"/>
        <v/>
      </c>
      <c r="V78" s="95" t="str">
        <f t="shared" si="31"/>
        <v/>
      </c>
      <c r="W78" s="119"/>
      <c r="Y78" s="53" t="b">
        <f t="shared" si="12"/>
        <v>1</v>
      </c>
      <c r="Z78" s="53" t="b">
        <f t="shared" si="13"/>
        <v>0</v>
      </c>
      <c r="AA78" s="53" t="b">
        <f>IF(ISBLANK(H78),TRUE,AND(IF(ISBLANK(I78),TRUE,I78&gt;=H78),AND(H78&gt;=DATE(1900,1,1),H78&lt;=DATE(config!$B$6,12,31))))</f>
        <v>1</v>
      </c>
      <c r="AB78" s="53" t="b">
        <f>IF(ISBLANK(I78),TRUE,IF(ISBLANK(H78),FALSE,AND(I78&gt;=H78,AND(I78&gt;=DATE(config!$B$6,1,1),I78&lt;=DATE(config!$B$6,12,31)))))</f>
        <v>1</v>
      </c>
      <c r="AC78" s="53" t="b">
        <f t="shared" si="14"/>
        <v>0</v>
      </c>
      <c r="AD78" s="53" t="b">
        <f t="shared" si="15"/>
        <v>0</v>
      </c>
      <c r="AE78" s="53">
        <f>IF(H78&lt;DATE(config!$B$6,1,1),DATE(config!$B$6,1,1),H78)</f>
        <v>44562</v>
      </c>
      <c r="AF78" s="53">
        <f>IF(ISBLANK(I78),DATE(config!$B$6,12,31),IF(I78&gt;DATE(config!$B$6,12,31),DATE(config!$B$6,12,31),I78))</f>
        <v>44926</v>
      </c>
      <c r="AG78" s="53">
        <f t="shared" si="16"/>
        <v>365</v>
      </c>
      <c r="AH78" s="53">
        <f>ROUNDDOWN((config!$B$8-H78)/365.25,0)</f>
        <v>123</v>
      </c>
      <c r="AI78" s="60">
        <f t="shared" si="17"/>
        <v>4</v>
      </c>
      <c r="AJ78" s="60" t="str">
        <f>$F78 &amp; INDEX(Beschäftigungsgruppen!$J$15:$M$15,1,AI78)</f>
        <v>d</v>
      </c>
      <c r="AK78" s="60" t="b">
        <f>G78&lt;&gt;config!$F$20</f>
        <v>1</v>
      </c>
      <c r="AL78" s="60" t="str">
        <f t="shared" si="18"/>
        <v>Ja</v>
      </c>
      <c r="AM78" s="60" t="str">
        <f t="shared" si="19"/>
        <v>Nein</v>
      </c>
      <c r="AN78" s="60" t="b">
        <f t="shared" si="9"/>
        <v>0</v>
      </c>
      <c r="AO78" s="60" t="b">
        <f>AND(C78=config!$D$23,AND(NOT(ISBLANK(H78)),H78&lt;=DATE(2022,12,31)))</f>
        <v>0</v>
      </c>
      <c r="AP78" s="60" t="b">
        <f>AND(D78=config!$J$24,AND(NOT(ISBLANK(I78)),I78&lt;=DATE(2022,12,31)))</f>
        <v>0</v>
      </c>
      <c r="AQ78" s="63">
        <f>K78*IF(AN78,14,12)/config!$B$7*AG78</f>
        <v>0</v>
      </c>
      <c r="AR78" s="63">
        <f>IF(K78&lt;=config!$B$9,config!$B$10,config!$B$11)*AQ78</f>
        <v>0</v>
      </c>
      <c r="AS78" s="63" t="e">
        <f>INDEX(Beschäftigungsgruppen!$J$16:$M$20,F78,AI78)/config!$B$12*J78</f>
        <v>#VALUE!</v>
      </c>
      <c r="AT78" s="63" t="e">
        <f>AS78*IF(AN78,14,12)/config!$B$7*AG78</f>
        <v>#VALUE!</v>
      </c>
      <c r="AU78" s="63" t="e">
        <f>IF(AS78&lt;=config!$B$9,config!$B$10,config!$B$11)*AT78</f>
        <v>#VALUE!</v>
      </c>
      <c r="AV78" s="249">
        <f t="shared" si="20"/>
        <v>0</v>
      </c>
      <c r="AW78" s="249">
        <f t="shared" si="21"/>
        <v>0</v>
      </c>
      <c r="AX78" s="53">
        <f t="shared" si="22"/>
        <v>0</v>
      </c>
    </row>
    <row r="79" spans="2:50" s="53" customFormat="1" ht="15" customHeight="1" x14ac:dyDescent="0.2">
      <c r="B79" s="176" t="str">
        <f t="shared" si="23"/>
        <v/>
      </c>
      <c r="C79" s="137"/>
      <c r="D79" s="115"/>
      <c r="E79" s="96"/>
      <c r="F79" s="127"/>
      <c r="G79" s="128"/>
      <c r="H79" s="122"/>
      <c r="I79" s="123"/>
      <c r="J79" s="129"/>
      <c r="K79" s="17"/>
      <c r="L79" s="115"/>
      <c r="M79" s="117" t="str">
        <f t="shared" si="24"/>
        <v/>
      </c>
      <c r="N79" s="14" t="str">
        <f t="shared" si="25"/>
        <v/>
      </c>
      <c r="O79" s="264" t="str">
        <f t="shared" si="32"/>
        <v/>
      </c>
      <c r="P79" s="262"/>
      <c r="Q79" s="110" t="str">
        <f t="shared" si="26"/>
        <v/>
      </c>
      <c r="R79" s="14" t="str">
        <f t="shared" si="27"/>
        <v/>
      </c>
      <c r="S79" s="14" t="str">
        <f t="shared" si="28"/>
        <v/>
      </c>
      <c r="T79" s="14" t="str">
        <f t="shared" si="29"/>
        <v/>
      </c>
      <c r="U79" s="14" t="str">
        <f t="shared" si="30"/>
        <v/>
      </c>
      <c r="V79" s="95" t="str">
        <f t="shared" si="31"/>
        <v/>
      </c>
      <c r="W79" s="119"/>
      <c r="Y79" s="53" t="b">
        <f t="shared" si="12"/>
        <v>1</v>
      </c>
      <c r="Z79" s="53" t="b">
        <f t="shared" si="13"/>
        <v>0</v>
      </c>
      <c r="AA79" s="53" t="b">
        <f>IF(ISBLANK(H79),TRUE,AND(IF(ISBLANK(I79),TRUE,I79&gt;=H79),AND(H79&gt;=DATE(1900,1,1),H79&lt;=DATE(config!$B$6,12,31))))</f>
        <v>1</v>
      </c>
      <c r="AB79" s="53" t="b">
        <f>IF(ISBLANK(I79),TRUE,IF(ISBLANK(H79),FALSE,AND(I79&gt;=H79,AND(I79&gt;=DATE(config!$B$6,1,1),I79&lt;=DATE(config!$B$6,12,31)))))</f>
        <v>1</v>
      </c>
      <c r="AC79" s="53" t="b">
        <f t="shared" si="14"/>
        <v>0</v>
      </c>
      <c r="AD79" s="53" t="b">
        <f t="shared" si="15"/>
        <v>0</v>
      </c>
      <c r="AE79" s="53">
        <f>IF(H79&lt;DATE(config!$B$6,1,1),DATE(config!$B$6,1,1),H79)</f>
        <v>44562</v>
      </c>
      <c r="AF79" s="53">
        <f>IF(ISBLANK(I79),DATE(config!$B$6,12,31),IF(I79&gt;DATE(config!$B$6,12,31),DATE(config!$B$6,12,31),I79))</f>
        <v>44926</v>
      </c>
      <c r="AG79" s="53">
        <f t="shared" si="16"/>
        <v>365</v>
      </c>
      <c r="AH79" s="53">
        <f>ROUNDDOWN((config!$B$8-H79)/365.25,0)</f>
        <v>123</v>
      </c>
      <c r="AI79" s="60">
        <f t="shared" si="17"/>
        <v>4</v>
      </c>
      <c r="AJ79" s="60" t="str">
        <f>$F79 &amp; INDEX(Beschäftigungsgruppen!$J$15:$M$15,1,AI79)</f>
        <v>d</v>
      </c>
      <c r="AK79" s="60" t="b">
        <f>G79&lt;&gt;config!$F$20</f>
        <v>1</v>
      </c>
      <c r="AL79" s="60" t="str">
        <f t="shared" si="18"/>
        <v>Ja</v>
      </c>
      <c r="AM79" s="60" t="str">
        <f t="shared" si="19"/>
        <v>Nein</v>
      </c>
      <c r="AN79" s="60" t="b">
        <f t="shared" si="9"/>
        <v>0</v>
      </c>
      <c r="AO79" s="60" t="b">
        <f>AND(C79=config!$D$23,AND(NOT(ISBLANK(H79)),H79&lt;=DATE(2022,12,31)))</f>
        <v>0</v>
      </c>
      <c r="AP79" s="60" t="b">
        <f>AND(D79=config!$J$24,AND(NOT(ISBLANK(I79)),I79&lt;=DATE(2022,12,31)))</f>
        <v>0</v>
      </c>
      <c r="AQ79" s="63">
        <f>K79*IF(AN79,14,12)/config!$B$7*AG79</f>
        <v>0</v>
      </c>
      <c r="AR79" s="63">
        <f>IF(K79&lt;=config!$B$9,config!$B$10,config!$B$11)*AQ79</f>
        <v>0</v>
      </c>
      <c r="AS79" s="63" t="e">
        <f>INDEX(Beschäftigungsgruppen!$J$16:$M$20,F79,AI79)/config!$B$12*J79</f>
        <v>#VALUE!</v>
      </c>
      <c r="AT79" s="63" t="e">
        <f>AS79*IF(AN79,14,12)/config!$B$7*AG79</f>
        <v>#VALUE!</v>
      </c>
      <c r="AU79" s="63" t="e">
        <f>IF(AS79&lt;=config!$B$9,config!$B$10,config!$B$11)*AT79</f>
        <v>#VALUE!</v>
      </c>
      <c r="AV79" s="249">
        <f t="shared" si="20"/>
        <v>0</v>
      </c>
      <c r="AW79" s="249">
        <f t="shared" si="21"/>
        <v>0</v>
      </c>
      <c r="AX79" s="53">
        <f t="shared" si="22"/>
        <v>0</v>
      </c>
    </row>
    <row r="80" spans="2:50" s="53" customFormat="1" ht="15" customHeight="1" x14ac:dyDescent="0.2">
      <c r="B80" s="176" t="str">
        <f t="shared" si="23"/>
        <v/>
      </c>
      <c r="C80" s="137"/>
      <c r="D80" s="115"/>
      <c r="E80" s="96"/>
      <c r="F80" s="127"/>
      <c r="G80" s="128"/>
      <c r="H80" s="122"/>
      <c r="I80" s="123"/>
      <c r="J80" s="129"/>
      <c r="K80" s="17"/>
      <c r="L80" s="115"/>
      <c r="M80" s="117" t="str">
        <f t="shared" si="24"/>
        <v/>
      </c>
      <c r="N80" s="14" t="str">
        <f t="shared" si="25"/>
        <v/>
      </c>
      <c r="O80" s="264" t="str">
        <f t="shared" si="32"/>
        <v/>
      </c>
      <c r="P80" s="262"/>
      <c r="Q80" s="110" t="str">
        <f t="shared" si="26"/>
        <v/>
      </c>
      <c r="R80" s="14" t="str">
        <f t="shared" si="27"/>
        <v/>
      </c>
      <c r="S80" s="14" t="str">
        <f t="shared" si="28"/>
        <v/>
      </c>
      <c r="T80" s="14" t="str">
        <f t="shared" si="29"/>
        <v/>
      </c>
      <c r="U80" s="14" t="str">
        <f t="shared" si="30"/>
        <v/>
      </c>
      <c r="V80" s="95" t="str">
        <f t="shared" si="31"/>
        <v/>
      </c>
      <c r="W80" s="119"/>
      <c r="Y80" s="53" t="b">
        <f t="shared" si="12"/>
        <v>1</v>
      </c>
      <c r="Z80" s="53" t="b">
        <f t="shared" si="13"/>
        <v>0</v>
      </c>
      <c r="AA80" s="53" t="b">
        <f>IF(ISBLANK(H80),TRUE,AND(IF(ISBLANK(I80),TRUE,I80&gt;=H80),AND(H80&gt;=DATE(1900,1,1),H80&lt;=DATE(config!$B$6,12,31))))</f>
        <v>1</v>
      </c>
      <c r="AB80" s="53" t="b">
        <f>IF(ISBLANK(I80),TRUE,IF(ISBLANK(H80),FALSE,AND(I80&gt;=H80,AND(I80&gt;=DATE(config!$B$6,1,1),I80&lt;=DATE(config!$B$6,12,31)))))</f>
        <v>1</v>
      </c>
      <c r="AC80" s="53" t="b">
        <f t="shared" si="14"/>
        <v>0</v>
      </c>
      <c r="AD80" s="53" t="b">
        <f t="shared" si="15"/>
        <v>0</v>
      </c>
      <c r="AE80" s="53">
        <f>IF(H80&lt;DATE(config!$B$6,1,1),DATE(config!$B$6,1,1),H80)</f>
        <v>44562</v>
      </c>
      <c r="AF80" s="53">
        <f>IF(ISBLANK(I80),DATE(config!$B$6,12,31),IF(I80&gt;DATE(config!$B$6,12,31),DATE(config!$B$6,12,31),I80))</f>
        <v>44926</v>
      </c>
      <c r="AG80" s="53">
        <f t="shared" si="16"/>
        <v>365</v>
      </c>
      <c r="AH80" s="53">
        <f>ROUNDDOWN((config!$B$8-H80)/365.25,0)</f>
        <v>123</v>
      </c>
      <c r="AI80" s="60">
        <f t="shared" si="17"/>
        <v>4</v>
      </c>
      <c r="AJ80" s="60" t="str">
        <f>$F80 &amp; INDEX(Beschäftigungsgruppen!$J$15:$M$15,1,AI80)</f>
        <v>d</v>
      </c>
      <c r="AK80" s="60" t="b">
        <f>G80&lt;&gt;config!$F$20</f>
        <v>1</v>
      </c>
      <c r="AL80" s="60" t="str">
        <f t="shared" si="18"/>
        <v>Ja</v>
      </c>
      <c r="AM80" s="60" t="str">
        <f t="shared" si="19"/>
        <v>Nein</v>
      </c>
      <c r="AN80" s="60" t="b">
        <f t="shared" si="9"/>
        <v>0</v>
      </c>
      <c r="AO80" s="60" t="b">
        <f>AND(C80=config!$D$23,AND(NOT(ISBLANK(H80)),H80&lt;=DATE(2022,12,31)))</f>
        <v>0</v>
      </c>
      <c r="AP80" s="60" t="b">
        <f>AND(D80=config!$J$24,AND(NOT(ISBLANK(I80)),I80&lt;=DATE(2022,12,31)))</f>
        <v>0</v>
      </c>
      <c r="AQ80" s="63">
        <f>K80*IF(AN80,14,12)/config!$B$7*AG80</f>
        <v>0</v>
      </c>
      <c r="AR80" s="63">
        <f>IF(K80&lt;=config!$B$9,config!$B$10,config!$B$11)*AQ80</f>
        <v>0</v>
      </c>
      <c r="AS80" s="63" t="e">
        <f>INDEX(Beschäftigungsgruppen!$J$16:$M$20,F80,AI80)/config!$B$12*J80</f>
        <v>#VALUE!</v>
      </c>
      <c r="AT80" s="63" t="e">
        <f>AS80*IF(AN80,14,12)/config!$B$7*AG80</f>
        <v>#VALUE!</v>
      </c>
      <c r="AU80" s="63" t="e">
        <f>IF(AS80&lt;=config!$B$9,config!$B$10,config!$B$11)*AT80</f>
        <v>#VALUE!</v>
      </c>
      <c r="AV80" s="249">
        <f t="shared" si="20"/>
        <v>0</v>
      </c>
      <c r="AW80" s="249">
        <f t="shared" si="21"/>
        <v>0</v>
      </c>
      <c r="AX80" s="53">
        <f t="shared" si="22"/>
        <v>0</v>
      </c>
    </row>
    <row r="81" spans="2:50" s="53" customFormat="1" ht="15" customHeight="1" x14ac:dyDescent="0.2">
      <c r="B81" s="176" t="str">
        <f t="shared" si="23"/>
        <v/>
      </c>
      <c r="C81" s="137"/>
      <c r="D81" s="115"/>
      <c r="E81" s="96"/>
      <c r="F81" s="127"/>
      <c r="G81" s="128"/>
      <c r="H81" s="122"/>
      <c r="I81" s="123"/>
      <c r="J81" s="129"/>
      <c r="K81" s="17"/>
      <c r="L81" s="115"/>
      <c r="M81" s="117" t="str">
        <f t="shared" si="24"/>
        <v/>
      </c>
      <c r="N81" s="14" t="str">
        <f t="shared" si="25"/>
        <v/>
      </c>
      <c r="O81" s="264" t="str">
        <f t="shared" si="32"/>
        <v/>
      </c>
      <c r="P81" s="262"/>
      <c r="Q81" s="110" t="str">
        <f t="shared" si="26"/>
        <v/>
      </c>
      <c r="R81" s="14" t="str">
        <f t="shared" si="27"/>
        <v/>
      </c>
      <c r="S81" s="14" t="str">
        <f t="shared" si="28"/>
        <v/>
      </c>
      <c r="T81" s="14" t="str">
        <f t="shared" si="29"/>
        <v/>
      </c>
      <c r="U81" s="14" t="str">
        <f t="shared" si="30"/>
        <v/>
      </c>
      <c r="V81" s="95" t="str">
        <f t="shared" si="31"/>
        <v/>
      </c>
      <c r="W81" s="119"/>
      <c r="Y81" s="53" t="b">
        <f t="shared" si="12"/>
        <v>1</v>
      </c>
      <c r="Z81" s="53" t="b">
        <f t="shared" si="13"/>
        <v>0</v>
      </c>
      <c r="AA81" s="53" t="b">
        <f>IF(ISBLANK(H81),TRUE,AND(IF(ISBLANK(I81),TRUE,I81&gt;=H81),AND(H81&gt;=DATE(1900,1,1),H81&lt;=DATE(config!$B$6,12,31))))</f>
        <v>1</v>
      </c>
      <c r="AB81" s="53" t="b">
        <f>IF(ISBLANK(I81),TRUE,IF(ISBLANK(H81),FALSE,AND(I81&gt;=H81,AND(I81&gt;=DATE(config!$B$6,1,1),I81&lt;=DATE(config!$B$6,12,31)))))</f>
        <v>1</v>
      </c>
      <c r="AC81" s="53" t="b">
        <f t="shared" si="14"/>
        <v>0</v>
      </c>
      <c r="AD81" s="53" t="b">
        <f t="shared" si="15"/>
        <v>0</v>
      </c>
      <c r="AE81" s="53">
        <f>IF(H81&lt;DATE(config!$B$6,1,1),DATE(config!$B$6,1,1),H81)</f>
        <v>44562</v>
      </c>
      <c r="AF81" s="53">
        <f>IF(ISBLANK(I81),DATE(config!$B$6,12,31),IF(I81&gt;DATE(config!$B$6,12,31),DATE(config!$B$6,12,31),I81))</f>
        <v>44926</v>
      </c>
      <c r="AG81" s="53">
        <f t="shared" si="16"/>
        <v>365</v>
      </c>
      <c r="AH81" s="53">
        <f>ROUNDDOWN((config!$B$8-H81)/365.25,0)</f>
        <v>123</v>
      </c>
      <c r="AI81" s="60">
        <f t="shared" si="17"/>
        <v>4</v>
      </c>
      <c r="AJ81" s="60" t="str">
        <f>$F81 &amp; INDEX(Beschäftigungsgruppen!$J$15:$M$15,1,AI81)</f>
        <v>d</v>
      </c>
      <c r="AK81" s="60" t="b">
        <f>G81&lt;&gt;config!$F$20</f>
        <v>1</v>
      </c>
      <c r="AL81" s="60" t="str">
        <f t="shared" si="18"/>
        <v>Ja</v>
      </c>
      <c r="AM81" s="60" t="str">
        <f t="shared" si="19"/>
        <v>Nein</v>
      </c>
      <c r="AN81" s="60" t="b">
        <f t="shared" si="9"/>
        <v>0</v>
      </c>
      <c r="AO81" s="60" t="b">
        <f>AND(C81=config!$D$23,AND(NOT(ISBLANK(H81)),H81&lt;=DATE(2022,12,31)))</f>
        <v>0</v>
      </c>
      <c r="AP81" s="60" t="b">
        <f>AND(D81=config!$J$24,AND(NOT(ISBLANK(I81)),I81&lt;=DATE(2022,12,31)))</f>
        <v>0</v>
      </c>
      <c r="AQ81" s="63">
        <f>K81*IF(AN81,14,12)/config!$B$7*AG81</f>
        <v>0</v>
      </c>
      <c r="AR81" s="63">
        <f>IF(K81&lt;=config!$B$9,config!$B$10,config!$B$11)*AQ81</f>
        <v>0</v>
      </c>
      <c r="AS81" s="63" t="e">
        <f>INDEX(Beschäftigungsgruppen!$J$16:$M$20,F81,AI81)/config!$B$12*J81</f>
        <v>#VALUE!</v>
      </c>
      <c r="AT81" s="63" t="e">
        <f>AS81*IF(AN81,14,12)/config!$B$7*AG81</f>
        <v>#VALUE!</v>
      </c>
      <c r="AU81" s="63" t="e">
        <f>IF(AS81&lt;=config!$B$9,config!$B$10,config!$B$11)*AT81</f>
        <v>#VALUE!</v>
      </c>
      <c r="AV81" s="249">
        <f t="shared" si="20"/>
        <v>0</v>
      </c>
      <c r="AW81" s="249">
        <f t="shared" si="21"/>
        <v>0</v>
      </c>
      <c r="AX81" s="53">
        <f t="shared" si="22"/>
        <v>0</v>
      </c>
    </row>
    <row r="82" spans="2:50" s="53" customFormat="1" ht="15" customHeight="1" x14ac:dyDescent="0.2">
      <c r="B82" s="176" t="str">
        <f t="shared" si="23"/>
        <v/>
      </c>
      <c r="C82" s="137"/>
      <c r="D82" s="115"/>
      <c r="E82" s="96"/>
      <c r="F82" s="127"/>
      <c r="G82" s="128"/>
      <c r="H82" s="122"/>
      <c r="I82" s="123"/>
      <c r="J82" s="129"/>
      <c r="K82" s="17"/>
      <c r="L82" s="115"/>
      <c r="M82" s="117" t="str">
        <f t="shared" si="24"/>
        <v/>
      </c>
      <c r="N82" s="14" t="str">
        <f t="shared" si="25"/>
        <v/>
      </c>
      <c r="O82" s="264" t="str">
        <f t="shared" si="32"/>
        <v/>
      </c>
      <c r="P82" s="262"/>
      <c r="Q82" s="110" t="str">
        <f t="shared" si="26"/>
        <v/>
      </c>
      <c r="R82" s="14" t="str">
        <f t="shared" si="27"/>
        <v/>
      </c>
      <c r="S82" s="14" t="str">
        <f t="shared" si="28"/>
        <v/>
      </c>
      <c r="T82" s="14" t="str">
        <f t="shared" si="29"/>
        <v/>
      </c>
      <c r="U82" s="14" t="str">
        <f t="shared" si="30"/>
        <v/>
      </c>
      <c r="V82" s="95" t="str">
        <f t="shared" si="31"/>
        <v/>
      </c>
      <c r="W82" s="119"/>
      <c r="Y82" s="53" t="b">
        <f t="shared" si="12"/>
        <v>1</v>
      </c>
      <c r="Z82" s="53" t="b">
        <f t="shared" si="13"/>
        <v>0</v>
      </c>
      <c r="AA82" s="53" t="b">
        <f>IF(ISBLANK(H82),TRUE,AND(IF(ISBLANK(I82),TRUE,I82&gt;=H82),AND(H82&gt;=DATE(1900,1,1),H82&lt;=DATE(config!$B$6,12,31))))</f>
        <v>1</v>
      </c>
      <c r="AB82" s="53" t="b">
        <f>IF(ISBLANK(I82),TRUE,IF(ISBLANK(H82),FALSE,AND(I82&gt;=H82,AND(I82&gt;=DATE(config!$B$6,1,1),I82&lt;=DATE(config!$B$6,12,31)))))</f>
        <v>1</v>
      </c>
      <c r="AC82" s="53" t="b">
        <f t="shared" si="14"/>
        <v>0</v>
      </c>
      <c r="AD82" s="53" t="b">
        <f t="shared" si="15"/>
        <v>0</v>
      </c>
      <c r="AE82" s="53">
        <f>IF(H82&lt;DATE(config!$B$6,1,1),DATE(config!$B$6,1,1),H82)</f>
        <v>44562</v>
      </c>
      <c r="AF82" s="53">
        <f>IF(ISBLANK(I82),DATE(config!$B$6,12,31),IF(I82&gt;DATE(config!$B$6,12,31),DATE(config!$B$6,12,31),I82))</f>
        <v>44926</v>
      </c>
      <c r="AG82" s="53">
        <f t="shared" si="16"/>
        <v>365</v>
      </c>
      <c r="AH82" s="53">
        <f>ROUNDDOWN((config!$B$8-H82)/365.25,0)</f>
        <v>123</v>
      </c>
      <c r="AI82" s="60">
        <f t="shared" si="17"/>
        <v>4</v>
      </c>
      <c r="AJ82" s="60" t="str">
        <f>$F82 &amp; INDEX(Beschäftigungsgruppen!$J$15:$M$15,1,AI82)</f>
        <v>d</v>
      </c>
      <c r="AK82" s="60" t="b">
        <f>G82&lt;&gt;config!$F$20</f>
        <v>1</v>
      </c>
      <c r="AL82" s="60" t="str">
        <f t="shared" si="18"/>
        <v>Ja</v>
      </c>
      <c r="AM82" s="60" t="str">
        <f t="shared" si="19"/>
        <v>Nein</v>
      </c>
      <c r="AN82" s="60" t="b">
        <f t="shared" si="9"/>
        <v>0</v>
      </c>
      <c r="AO82" s="60" t="b">
        <f>AND(C82=config!$D$23,AND(NOT(ISBLANK(H82)),H82&lt;=DATE(2022,12,31)))</f>
        <v>0</v>
      </c>
      <c r="AP82" s="60" t="b">
        <f>AND(D82=config!$J$24,AND(NOT(ISBLANK(I82)),I82&lt;=DATE(2022,12,31)))</f>
        <v>0</v>
      </c>
      <c r="AQ82" s="63">
        <f>K82*IF(AN82,14,12)/config!$B$7*AG82</f>
        <v>0</v>
      </c>
      <c r="AR82" s="63">
        <f>IF(K82&lt;=config!$B$9,config!$B$10,config!$B$11)*AQ82</f>
        <v>0</v>
      </c>
      <c r="AS82" s="63" t="e">
        <f>INDEX(Beschäftigungsgruppen!$J$16:$M$20,F82,AI82)/config!$B$12*J82</f>
        <v>#VALUE!</v>
      </c>
      <c r="AT82" s="63" t="e">
        <f>AS82*IF(AN82,14,12)/config!$B$7*AG82</f>
        <v>#VALUE!</v>
      </c>
      <c r="AU82" s="63" t="e">
        <f>IF(AS82&lt;=config!$B$9,config!$B$10,config!$B$11)*AT82</f>
        <v>#VALUE!</v>
      </c>
      <c r="AV82" s="249">
        <f t="shared" si="20"/>
        <v>0</v>
      </c>
      <c r="AW82" s="249">
        <f t="shared" si="21"/>
        <v>0</v>
      </c>
      <c r="AX82" s="53">
        <f t="shared" si="22"/>
        <v>0</v>
      </c>
    </row>
    <row r="83" spans="2:50" s="53" customFormat="1" ht="15" customHeight="1" x14ac:dyDescent="0.2">
      <c r="B83" s="176" t="str">
        <f t="shared" si="23"/>
        <v/>
      </c>
      <c r="C83" s="137"/>
      <c r="D83" s="115"/>
      <c r="E83" s="96"/>
      <c r="F83" s="127"/>
      <c r="G83" s="128"/>
      <c r="H83" s="122"/>
      <c r="I83" s="123"/>
      <c r="J83" s="129"/>
      <c r="K83" s="17"/>
      <c r="L83" s="115"/>
      <c r="M83" s="117" t="str">
        <f t="shared" si="24"/>
        <v/>
      </c>
      <c r="N83" s="14" t="str">
        <f t="shared" si="25"/>
        <v/>
      </c>
      <c r="O83" s="264" t="str">
        <f t="shared" si="32"/>
        <v/>
      </c>
      <c r="P83" s="262"/>
      <c r="Q83" s="110" t="str">
        <f t="shared" si="26"/>
        <v/>
      </c>
      <c r="R83" s="14" t="str">
        <f t="shared" si="27"/>
        <v/>
      </c>
      <c r="S83" s="14" t="str">
        <f t="shared" si="28"/>
        <v/>
      </c>
      <c r="T83" s="14" t="str">
        <f t="shared" si="29"/>
        <v/>
      </c>
      <c r="U83" s="14" t="str">
        <f t="shared" si="30"/>
        <v/>
      </c>
      <c r="V83" s="95" t="str">
        <f t="shared" si="31"/>
        <v/>
      </c>
      <c r="W83" s="119"/>
      <c r="Y83" s="53" t="b">
        <f t="shared" si="12"/>
        <v>1</v>
      </c>
      <c r="Z83" s="53" t="b">
        <f t="shared" si="13"/>
        <v>0</v>
      </c>
      <c r="AA83" s="53" t="b">
        <f>IF(ISBLANK(H83),TRUE,AND(IF(ISBLANK(I83),TRUE,I83&gt;=H83),AND(H83&gt;=DATE(1900,1,1),H83&lt;=DATE(config!$B$6,12,31))))</f>
        <v>1</v>
      </c>
      <c r="AB83" s="53" t="b">
        <f>IF(ISBLANK(I83),TRUE,IF(ISBLANK(H83),FALSE,AND(I83&gt;=H83,AND(I83&gt;=DATE(config!$B$6,1,1),I83&lt;=DATE(config!$B$6,12,31)))))</f>
        <v>1</v>
      </c>
      <c r="AC83" s="53" t="b">
        <f t="shared" si="14"/>
        <v>0</v>
      </c>
      <c r="AD83" s="53" t="b">
        <f t="shared" si="15"/>
        <v>0</v>
      </c>
      <c r="AE83" s="53">
        <f>IF(H83&lt;DATE(config!$B$6,1,1),DATE(config!$B$6,1,1),H83)</f>
        <v>44562</v>
      </c>
      <c r="AF83" s="53">
        <f>IF(ISBLANK(I83),DATE(config!$B$6,12,31),IF(I83&gt;DATE(config!$B$6,12,31),DATE(config!$B$6,12,31),I83))</f>
        <v>44926</v>
      </c>
      <c r="AG83" s="53">
        <f t="shared" si="16"/>
        <v>365</v>
      </c>
      <c r="AH83" s="53">
        <f>ROUNDDOWN((config!$B$8-H83)/365.25,0)</f>
        <v>123</v>
      </c>
      <c r="AI83" s="60">
        <f t="shared" si="17"/>
        <v>4</v>
      </c>
      <c r="AJ83" s="60" t="str">
        <f>$F83 &amp; INDEX(Beschäftigungsgruppen!$J$15:$M$15,1,AI83)</f>
        <v>d</v>
      </c>
      <c r="AK83" s="60" t="b">
        <f>G83&lt;&gt;config!$F$20</f>
        <v>1</v>
      </c>
      <c r="AL83" s="60" t="str">
        <f t="shared" si="18"/>
        <v>Ja</v>
      </c>
      <c r="AM83" s="60" t="str">
        <f t="shared" si="19"/>
        <v>Nein</v>
      </c>
      <c r="AN83" s="60" t="b">
        <f t="shared" si="9"/>
        <v>0</v>
      </c>
      <c r="AO83" s="60" t="b">
        <f>AND(C83=config!$D$23,AND(NOT(ISBLANK(H83)),H83&lt;=DATE(2022,12,31)))</f>
        <v>0</v>
      </c>
      <c r="AP83" s="60" t="b">
        <f>AND(D83=config!$J$24,AND(NOT(ISBLANK(I83)),I83&lt;=DATE(2022,12,31)))</f>
        <v>0</v>
      </c>
      <c r="AQ83" s="63">
        <f>K83*IF(AN83,14,12)/config!$B$7*AG83</f>
        <v>0</v>
      </c>
      <c r="AR83" s="63">
        <f>IF(K83&lt;=config!$B$9,config!$B$10,config!$B$11)*AQ83</f>
        <v>0</v>
      </c>
      <c r="AS83" s="63" t="e">
        <f>INDEX(Beschäftigungsgruppen!$J$16:$M$20,F83,AI83)/config!$B$12*J83</f>
        <v>#VALUE!</v>
      </c>
      <c r="AT83" s="63" t="e">
        <f>AS83*IF(AN83,14,12)/config!$B$7*AG83</f>
        <v>#VALUE!</v>
      </c>
      <c r="AU83" s="63" t="e">
        <f>IF(AS83&lt;=config!$B$9,config!$B$10,config!$B$11)*AT83</f>
        <v>#VALUE!</v>
      </c>
      <c r="AV83" s="249">
        <f t="shared" si="20"/>
        <v>0</v>
      </c>
      <c r="AW83" s="249">
        <f t="shared" si="21"/>
        <v>0</v>
      </c>
      <c r="AX83" s="53">
        <f t="shared" si="22"/>
        <v>0</v>
      </c>
    </row>
    <row r="84" spans="2:50" s="53" customFormat="1" ht="15" customHeight="1" x14ac:dyDescent="0.2">
      <c r="B84" s="176" t="str">
        <f t="shared" si="23"/>
        <v/>
      </c>
      <c r="C84" s="137"/>
      <c r="D84" s="115"/>
      <c r="E84" s="96"/>
      <c r="F84" s="127"/>
      <c r="G84" s="128"/>
      <c r="H84" s="122"/>
      <c r="I84" s="123"/>
      <c r="J84" s="129"/>
      <c r="K84" s="17"/>
      <c r="L84" s="115"/>
      <c r="M84" s="117" t="str">
        <f t="shared" si="24"/>
        <v/>
      </c>
      <c r="N84" s="14" t="str">
        <f t="shared" si="25"/>
        <v/>
      </c>
      <c r="O84" s="264" t="str">
        <f t="shared" si="32"/>
        <v/>
      </c>
      <c r="P84" s="262"/>
      <c r="Q84" s="110" t="str">
        <f t="shared" si="26"/>
        <v/>
      </c>
      <c r="R84" s="14" t="str">
        <f t="shared" si="27"/>
        <v/>
      </c>
      <c r="S84" s="14" t="str">
        <f t="shared" si="28"/>
        <v/>
      </c>
      <c r="T84" s="14" t="str">
        <f t="shared" si="29"/>
        <v/>
      </c>
      <c r="U84" s="14" t="str">
        <f t="shared" si="30"/>
        <v/>
      </c>
      <c r="V84" s="95" t="str">
        <f t="shared" si="31"/>
        <v/>
      </c>
      <c r="W84" s="119"/>
      <c r="Y84" s="53" t="b">
        <f t="shared" si="12"/>
        <v>1</v>
      </c>
      <c r="Z84" s="53" t="b">
        <f t="shared" si="13"/>
        <v>0</v>
      </c>
      <c r="AA84" s="53" t="b">
        <f>IF(ISBLANK(H84),TRUE,AND(IF(ISBLANK(I84),TRUE,I84&gt;=H84),AND(H84&gt;=DATE(1900,1,1),H84&lt;=DATE(config!$B$6,12,31))))</f>
        <v>1</v>
      </c>
      <c r="AB84" s="53" t="b">
        <f>IF(ISBLANK(I84),TRUE,IF(ISBLANK(H84),FALSE,AND(I84&gt;=H84,AND(I84&gt;=DATE(config!$B$6,1,1),I84&lt;=DATE(config!$B$6,12,31)))))</f>
        <v>1</v>
      </c>
      <c r="AC84" s="53" t="b">
        <f t="shared" si="14"/>
        <v>0</v>
      </c>
      <c r="AD84" s="53" t="b">
        <f t="shared" si="15"/>
        <v>0</v>
      </c>
      <c r="AE84" s="53">
        <f>IF(H84&lt;DATE(config!$B$6,1,1),DATE(config!$B$6,1,1),H84)</f>
        <v>44562</v>
      </c>
      <c r="AF84" s="53">
        <f>IF(ISBLANK(I84),DATE(config!$B$6,12,31),IF(I84&gt;DATE(config!$B$6,12,31),DATE(config!$B$6,12,31),I84))</f>
        <v>44926</v>
      </c>
      <c r="AG84" s="53">
        <f t="shared" si="16"/>
        <v>365</v>
      </c>
      <c r="AH84" s="53">
        <f>ROUNDDOWN((config!$B$8-H84)/365.25,0)</f>
        <v>123</v>
      </c>
      <c r="AI84" s="60">
        <f t="shared" si="17"/>
        <v>4</v>
      </c>
      <c r="AJ84" s="60" t="str">
        <f>$F84 &amp; INDEX(Beschäftigungsgruppen!$J$15:$M$15,1,AI84)</f>
        <v>d</v>
      </c>
      <c r="AK84" s="60" t="b">
        <f>G84&lt;&gt;config!$F$20</f>
        <v>1</v>
      </c>
      <c r="AL84" s="60" t="str">
        <f t="shared" si="18"/>
        <v>Ja</v>
      </c>
      <c r="AM84" s="60" t="str">
        <f t="shared" si="19"/>
        <v>Nein</v>
      </c>
      <c r="AN84" s="60" t="b">
        <f t="shared" si="9"/>
        <v>0</v>
      </c>
      <c r="AO84" s="60" t="b">
        <f>AND(C84=config!$D$23,AND(NOT(ISBLANK(H84)),H84&lt;=DATE(2022,12,31)))</f>
        <v>0</v>
      </c>
      <c r="AP84" s="60" t="b">
        <f>AND(D84=config!$J$24,AND(NOT(ISBLANK(I84)),I84&lt;=DATE(2022,12,31)))</f>
        <v>0</v>
      </c>
      <c r="AQ84" s="63">
        <f>K84*IF(AN84,14,12)/config!$B$7*AG84</f>
        <v>0</v>
      </c>
      <c r="AR84" s="63">
        <f>IF(K84&lt;=config!$B$9,config!$B$10,config!$B$11)*AQ84</f>
        <v>0</v>
      </c>
      <c r="AS84" s="63" t="e">
        <f>INDEX(Beschäftigungsgruppen!$J$16:$M$20,F84,AI84)/config!$B$12*J84</f>
        <v>#VALUE!</v>
      </c>
      <c r="AT84" s="63" t="e">
        <f>AS84*IF(AN84,14,12)/config!$B$7*AG84</f>
        <v>#VALUE!</v>
      </c>
      <c r="AU84" s="63" t="e">
        <f>IF(AS84&lt;=config!$B$9,config!$B$10,config!$B$11)*AT84</f>
        <v>#VALUE!</v>
      </c>
      <c r="AV84" s="249">
        <f t="shared" si="20"/>
        <v>0</v>
      </c>
      <c r="AW84" s="249">
        <f t="shared" si="21"/>
        <v>0</v>
      </c>
      <c r="AX84" s="53">
        <f t="shared" si="22"/>
        <v>0</v>
      </c>
    </row>
    <row r="85" spans="2:50" s="53" customFormat="1" ht="15" customHeight="1" x14ac:dyDescent="0.2">
      <c r="B85" s="176" t="str">
        <f t="shared" si="23"/>
        <v/>
      </c>
      <c r="C85" s="137"/>
      <c r="D85" s="115"/>
      <c r="E85" s="96"/>
      <c r="F85" s="127"/>
      <c r="G85" s="128"/>
      <c r="H85" s="122"/>
      <c r="I85" s="123"/>
      <c r="J85" s="129"/>
      <c r="K85" s="17"/>
      <c r="L85" s="115"/>
      <c r="M85" s="117" t="str">
        <f t="shared" si="24"/>
        <v/>
      </c>
      <c r="N85" s="14" t="str">
        <f t="shared" si="25"/>
        <v/>
      </c>
      <c r="O85" s="264" t="str">
        <f t="shared" si="32"/>
        <v/>
      </c>
      <c r="P85" s="262"/>
      <c r="Q85" s="110" t="str">
        <f t="shared" si="26"/>
        <v/>
      </c>
      <c r="R85" s="14" t="str">
        <f t="shared" si="27"/>
        <v/>
      </c>
      <c r="S85" s="14" t="str">
        <f t="shared" si="28"/>
        <v/>
      </c>
      <c r="T85" s="14" t="str">
        <f t="shared" si="29"/>
        <v/>
      </c>
      <c r="U85" s="14" t="str">
        <f t="shared" si="30"/>
        <v/>
      </c>
      <c r="V85" s="95" t="str">
        <f t="shared" si="31"/>
        <v/>
      </c>
      <c r="W85" s="119"/>
      <c r="Y85" s="53" t="b">
        <f t="shared" si="12"/>
        <v>1</v>
      </c>
      <c r="Z85" s="53" t="b">
        <f t="shared" si="13"/>
        <v>0</v>
      </c>
      <c r="AA85" s="53" t="b">
        <f>IF(ISBLANK(H85),TRUE,AND(IF(ISBLANK(I85),TRUE,I85&gt;=H85),AND(H85&gt;=DATE(1900,1,1),H85&lt;=DATE(config!$B$6,12,31))))</f>
        <v>1</v>
      </c>
      <c r="AB85" s="53" t="b">
        <f>IF(ISBLANK(I85),TRUE,IF(ISBLANK(H85),FALSE,AND(I85&gt;=H85,AND(I85&gt;=DATE(config!$B$6,1,1),I85&lt;=DATE(config!$B$6,12,31)))))</f>
        <v>1</v>
      </c>
      <c r="AC85" s="53" t="b">
        <f t="shared" ref="AC85:AC148" si="33">AND(AND(NOT(ISBLANK(G85)),NOT(ISBLANK(H85))),NOT(ISBLANK(J85)))</f>
        <v>0</v>
      </c>
      <c r="AD85" s="53" t="b">
        <f t="shared" ref="AD85:AD148" si="34">AND(AND(AC85,NOT(ISBLANK(K85))),OR(NOT(AK85),NOT(ISBLANK(L85))))</f>
        <v>0</v>
      </c>
      <c r="AE85" s="53">
        <f>IF(H85&lt;DATE(config!$B$6,1,1),DATE(config!$B$6,1,1),H85)</f>
        <v>44562</v>
      </c>
      <c r="AF85" s="53">
        <f>IF(ISBLANK(I85),DATE(config!$B$6,12,31),IF(I85&gt;DATE(config!$B$6,12,31),DATE(config!$B$6,12,31),I85))</f>
        <v>44926</v>
      </c>
      <c r="AG85" s="53">
        <f t="shared" ref="AG85:AG106" si="35">AF85-AE85+1</f>
        <v>365</v>
      </c>
      <c r="AH85" s="53">
        <f>ROUNDDOWN((config!$B$8-H85)/365.25,0)</f>
        <v>123</v>
      </c>
      <c r="AI85" s="60">
        <f t="shared" si="17"/>
        <v>4</v>
      </c>
      <c r="AJ85" s="60" t="str">
        <f>$F85 &amp; INDEX(Beschäftigungsgruppen!$J$15:$M$15,1,AI85)</f>
        <v>d</v>
      </c>
      <c r="AK85" s="60" t="b">
        <f>G85&lt;&gt;config!$F$20</f>
        <v>1</v>
      </c>
      <c r="AL85" s="60" t="str">
        <f t="shared" si="18"/>
        <v>Ja</v>
      </c>
      <c r="AM85" s="60" t="str">
        <f t="shared" si="19"/>
        <v>Nein</v>
      </c>
      <c r="AN85" s="60" t="b">
        <f t="shared" ref="AN85:AN148" si="36">OR(NOT(AK85),L85="Ja")</f>
        <v>0</v>
      </c>
      <c r="AO85" s="60" t="b">
        <f>AND(C85=config!$D$23,AND(NOT(ISBLANK(H85)),H85&lt;=DATE(2022,12,31)))</f>
        <v>0</v>
      </c>
      <c r="AP85" s="60" t="b">
        <f>AND(D85=config!$J$24,AND(NOT(ISBLANK(I85)),I85&lt;=DATE(2022,12,31)))</f>
        <v>0</v>
      </c>
      <c r="AQ85" s="63">
        <f>K85*IF(AN85,14,12)/config!$B$7*AG85</f>
        <v>0</v>
      </c>
      <c r="AR85" s="63">
        <f>IF(K85&lt;=config!$B$9,config!$B$10,config!$B$11)*AQ85</f>
        <v>0</v>
      </c>
      <c r="AS85" s="63" t="e">
        <f>INDEX(Beschäftigungsgruppen!$J$16:$M$20,F85,AI85)/config!$B$12*J85</f>
        <v>#VALUE!</v>
      </c>
      <c r="AT85" s="63" t="e">
        <f>AS85*IF(AN85,14,12)/config!$B$7*AG85</f>
        <v>#VALUE!</v>
      </c>
      <c r="AU85" s="63" t="e">
        <f>IF(AS85&lt;=config!$B$9,config!$B$10,config!$B$11)*AT85</f>
        <v>#VALUE!</v>
      </c>
      <c r="AV85" s="249">
        <f t="shared" si="20"/>
        <v>0</v>
      </c>
      <c r="AW85" s="249">
        <f t="shared" si="21"/>
        <v>0</v>
      </c>
      <c r="AX85" s="53">
        <f t="shared" si="22"/>
        <v>0</v>
      </c>
    </row>
    <row r="86" spans="2:50" s="53" customFormat="1" ht="15" customHeight="1" x14ac:dyDescent="0.2">
      <c r="B86" s="176" t="str">
        <f t="shared" si="23"/>
        <v/>
      </c>
      <c r="C86" s="137"/>
      <c r="D86" s="115"/>
      <c r="E86" s="96"/>
      <c r="F86" s="127"/>
      <c r="G86" s="128"/>
      <c r="H86" s="122"/>
      <c r="I86" s="123"/>
      <c r="J86" s="129"/>
      <c r="K86" s="17"/>
      <c r="L86" s="115"/>
      <c r="M86" s="117" t="str">
        <f t="shared" si="24"/>
        <v/>
      </c>
      <c r="N86" s="14" t="str">
        <f t="shared" si="25"/>
        <v/>
      </c>
      <c r="O86" s="264" t="str">
        <f t="shared" si="32"/>
        <v/>
      </c>
      <c r="P86" s="262"/>
      <c r="Q86" s="110" t="str">
        <f t="shared" si="26"/>
        <v/>
      </c>
      <c r="R86" s="14" t="str">
        <f t="shared" si="27"/>
        <v/>
      </c>
      <c r="S86" s="14" t="str">
        <f t="shared" si="28"/>
        <v/>
      </c>
      <c r="T86" s="14" t="str">
        <f t="shared" si="29"/>
        <v/>
      </c>
      <c r="U86" s="14" t="str">
        <f t="shared" si="30"/>
        <v/>
      </c>
      <c r="V86" s="95" t="str">
        <f t="shared" si="31"/>
        <v/>
      </c>
      <c r="W86" s="119"/>
      <c r="Y86" s="53" t="b">
        <f t="shared" ref="Y86:Y149" si="37">AND(AND(AND(AND(AND(AND(AND(AND(AND(ISBLANK(P86),ISBLANK(C86)),ISBLANK(D86)),ISBLANK(E86)),ISBLANK(F86)),ISBLANK(H86)),ISBLANK(G86)),ISBLANK(J86)),ISBLANK(K86)),ISBLANK(L86))</f>
        <v>1</v>
      </c>
      <c r="Z86" s="53" t="b">
        <f t="shared" ref="Z86:Z149" si="38">AND(NOT(Y86),NOT(AND(AND(AND(AND(AND(AND(AND(AND(AND(NOT(ISBLANK(C86)),NOT(ISBLANK(D86))),NOT(ISBLANK(E86))),NOT(ISBLANK(F86))),NOT(ISBLANK(H86))),NOT(ISBLANK(G86))),NOT(ISBLANK(J86))),NOT(ISBLANK(K86))),NOT(ISBLANK(P86))),OR(NOT(AK86),L86&lt;&gt;""))))</f>
        <v>0</v>
      </c>
      <c r="AA86" s="53" t="b">
        <f>IF(ISBLANK(H86),TRUE,AND(IF(ISBLANK(I86),TRUE,I86&gt;=H86),AND(H86&gt;=DATE(1900,1,1),H86&lt;=DATE(config!$B$6,12,31))))</f>
        <v>1</v>
      </c>
      <c r="AB86" s="53" t="b">
        <f>IF(ISBLANK(I86),TRUE,IF(ISBLANK(H86),FALSE,AND(I86&gt;=H86,AND(I86&gt;=DATE(config!$B$6,1,1),I86&lt;=DATE(config!$B$6,12,31)))))</f>
        <v>1</v>
      </c>
      <c r="AC86" s="53" t="b">
        <f t="shared" si="33"/>
        <v>0</v>
      </c>
      <c r="AD86" s="53" t="b">
        <f t="shared" si="34"/>
        <v>0</v>
      </c>
      <c r="AE86" s="53">
        <f>IF(H86&lt;DATE(config!$B$6,1,1),DATE(config!$B$6,1,1),H86)</f>
        <v>44562</v>
      </c>
      <c r="AF86" s="53">
        <f>IF(ISBLANK(I86),DATE(config!$B$6,12,31),IF(I86&gt;DATE(config!$B$6,12,31),DATE(config!$B$6,12,31),I86))</f>
        <v>44926</v>
      </c>
      <c r="AG86" s="53">
        <f t="shared" si="35"/>
        <v>365</v>
      </c>
      <c r="AH86" s="53">
        <f>ROUNDDOWN((config!$B$8-H86)/365.25,0)</f>
        <v>123</v>
      </c>
      <c r="AI86" s="60">
        <f t="shared" ref="AI86:AI106" si="39">IF(AH86&lt;5,1,IF(AH86&lt;11,2,IF(AH86&lt;18,3,4)))</f>
        <v>4</v>
      </c>
      <c r="AJ86" s="60" t="str">
        <f>$F86 &amp; INDEX(Beschäftigungsgruppen!$J$15:$M$15,1,AI86)</f>
        <v>d</v>
      </c>
      <c r="AK86" s="60" t="b">
        <f>G86&lt;&gt;config!$F$20</f>
        <v>1</v>
      </c>
      <c r="AL86" s="60" t="str">
        <f t="shared" ref="AL86:AL149" si="40">IF(AK86,"Ja","")</f>
        <v>Ja</v>
      </c>
      <c r="AM86" s="60" t="str">
        <f t="shared" ref="AM86:AM106" si="41">IF(AK86,"Nein","")</f>
        <v>Nein</v>
      </c>
      <c r="AN86" s="60" t="b">
        <f t="shared" si="36"/>
        <v>0</v>
      </c>
      <c r="AO86" s="60" t="b">
        <f>AND(C86=config!$D$23,AND(NOT(ISBLANK(H86)),H86&lt;=DATE(2022,12,31)))</f>
        <v>0</v>
      </c>
      <c r="AP86" s="60" t="b">
        <f>AND(D86=config!$J$24,AND(NOT(ISBLANK(I86)),I86&lt;=DATE(2022,12,31)))</f>
        <v>0</v>
      </c>
      <c r="AQ86" s="63">
        <f>K86*IF(AN86,14,12)/config!$B$7*AG86</f>
        <v>0</v>
      </c>
      <c r="AR86" s="63">
        <f>IF(K86&lt;=config!$B$9,config!$B$10,config!$B$11)*AQ86</f>
        <v>0</v>
      </c>
      <c r="AS86" s="63" t="e">
        <f>INDEX(Beschäftigungsgruppen!$J$16:$M$20,F86,AI86)/config!$B$12*J86</f>
        <v>#VALUE!</v>
      </c>
      <c r="AT86" s="63" t="e">
        <f>AS86*IF(AN86,14,12)/config!$B$7*AG86</f>
        <v>#VALUE!</v>
      </c>
      <c r="AU86" s="63" t="e">
        <f>IF(AS86&lt;=config!$B$9,config!$B$10,config!$B$11)*AT86</f>
        <v>#VALUE!</v>
      </c>
      <c r="AV86" s="249">
        <f t="shared" ref="AV86:AV149" si="42">IF(G86="Echter Dienstvertrag",1,0)</f>
        <v>0</v>
      </c>
      <c r="AW86" s="249">
        <f t="shared" ref="AW86:AW149" si="43">IF(G86="Freier Dienstvertrag",1,0)</f>
        <v>0</v>
      </c>
      <c r="AX86" s="53">
        <f t="shared" ref="AX86:AX149" si="44">IF((AV86+AW86)&gt;0,1,0)</f>
        <v>0</v>
      </c>
    </row>
    <row r="87" spans="2:50" s="53" customFormat="1" ht="15" customHeight="1" x14ac:dyDescent="0.2">
      <c r="B87" s="176" t="str">
        <f t="shared" ref="B87:B150" si="45">IF(Y87,"",IF(Z87,"unvollständig","vollständig"))</f>
        <v/>
      </c>
      <c r="C87" s="137"/>
      <c r="D87" s="115"/>
      <c r="E87" s="96"/>
      <c r="F87" s="127"/>
      <c r="G87" s="128"/>
      <c r="H87" s="122"/>
      <c r="I87" s="123"/>
      <c r="J87" s="129"/>
      <c r="K87" s="17"/>
      <c r="L87" s="115"/>
      <c r="M87" s="117" t="str">
        <f t="shared" ref="M87:M150" si="46">IF(AD87,AQ87,"")</f>
        <v/>
      </c>
      <c r="N87" s="14" t="str">
        <f t="shared" ref="N87:N150" si="47">IF(AD87,AR87,"")</f>
        <v/>
      </c>
      <c r="O87" s="264" t="str">
        <f t="shared" si="32"/>
        <v/>
      </c>
      <c r="P87" s="262"/>
      <c r="Q87" s="110" t="str">
        <f t="shared" ref="Q87:Q150" si="48">IF(AC87,AJ87,"")</f>
        <v/>
      </c>
      <c r="R87" s="14" t="str">
        <f t="shared" ref="R87:R150" si="49">IF(AC87,AS87,"")</f>
        <v/>
      </c>
      <c r="S87" s="14" t="str">
        <f t="shared" ref="S87:S150" si="50">IF(AC87,AT87,"")</f>
        <v/>
      </c>
      <c r="T87" s="14" t="str">
        <f t="shared" ref="T87:T150" si="51">IF(AC87,AU87,"")</f>
        <v/>
      </c>
      <c r="U87" s="14" t="str">
        <f t="shared" ref="U87:U150" si="52">IF(AC87,S87+T87,"")</f>
        <v/>
      </c>
      <c r="V87" s="95" t="str">
        <f t="shared" ref="V87:V150" si="53">IF(AD87,100*O87/U87-100,"")</f>
        <v/>
      </c>
      <c r="W87" s="119"/>
      <c r="Y87" s="53" t="b">
        <f t="shared" si="37"/>
        <v>1</v>
      </c>
      <c r="Z87" s="53" t="b">
        <f t="shared" si="38"/>
        <v>0</v>
      </c>
      <c r="AA87" s="53" t="b">
        <f>IF(ISBLANK(H87),TRUE,AND(IF(ISBLANK(I87),TRUE,I87&gt;=H87),AND(H87&gt;=DATE(1900,1,1),H87&lt;=DATE(config!$B$6,12,31))))</f>
        <v>1</v>
      </c>
      <c r="AB87" s="53" t="b">
        <f>IF(ISBLANK(I87),TRUE,IF(ISBLANK(H87),FALSE,AND(I87&gt;=H87,AND(I87&gt;=DATE(config!$B$6,1,1),I87&lt;=DATE(config!$B$6,12,31)))))</f>
        <v>1</v>
      </c>
      <c r="AC87" s="53" t="b">
        <f t="shared" si="33"/>
        <v>0</v>
      </c>
      <c r="AD87" s="53" t="b">
        <f t="shared" si="34"/>
        <v>0</v>
      </c>
      <c r="AE87" s="53">
        <f>IF(H87&lt;DATE(config!$B$6,1,1),DATE(config!$B$6,1,1),H87)</f>
        <v>44562</v>
      </c>
      <c r="AF87" s="53">
        <f>IF(ISBLANK(I87),DATE(config!$B$6,12,31),IF(I87&gt;DATE(config!$B$6,12,31),DATE(config!$B$6,12,31),I87))</f>
        <v>44926</v>
      </c>
      <c r="AG87" s="53">
        <f t="shared" si="35"/>
        <v>365</v>
      </c>
      <c r="AH87" s="53">
        <f>ROUNDDOWN((config!$B$8-H87)/365.25,0)</f>
        <v>123</v>
      </c>
      <c r="AI87" s="60">
        <f t="shared" si="39"/>
        <v>4</v>
      </c>
      <c r="AJ87" s="60" t="str">
        <f>$F87 &amp; INDEX(Beschäftigungsgruppen!$J$15:$M$15,1,AI87)</f>
        <v>d</v>
      </c>
      <c r="AK87" s="60" t="b">
        <f>G87&lt;&gt;config!$F$20</f>
        <v>1</v>
      </c>
      <c r="AL87" s="60" t="str">
        <f t="shared" si="40"/>
        <v>Ja</v>
      </c>
      <c r="AM87" s="60" t="str">
        <f t="shared" si="41"/>
        <v>Nein</v>
      </c>
      <c r="AN87" s="60" t="b">
        <f t="shared" si="36"/>
        <v>0</v>
      </c>
      <c r="AO87" s="60" t="b">
        <f>AND(C87=config!$D$23,AND(NOT(ISBLANK(H87)),H87&lt;=DATE(2022,12,31)))</f>
        <v>0</v>
      </c>
      <c r="AP87" s="60" t="b">
        <f>AND(D87=config!$J$24,AND(NOT(ISBLANK(I87)),I87&lt;=DATE(2022,12,31)))</f>
        <v>0</v>
      </c>
      <c r="AQ87" s="63">
        <f>K87*IF(AN87,14,12)/config!$B$7*AG87</f>
        <v>0</v>
      </c>
      <c r="AR87" s="63">
        <f>IF(K87&lt;=config!$B$9,config!$B$10,config!$B$11)*AQ87</f>
        <v>0</v>
      </c>
      <c r="AS87" s="63" t="e">
        <f>INDEX(Beschäftigungsgruppen!$J$16:$M$20,F87,AI87)/config!$B$12*J87</f>
        <v>#VALUE!</v>
      </c>
      <c r="AT87" s="63" t="e">
        <f>AS87*IF(AN87,14,12)/config!$B$7*AG87</f>
        <v>#VALUE!</v>
      </c>
      <c r="AU87" s="63" t="e">
        <f>IF(AS87&lt;=config!$B$9,config!$B$10,config!$B$11)*AT87</f>
        <v>#VALUE!</v>
      </c>
      <c r="AV87" s="249">
        <f t="shared" si="42"/>
        <v>0</v>
      </c>
      <c r="AW87" s="249">
        <f t="shared" si="43"/>
        <v>0</v>
      </c>
      <c r="AX87" s="53">
        <f t="shared" si="44"/>
        <v>0</v>
      </c>
    </row>
    <row r="88" spans="2:50" s="53" customFormat="1" ht="15" customHeight="1" x14ac:dyDescent="0.2">
      <c r="B88" s="176" t="str">
        <f t="shared" si="45"/>
        <v/>
      </c>
      <c r="C88" s="137"/>
      <c r="D88" s="115"/>
      <c r="E88" s="96"/>
      <c r="F88" s="127"/>
      <c r="G88" s="128"/>
      <c r="H88" s="122"/>
      <c r="I88" s="123"/>
      <c r="J88" s="129"/>
      <c r="K88" s="17"/>
      <c r="L88" s="115"/>
      <c r="M88" s="117" t="str">
        <f t="shared" si="46"/>
        <v/>
      </c>
      <c r="N88" s="14" t="str">
        <f t="shared" si="47"/>
        <v/>
      </c>
      <c r="O88" s="264" t="str">
        <f t="shared" ref="O88:O151" si="54">IF(AD88,(M88+N88)*IF(ISBLANK(AX88),1,AX88),"")</f>
        <v/>
      </c>
      <c r="P88" s="262"/>
      <c r="Q88" s="110" t="str">
        <f t="shared" si="48"/>
        <v/>
      </c>
      <c r="R88" s="14" t="str">
        <f t="shared" si="49"/>
        <v/>
      </c>
      <c r="S88" s="14" t="str">
        <f t="shared" si="50"/>
        <v/>
      </c>
      <c r="T88" s="14" t="str">
        <f t="shared" si="51"/>
        <v/>
      </c>
      <c r="U88" s="14" t="str">
        <f t="shared" si="52"/>
        <v/>
      </c>
      <c r="V88" s="95" t="str">
        <f t="shared" si="53"/>
        <v/>
      </c>
      <c r="W88" s="119"/>
      <c r="Y88" s="53" t="b">
        <f t="shared" si="37"/>
        <v>1</v>
      </c>
      <c r="Z88" s="53" t="b">
        <f t="shared" si="38"/>
        <v>0</v>
      </c>
      <c r="AA88" s="53" t="b">
        <f>IF(ISBLANK(H88),TRUE,AND(IF(ISBLANK(I88),TRUE,I88&gt;=H88),AND(H88&gt;=DATE(1900,1,1),H88&lt;=DATE(config!$B$6,12,31))))</f>
        <v>1</v>
      </c>
      <c r="AB88" s="53" t="b">
        <f>IF(ISBLANK(I88),TRUE,IF(ISBLANK(H88),FALSE,AND(I88&gt;=H88,AND(I88&gt;=DATE(config!$B$6,1,1),I88&lt;=DATE(config!$B$6,12,31)))))</f>
        <v>1</v>
      </c>
      <c r="AC88" s="53" t="b">
        <f t="shared" si="33"/>
        <v>0</v>
      </c>
      <c r="AD88" s="53" t="b">
        <f t="shared" si="34"/>
        <v>0</v>
      </c>
      <c r="AE88" s="53">
        <f>IF(H88&lt;DATE(config!$B$6,1,1),DATE(config!$B$6,1,1),H88)</f>
        <v>44562</v>
      </c>
      <c r="AF88" s="53">
        <f>IF(ISBLANK(I88),DATE(config!$B$6,12,31),IF(I88&gt;DATE(config!$B$6,12,31),DATE(config!$B$6,12,31),I88))</f>
        <v>44926</v>
      </c>
      <c r="AG88" s="53">
        <f t="shared" si="35"/>
        <v>365</v>
      </c>
      <c r="AH88" s="53">
        <f>ROUNDDOWN((config!$B$8-H88)/365.25,0)</f>
        <v>123</v>
      </c>
      <c r="AI88" s="60">
        <f t="shared" si="39"/>
        <v>4</v>
      </c>
      <c r="AJ88" s="60" t="str">
        <f>$F88 &amp; INDEX(Beschäftigungsgruppen!$J$15:$M$15,1,AI88)</f>
        <v>d</v>
      </c>
      <c r="AK88" s="60" t="b">
        <f>G88&lt;&gt;config!$F$20</f>
        <v>1</v>
      </c>
      <c r="AL88" s="60" t="str">
        <f t="shared" si="40"/>
        <v>Ja</v>
      </c>
      <c r="AM88" s="60" t="str">
        <f t="shared" si="41"/>
        <v>Nein</v>
      </c>
      <c r="AN88" s="60" t="b">
        <f t="shared" si="36"/>
        <v>0</v>
      </c>
      <c r="AO88" s="60" t="b">
        <f>AND(C88=config!$D$23,AND(NOT(ISBLANK(H88)),H88&lt;=DATE(2022,12,31)))</f>
        <v>0</v>
      </c>
      <c r="AP88" s="60" t="b">
        <f>AND(D88=config!$J$24,AND(NOT(ISBLANK(I88)),I88&lt;=DATE(2022,12,31)))</f>
        <v>0</v>
      </c>
      <c r="AQ88" s="63">
        <f>K88*IF(AN88,14,12)/config!$B$7*AG88</f>
        <v>0</v>
      </c>
      <c r="AR88" s="63">
        <f>IF(K88&lt;=config!$B$9,config!$B$10,config!$B$11)*AQ88</f>
        <v>0</v>
      </c>
      <c r="AS88" s="63" t="e">
        <f>INDEX(Beschäftigungsgruppen!$J$16:$M$20,F88,AI88)/config!$B$12*J88</f>
        <v>#VALUE!</v>
      </c>
      <c r="AT88" s="63" t="e">
        <f>AS88*IF(AN88,14,12)/config!$B$7*AG88</f>
        <v>#VALUE!</v>
      </c>
      <c r="AU88" s="63" t="e">
        <f>IF(AS88&lt;=config!$B$9,config!$B$10,config!$B$11)*AT88</f>
        <v>#VALUE!</v>
      </c>
      <c r="AV88" s="249">
        <f t="shared" si="42"/>
        <v>0</v>
      </c>
      <c r="AW88" s="249">
        <f t="shared" si="43"/>
        <v>0</v>
      </c>
      <c r="AX88" s="53">
        <f t="shared" si="44"/>
        <v>0</v>
      </c>
    </row>
    <row r="89" spans="2:50" s="53" customFormat="1" ht="15" customHeight="1" x14ac:dyDescent="0.2">
      <c r="B89" s="176" t="str">
        <f t="shared" si="45"/>
        <v/>
      </c>
      <c r="C89" s="137"/>
      <c r="D89" s="115"/>
      <c r="E89" s="96"/>
      <c r="F89" s="127"/>
      <c r="G89" s="128"/>
      <c r="H89" s="122"/>
      <c r="I89" s="123"/>
      <c r="J89" s="129"/>
      <c r="K89" s="17"/>
      <c r="L89" s="115"/>
      <c r="M89" s="117" t="str">
        <f t="shared" si="46"/>
        <v/>
      </c>
      <c r="N89" s="14" t="str">
        <f t="shared" si="47"/>
        <v/>
      </c>
      <c r="O89" s="264" t="str">
        <f t="shared" si="54"/>
        <v/>
      </c>
      <c r="P89" s="262"/>
      <c r="Q89" s="110" t="str">
        <f t="shared" si="48"/>
        <v/>
      </c>
      <c r="R89" s="14" t="str">
        <f t="shared" si="49"/>
        <v/>
      </c>
      <c r="S89" s="14" t="str">
        <f t="shared" si="50"/>
        <v/>
      </c>
      <c r="T89" s="14" t="str">
        <f t="shared" si="51"/>
        <v/>
      </c>
      <c r="U89" s="14" t="str">
        <f t="shared" si="52"/>
        <v/>
      </c>
      <c r="V89" s="95" t="str">
        <f t="shared" si="53"/>
        <v/>
      </c>
      <c r="W89" s="119"/>
      <c r="Y89" s="53" t="b">
        <f t="shared" si="37"/>
        <v>1</v>
      </c>
      <c r="Z89" s="53" t="b">
        <f t="shared" si="38"/>
        <v>0</v>
      </c>
      <c r="AA89" s="53" t="b">
        <f>IF(ISBLANK(H89),TRUE,AND(IF(ISBLANK(I89),TRUE,I89&gt;=H89),AND(H89&gt;=DATE(1900,1,1),H89&lt;=DATE(config!$B$6,12,31))))</f>
        <v>1</v>
      </c>
      <c r="AB89" s="53" t="b">
        <f>IF(ISBLANK(I89),TRUE,IF(ISBLANK(H89),FALSE,AND(I89&gt;=H89,AND(I89&gt;=DATE(config!$B$6,1,1),I89&lt;=DATE(config!$B$6,12,31)))))</f>
        <v>1</v>
      </c>
      <c r="AC89" s="53" t="b">
        <f t="shared" si="33"/>
        <v>0</v>
      </c>
      <c r="AD89" s="53" t="b">
        <f t="shared" si="34"/>
        <v>0</v>
      </c>
      <c r="AE89" s="53">
        <f>IF(H89&lt;DATE(config!$B$6,1,1),DATE(config!$B$6,1,1),H89)</f>
        <v>44562</v>
      </c>
      <c r="AF89" s="53">
        <f>IF(ISBLANK(I89),DATE(config!$B$6,12,31),IF(I89&gt;DATE(config!$B$6,12,31),DATE(config!$B$6,12,31),I89))</f>
        <v>44926</v>
      </c>
      <c r="AG89" s="53">
        <f t="shared" si="35"/>
        <v>365</v>
      </c>
      <c r="AH89" s="53">
        <f>ROUNDDOWN((config!$B$8-H89)/365.25,0)</f>
        <v>123</v>
      </c>
      <c r="AI89" s="60">
        <f t="shared" si="39"/>
        <v>4</v>
      </c>
      <c r="AJ89" s="60" t="str">
        <f>$F89 &amp; INDEX(Beschäftigungsgruppen!$J$15:$M$15,1,AI89)</f>
        <v>d</v>
      </c>
      <c r="AK89" s="60" t="b">
        <f>G89&lt;&gt;config!$F$20</f>
        <v>1</v>
      </c>
      <c r="AL89" s="60" t="str">
        <f t="shared" si="40"/>
        <v>Ja</v>
      </c>
      <c r="AM89" s="60" t="str">
        <f t="shared" si="41"/>
        <v>Nein</v>
      </c>
      <c r="AN89" s="60" t="b">
        <f t="shared" si="36"/>
        <v>0</v>
      </c>
      <c r="AO89" s="60" t="b">
        <f>AND(C89=config!$D$23,AND(NOT(ISBLANK(H89)),H89&lt;=DATE(2022,12,31)))</f>
        <v>0</v>
      </c>
      <c r="AP89" s="60" t="b">
        <f>AND(D89=config!$J$24,AND(NOT(ISBLANK(I89)),I89&lt;=DATE(2022,12,31)))</f>
        <v>0</v>
      </c>
      <c r="AQ89" s="63">
        <f>K89*IF(AN89,14,12)/config!$B$7*AG89</f>
        <v>0</v>
      </c>
      <c r="AR89" s="63">
        <f>IF(K89&lt;=config!$B$9,config!$B$10,config!$B$11)*AQ89</f>
        <v>0</v>
      </c>
      <c r="AS89" s="63" t="e">
        <f>INDEX(Beschäftigungsgruppen!$J$16:$M$20,F89,AI89)/config!$B$12*J89</f>
        <v>#VALUE!</v>
      </c>
      <c r="AT89" s="63" t="e">
        <f>AS89*IF(AN89,14,12)/config!$B$7*AG89</f>
        <v>#VALUE!</v>
      </c>
      <c r="AU89" s="63" t="e">
        <f>IF(AS89&lt;=config!$B$9,config!$B$10,config!$B$11)*AT89</f>
        <v>#VALUE!</v>
      </c>
      <c r="AV89" s="249">
        <f t="shared" si="42"/>
        <v>0</v>
      </c>
      <c r="AW89" s="249">
        <f t="shared" si="43"/>
        <v>0</v>
      </c>
      <c r="AX89" s="53">
        <f t="shared" si="44"/>
        <v>0</v>
      </c>
    </row>
    <row r="90" spans="2:50" s="53" customFormat="1" ht="15" customHeight="1" x14ac:dyDescent="0.2">
      <c r="B90" s="176" t="str">
        <f t="shared" si="45"/>
        <v/>
      </c>
      <c r="C90" s="137"/>
      <c r="D90" s="115"/>
      <c r="E90" s="96"/>
      <c r="F90" s="127"/>
      <c r="G90" s="128"/>
      <c r="H90" s="122"/>
      <c r="I90" s="123"/>
      <c r="J90" s="129"/>
      <c r="K90" s="17"/>
      <c r="L90" s="115"/>
      <c r="M90" s="117" t="str">
        <f t="shared" si="46"/>
        <v/>
      </c>
      <c r="N90" s="14" t="str">
        <f t="shared" si="47"/>
        <v/>
      </c>
      <c r="O90" s="264" t="str">
        <f t="shared" si="54"/>
        <v/>
      </c>
      <c r="P90" s="262"/>
      <c r="Q90" s="110" t="str">
        <f t="shared" si="48"/>
        <v/>
      </c>
      <c r="R90" s="14" t="str">
        <f t="shared" si="49"/>
        <v/>
      </c>
      <c r="S90" s="14" t="str">
        <f t="shared" si="50"/>
        <v/>
      </c>
      <c r="T90" s="14" t="str">
        <f t="shared" si="51"/>
        <v/>
      </c>
      <c r="U90" s="14" t="str">
        <f t="shared" si="52"/>
        <v/>
      </c>
      <c r="V90" s="95" t="str">
        <f t="shared" si="53"/>
        <v/>
      </c>
      <c r="W90" s="119"/>
      <c r="Y90" s="53" t="b">
        <f t="shared" si="37"/>
        <v>1</v>
      </c>
      <c r="Z90" s="53" t="b">
        <f t="shared" si="38"/>
        <v>0</v>
      </c>
      <c r="AA90" s="53" t="b">
        <f>IF(ISBLANK(H90),TRUE,AND(IF(ISBLANK(I90),TRUE,I90&gt;=H90),AND(H90&gt;=DATE(1900,1,1),H90&lt;=DATE(config!$B$6,12,31))))</f>
        <v>1</v>
      </c>
      <c r="AB90" s="53" t="b">
        <f>IF(ISBLANK(I90),TRUE,IF(ISBLANK(H90),FALSE,AND(I90&gt;=H90,AND(I90&gt;=DATE(config!$B$6,1,1),I90&lt;=DATE(config!$B$6,12,31)))))</f>
        <v>1</v>
      </c>
      <c r="AC90" s="53" t="b">
        <f t="shared" si="33"/>
        <v>0</v>
      </c>
      <c r="AD90" s="53" t="b">
        <f t="shared" si="34"/>
        <v>0</v>
      </c>
      <c r="AE90" s="53">
        <f>IF(H90&lt;DATE(config!$B$6,1,1),DATE(config!$B$6,1,1),H90)</f>
        <v>44562</v>
      </c>
      <c r="AF90" s="53">
        <f>IF(ISBLANK(I90),DATE(config!$B$6,12,31),IF(I90&gt;DATE(config!$B$6,12,31),DATE(config!$B$6,12,31),I90))</f>
        <v>44926</v>
      </c>
      <c r="AG90" s="53">
        <f t="shared" si="35"/>
        <v>365</v>
      </c>
      <c r="AH90" s="53">
        <f>ROUNDDOWN((config!$B$8-H90)/365.25,0)</f>
        <v>123</v>
      </c>
      <c r="AI90" s="60">
        <f t="shared" si="39"/>
        <v>4</v>
      </c>
      <c r="AJ90" s="60" t="str">
        <f>$F90 &amp; INDEX(Beschäftigungsgruppen!$J$15:$M$15,1,AI90)</f>
        <v>d</v>
      </c>
      <c r="AK90" s="60" t="b">
        <f>G90&lt;&gt;config!$F$20</f>
        <v>1</v>
      </c>
      <c r="AL90" s="60" t="str">
        <f t="shared" si="40"/>
        <v>Ja</v>
      </c>
      <c r="AM90" s="60" t="str">
        <f t="shared" si="41"/>
        <v>Nein</v>
      </c>
      <c r="AN90" s="60" t="b">
        <f t="shared" si="36"/>
        <v>0</v>
      </c>
      <c r="AO90" s="60" t="b">
        <f>AND(C90=config!$D$23,AND(NOT(ISBLANK(H90)),H90&lt;=DATE(2022,12,31)))</f>
        <v>0</v>
      </c>
      <c r="AP90" s="60" t="b">
        <f>AND(D90=config!$J$24,AND(NOT(ISBLANK(I90)),I90&lt;=DATE(2022,12,31)))</f>
        <v>0</v>
      </c>
      <c r="AQ90" s="63">
        <f>K90*IF(AN90,14,12)/config!$B$7*AG90</f>
        <v>0</v>
      </c>
      <c r="AR90" s="63">
        <f>IF(K90&lt;=config!$B$9,config!$B$10,config!$B$11)*AQ90</f>
        <v>0</v>
      </c>
      <c r="AS90" s="63" t="e">
        <f>INDEX(Beschäftigungsgruppen!$J$16:$M$20,F90,AI90)/config!$B$12*J90</f>
        <v>#VALUE!</v>
      </c>
      <c r="AT90" s="63" t="e">
        <f>AS90*IF(AN90,14,12)/config!$B$7*AG90</f>
        <v>#VALUE!</v>
      </c>
      <c r="AU90" s="63" t="e">
        <f>IF(AS90&lt;=config!$B$9,config!$B$10,config!$B$11)*AT90</f>
        <v>#VALUE!</v>
      </c>
      <c r="AV90" s="249">
        <f t="shared" si="42"/>
        <v>0</v>
      </c>
      <c r="AW90" s="249">
        <f t="shared" si="43"/>
        <v>0</v>
      </c>
      <c r="AX90" s="53">
        <f t="shared" si="44"/>
        <v>0</v>
      </c>
    </row>
    <row r="91" spans="2:50" s="53" customFormat="1" ht="15" customHeight="1" x14ac:dyDescent="0.2">
      <c r="B91" s="176" t="str">
        <f t="shared" si="45"/>
        <v/>
      </c>
      <c r="C91" s="137"/>
      <c r="D91" s="115"/>
      <c r="E91" s="96"/>
      <c r="F91" s="127"/>
      <c r="G91" s="128"/>
      <c r="H91" s="122"/>
      <c r="I91" s="123"/>
      <c r="J91" s="129"/>
      <c r="K91" s="17"/>
      <c r="L91" s="115"/>
      <c r="M91" s="117" t="str">
        <f t="shared" si="46"/>
        <v/>
      </c>
      <c r="N91" s="14" t="str">
        <f t="shared" si="47"/>
        <v/>
      </c>
      <c r="O91" s="264" t="str">
        <f t="shared" si="54"/>
        <v/>
      </c>
      <c r="P91" s="262"/>
      <c r="Q91" s="110" t="str">
        <f t="shared" si="48"/>
        <v/>
      </c>
      <c r="R91" s="14" t="str">
        <f t="shared" si="49"/>
        <v/>
      </c>
      <c r="S91" s="14" t="str">
        <f t="shared" si="50"/>
        <v/>
      </c>
      <c r="T91" s="14" t="str">
        <f t="shared" si="51"/>
        <v/>
      </c>
      <c r="U91" s="14" t="str">
        <f t="shared" si="52"/>
        <v/>
      </c>
      <c r="V91" s="95" t="str">
        <f t="shared" si="53"/>
        <v/>
      </c>
      <c r="W91" s="119"/>
      <c r="Y91" s="53" t="b">
        <f t="shared" si="37"/>
        <v>1</v>
      </c>
      <c r="Z91" s="53" t="b">
        <f t="shared" si="38"/>
        <v>0</v>
      </c>
      <c r="AA91" s="53" t="b">
        <f>IF(ISBLANK(H91),TRUE,AND(IF(ISBLANK(I91),TRUE,I91&gt;=H91),AND(H91&gt;=DATE(1900,1,1),H91&lt;=DATE(config!$B$6,12,31))))</f>
        <v>1</v>
      </c>
      <c r="AB91" s="53" t="b">
        <f>IF(ISBLANK(I91),TRUE,IF(ISBLANK(H91),FALSE,AND(I91&gt;=H91,AND(I91&gt;=DATE(config!$B$6,1,1),I91&lt;=DATE(config!$B$6,12,31)))))</f>
        <v>1</v>
      </c>
      <c r="AC91" s="53" t="b">
        <f t="shared" si="33"/>
        <v>0</v>
      </c>
      <c r="AD91" s="53" t="b">
        <f t="shared" si="34"/>
        <v>0</v>
      </c>
      <c r="AE91" s="53">
        <f>IF(H91&lt;DATE(config!$B$6,1,1),DATE(config!$B$6,1,1),H91)</f>
        <v>44562</v>
      </c>
      <c r="AF91" s="53">
        <f>IF(ISBLANK(I91),DATE(config!$B$6,12,31),IF(I91&gt;DATE(config!$B$6,12,31),DATE(config!$B$6,12,31),I91))</f>
        <v>44926</v>
      </c>
      <c r="AG91" s="53">
        <f t="shared" si="35"/>
        <v>365</v>
      </c>
      <c r="AH91" s="53">
        <f>ROUNDDOWN((config!$B$8-H91)/365.25,0)</f>
        <v>123</v>
      </c>
      <c r="AI91" s="60">
        <f t="shared" si="39"/>
        <v>4</v>
      </c>
      <c r="AJ91" s="60" t="str">
        <f>$F91 &amp; INDEX(Beschäftigungsgruppen!$J$15:$M$15,1,AI91)</f>
        <v>d</v>
      </c>
      <c r="AK91" s="60" t="b">
        <f>G91&lt;&gt;config!$F$20</f>
        <v>1</v>
      </c>
      <c r="AL91" s="60" t="str">
        <f t="shared" si="40"/>
        <v>Ja</v>
      </c>
      <c r="AM91" s="60" t="str">
        <f t="shared" si="41"/>
        <v>Nein</v>
      </c>
      <c r="AN91" s="60" t="b">
        <f t="shared" si="36"/>
        <v>0</v>
      </c>
      <c r="AO91" s="60" t="b">
        <f>AND(C91=config!$D$23,AND(NOT(ISBLANK(H91)),H91&lt;=DATE(2022,12,31)))</f>
        <v>0</v>
      </c>
      <c r="AP91" s="60" t="b">
        <f>AND(D91=config!$J$24,AND(NOT(ISBLANK(I91)),I91&lt;=DATE(2022,12,31)))</f>
        <v>0</v>
      </c>
      <c r="AQ91" s="63">
        <f>K91*IF(AN91,14,12)/config!$B$7*AG91</f>
        <v>0</v>
      </c>
      <c r="AR91" s="63">
        <f>IF(K91&lt;=config!$B$9,config!$B$10,config!$B$11)*AQ91</f>
        <v>0</v>
      </c>
      <c r="AS91" s="63" t="e">
        <f>INDEX(Beschäftigungsgruppen!$J$16:$M$20,F91,AI91)/config!$B$12*J91</f>
        <v>#VALUE!</v>
      </c>
      <c r="AT91" s="63" t="e">
        <f>AS91*IF(AN91,14,12)/config!$B$7*AG91</f>
        <v>#VALUE!</v>
      </c>
      <c r="AU91" s="63" t="e">
        <f>IF(AS91&lt;=config!$B$9,config!$B$10,config!$B$11)*AT91</f>
        <v>#VALUE!</v>
      </c>
      <c r="AV91" s="249">
        <f t="shared" si="42"/>
        <v>0</v>
      </c>
      <c r="AW91" s="249">
        <f t="shared" si="43"/>
        <v>0</v>
      </c>
      <c r="AX91" s="53">
        <f t="shared" si="44"/>
        <v>0</v>
      </c>
    </row>
    <row r="92" spans="2:50" s="53" customFormat="1" ht="15" customHeight="1" x14ac:dyDescent="0.2">
      <c r="B92" s="176" t="str">
        <f t="shared" si="45"/>
        <v/>
      </c>
      <c r="C92" s="137"/>
      <c r="D92" s="115"/>
      <c r="E92" s="96"/>
      <c r="F92" s="127"/>
      <c r="G92" s="128"/>
      <c r="H92" s="122"/>
      <c r="I92" s="123"/>
      <c r="J92" s="129"/>
      <c r="K92" s="17"/>
      <c r="L92" s="115"/>
      <c r="M92" s="117" t="str">
        <f t="shared" si="46"/>
        <v/>
      </c>
      <c r="N92" s="14" t="str">
        <f t="shared" si="47"/>
        <v/>
      </c>
      <c r="O92" s="264" t="str">
        <f t="shared" si="54"/>
        <v/>
      </c>
      <c r="P92" s="262"/>
      <c r="Q92" s="110" t="str">
        <f t="shared" si="48"/>
        <v/>
      </c>
      <c r="R92" s="14" t="str">
        <f t="shared" si="49"/>
        <v/>
      </c>
      <c r="S92" s="14" t="str">
        <f t="shared" si="50"/>
        <v/>
      </c>
      <c r="T92" s="14" t="str">
        <f t="shared" si="51"/>
        <v/>
      </c>
      <c r="U92" s="14" t="str">
        <f t="shared" si="52"/>
        <v/>
      </c>
      <c r="V92" s="95" t="str">
        <f t="shared" si="53"/>
        <v/>
      </c>
      <c r="W92" s="119"/>
      <c r="Y92" s="53" t="b">
        <f t="shared" si="37"/>
        <v>1</v>
      </c>
      <c r="Z92" s="53" t="b">
        <f t="shared" si="38"/>
        <v>0</v>
      </c>
      <c r="AA92" s="53" t="b">
        <f>IF(ISBLANK(H92),TRUE,AND(IF(ISBLANK(I92),TRUE,I92&gt;=H92),AND(H92&gt;=DATE(1900,1,1),H92&lt;=DATE(config!$B$6,12,31))))</f>
        <v>1</v>
      </c>
      <c r="AB92" s="53" t="b">
        <f>IF(ISBLANK(I92),TRUE,IF(ISBLANK(H92),FALSE,AND(I92&gt;=H92,AND(I92&gt;=DATE(config!$B$6,1,1),I92&lt;=DATE(config!$B$6,12,31)))))</f>
        <v>1</v>
      </c>
      <c r="AC92" s="53" t="b">
        <f t="shared" si="33"/>
        <v>0</v>
      </c>
      <c r="AD92" s="53" t="b">
        <f t="shared" si="34"/>
        <v>0</v>
      </c>
      <c r="AE92" s="53">
        <f>IF(H92&lt;DATE(config!$B$6,1,1),DATE(config!$B$6,1,1),H92)</f>
        <v>44562</v>
      </c>
      <c r="AF92" s="53">
        <f>IF(ISBLANK(I92),DATE(config!$B$6,12,31),IF(I92&gt;DATE(config!$B$6,12,31),DATE(config!$B$6,12,31),I92))</f>
        <v>44926</v>
      </c>
      <c r="AG92" s="53">
        <f t="shared" si="35"/>
        <v>365</v>
      </c>
      <c r="AH92" s="53">
        <f>ROUNDDOWN((config!$B$8-H92)/365.25,0)</f>
        <v>123</v>
      </c>
      <c r="AI92" s="60">
        <f t="shared" si="39"/>
        <v>4</v>
      </c>
      <c r="AJ92" s="60" t="str">
        <f>$F92 &amp; INDEX(Beschäftigungsgruppen!$J$15:$M$15,1,AI92)</f>
        <v>d</v>
      </c>
      <c r="AK92" s="60" t="b">
        <f>G92&lt;&gt;config!$F$20</f>
        <v>1</v>
      </c>
      <c r="AL92" s="60" t="str">
        <f t="shared" si="40"/>
        <v>Ja</v>
      </c>
      <c r="AM92" s="60" t="str">
        <f t="shared" si="41"/>
        <v>Nein</v>
      </c>
      <c r="AN92" s="60" t="b">
        <f t="shared" si="36"/>
        <v>0</v>
      </c>
      <c r="AO92" s="60" t="b">
        <f>AND(C92=config!$D$23,AND(NOT(ISBLANK(H92)),H92&lt;=DATE(2022,12,31)))</f>
        <v>0</v>
      </c>
      <c r="AP92" s="60" t="b">
        <f>AND(D92=config!$J$24,AND(NOT(ISBLANK(I92)),I92&lt;=DATE(2022,12,31)))</f>
        <v>0</v>
      </c>
      <c r="AQ92" s="63">
        <f>K92*IF(AN92,14,12)/config!$B$7*AG92</f>
        <v>0</v>
      </c>
      <c r="AR92" s="63">
        <f>IF(K92&lt;=config!$B$9,config!$B$10,config!$B$11)*AQ92</f>
        <v>0</v>
      </c>
      <c r="AS92" s="63" t="e">
        <f>INDEX(Beschäftigungsgruppen!$J$16:$M$20,F92,AI92)/config!$B$12*J92</f>
        <v>#VALUE!</v>
      </c>
      <c r="AT92" s="63" t="e">
        <f>AS92*IF(AN92,14,12)/config!$B$7*AG92</f>
        <v>#VALUE!</v>
      </c>
      <c r="AU92" s="63" t="e">
        <f>IF(AS92&lt;=config!$B$9,config!$B$10,config!$B$11)*AT92</f>
        <v>#VALUE!</v>
      </c>
      <c r="AV92" s="249">
        <f t="shared" si="42"/>
        <v>0</v>
      </c>
      <c r="AW92" s="249">
        <f t="shared" si="43"/>
        <v>0</v>
      </c>
      <c r="AX92" s="53">
        <f t="shared" si="44"/>
        <v>0</v>
      </c>
    </row>
    <row r="93" spans="2:50" s="53" customFormat="1" ht="15" customHeight="1" x14ac:dyDescent="0.2">
      <c r="B93" s="176" t="str">
        <f t="shared" si="45"/>
        <v/>
      </c>
      <c r="C93" s="137"/>
      <c r="D93" s="115"/>
      <c r="E93" s="96"/>
      <c r="F93" s="127"/>
      <c r="G93" s="128"/>
      <c r="H93" s="122"/>
      <c r="I93" s="123"/>
      <c r="J93" s="129"/>
      <c r="K93" s="17"/>
      <c r="L93" s="115"/>
      <c r="M93" s="117" t="str">
        <f t="shared" si="46"/>
        <v/>
      </c>
      <c r="N93" s="14" t="str">
        <f t="shared" si="47"/>
        <v/>
      </c>
      <c r="O93" s="264" t="str">
        <f t="shared" si="54"/>
        <v/>
      </c>
      <c r="P93" s="262"/>
      <c r="Q93" s="110" t="str">
        <f t="shared" si="48"/>
        <v/>
      </c>
      <c r="R93" s="14" t="str">
        <f t="shared" si="49"/>
        <v/>
      </c>
      <c r="S93" s="14" t="str">
        <f t="shared" si="50"/>
        <v/>
      </c>
      <c r="T93" s="14" t="str">
        <f t="shared" si="51"/>
        <v/>
      </c>
      <c r="U93" s="14" t="str">
        <f t="shared" si="52"/>
        <v/>
      </c>
      <c r="V93" s="95" t="str">
        <f t="shared" si="53"/>
        <v/>
      </c>
      <c r="W93" s="119"/>
      <c r="Y93" s="53" t="b">
        <f t="shared" si="37"/>
        <v>1</v>
      </c>
      <c r="Z93" s="53" t="b">
        <f t="shared" si="38"/>
        <v>0</v>
      </c>
      <c r="AA93" s="53" t="b">
        <f>IF(ISBLANK(H93),TRUE,AND(IF(ISBLANK(I93),TRUE,I93&gt;=H93),AND(H93&gt;=DATE(1900,1,1),H93&lt;=DATE(config!$B$6,12,31))))</f>
        <v>1</v>
      </c>
      <c r="AB93" s="53" t="b">
        <f>IF(ISBLANK(I93),TRUE,IF(ISBLANK(H93),FALSE,AND(I93&gt;=H93,AND(I93&gt;=DATE(config!$B$6,1,1),I93&lt;=DATE(config!$B$6,12,31)))))</f>
        <v>1</v>
      </c>
      <c r="AC93" s="53" t="b">
        <f t="shared" si="33"/>
        <v>0</v>
      </c>
      <c r="AD93" s="53" t="b">
        <f t="shared" si="34"/>
        <v>0</v>
      </c>
      <c r="AE93" s="53">
        <f>IF(H93&lt;DATE(config!$B$6,1,1),DATE(config!$B$6,1,1),H93)</f>
        <v>44562</v>
      </c>
      <c r="AF93" s="53">
        <f>IF(ISBLANK(I93),DATE(config!$B$6,12,31),IF(I93&gt;DATE(config!$B$6,12,31),DATE(config!$B$6,12,31),I93))</f>
        <v>44926</v>
      </c>
      <c r="AG93" s="53">
        <f t="shared" si="35"/>
        <v>365</v>
      </c>
      <c r="AH93" s="53">
        <f>ROUNDDOWN((config!$B$8-H93)/365.25,0)</f>
        <v>123</v>
      </c>
      <c r="AI93" s="60">
        <f t="shared" si="39"/>
        <v>4</v>
      </c>
      <c r="AJ93" s="60" t="str">
        <f>$F93 &amp; INDEX(Beschäftigungsgruppen!$J$15:$M$15,1,AI93)</f>
        <v>d</v>
      </c>
      <c r="AK93" s="60" t="b">
        <f>G93&lt;&gt;config!$F$20</f>
        <v>1</v>
      </c>
      <c r="AL93" s="60" t="str">
        <f t="shared" si="40"/>
        <v>Ja</v>
      </c>
      <c r="AM93" s="60" t="str">
        <f t="shared" si="41"/>
        <v>Nein</v>
      </c>
      <c r="AN93" s="60" t="b">
        <f t="shared" si="36"/>
        <v>0</v>
      </c>
      <c r="AO93" s="60" t="b">
        <f>AND(C93=config!$D$23,AND(NOT(ISBLANK(H93)),H93&lt;=DATE(2022,12,31)))</f>
        <v>0</v>
      </c>
      <c r="AP93" s="60" t="b">
        <f>AND(D93=config!$J$24,AND(NOT(ISBLANK(I93)),I93&lt;=DATE(2022,12,31)))</f>
        <v>0</v>
      </c>
      <c r="AQ93" s="63">
        <f>K93*IF(AN93,14,12)/config!$B$7*AG93</f>
        <v>0</v>
      </c>
      <c r="AR93" s="63">
        <f>IF(K93&lt;=config!$B$9,config!$B$10,config!$B$11)*AQ93</f>
        <v>0</v>
      </c>
      <c r="AS93" s="63" t="e">
        <f>INDEX(Beschäftigungsgruppen!$J$16:$M$20,F93,AI93)/config!$B$12*J93</f>
        <v>#VALUE!</v>
      </c>
      <c r="AT93" s="63" t="e">
        <f>AS93*IF(AN93,14,12)/config!$B$7*AG93</f>
        <v>#VALUE!</v>
      </c>
      <c r="AU93" s="63" t="e">
        <f>IF(AS93&lt;=config!$B$9,config!$B$10,config!$B$11)*AT93</f>
        <v>#VALUE!</v>
      </c>
      <c r="AV93" s="249">
        <f t="shared" si="42"/>
        <v>0</v>
      </c>
      <c r="AW93" s="249">
        <f t="shared" si="43"/>
        <v>0</v>
      </c>
      <c r="AX93" s="53">
        <f t="shared" si="44"/>
        <v>0</v>
      </c>
    </row>
    <row r="94" spans="2:50" s="53" customFormat="1" ht="15" customHeight="1" x14ac:dyDescent="0.2">
      <c r="B94" s="176" t="str">
        <f t="shared" si="45"/>
        <v/>
      </c>
      <c r="C94" s="137"/>
      <c r="D94" s="115"/>
      <c r="E94" s="96"/>
      <c r="F94" s="127"/>
      <c r="G94" s="128"/>
      <c r="H94" s="122"/>
      <c r="I94" s="123"/>
      <c r="J94" s="129"/>
      <c r="K94" s="17"/>
      <c r="L94" s="115"/>
      <c r="M94" s="117" t="str">
        <f t="shared" si="46"/>
        <v/>
      </c>
      <c r="N94" s="14" t="str">
        <f t="shared" si="47"/>
        <v/>
      </c>
      <c r="O94" s="264" t="str">
        <f t="shared" si="54"/>
        <v/>
      </c>
      <c r="P94" s="262"/>
      <c r="Q94" s="110" t="str">
        <f t="shared" si="48"/>
        <v/>
      </c>
      <c r="R94" s="14" t="str">
        <f t="shared" si="49"/>
        <v/>
      </c>
      <c r="S94" s="14" t="str">
        <f t="shared" si="50"/>
        <v/>
      </c>
      <c r="T94" s="14" t="str">
        <f t="shared" si="51"/>
        <v/>
      </c>
      <c r="U94" s="14" t="str">
        <f t="shared" si="52"/>
        <v/>
      </c>
      <c r="V94" s="95" t="str">
        <f t="shared" si="53"/>
        <v/>
      </c>
      <c r="W94" s="119"/>
      <c r="Y94" s="53" t="b">
        <f t="shared" si="37"/>
        <v>1</v>
      </c>
      <c r="Z94" s="53" t="b">
        <f t="shared" si="38"/>
        <v>0</v>
      </c>
      <c r="AA94" s="53" t="b">
        <f>IF(ISBLANK(H94),TRUE,AND(IF(ISBLANK(I94),TRUE,I94&gt;=H94),AND(H94&gt;=DATE(1900,1,1),H94&lt;=DATE(config!$B$6,12,31))))</f>
        <v>1</v>
      </c>
      <c r="AB94" s="53" t="b">
        <f>IF(ISBLANK(I94),TRUE,IF(ISBLANK(H94),FALSE,AND(I94&gt;=H94,AND(I94&gt;=DATE(config!$B$6,1,1),I94&lt;=DATE(config!$B$6,12,31)))))</f>
        <v>1</v>
      </c>
      <c r="AC94" s="53" t="b">
        <f t="shared" si="33"/>
        <v>0</v>
      </c>
      <c r="AD94" s="53" t="b">
        <f t="shared" si="34"/>
        <v>0</v>
      </c>
      <c r="AE94" s="53">
        <f>IF(H94&lt;DATE(config!$B$6,1,1),DATE(config!$B$6,1,1),H94)</f>
        <v>44562</v>
      </c>
      <c r="AF94" s="53">
        <f>IF(ISBLANK(I94),DATE(config!$B$6,12,31),IF(I94&gt;DATE(config!$B$6,12,31),DATE(config!$B$6,12,31),I94))</f>
        <v>44926</v>
      </c>
      <c r="AG94" s="53">
        <f t="shared" si="35"/>
        <v>365</v>
      </c>
      <c r="AH94" s="53">
        <f>ROUNDDOWN((config!$B$8-H94)/365.25,0)</f>
        <v>123</v>
      </c>
      <c r="AI94" s="60">
        <f t="shared" si="39"/>
        <v>4</v>
      </c>
      <c r="AJ94" s="60" t="str">
        <f>$F94 &amp; INDEX(Beschäftigungsgruppen!$J$15:$M$15,1,AI94)</f>
        <v>d</v>
      </c>
      <c r="AK94" s="60" t="b">
        <f>G94&lt;&gt;config!$F$20</f>
        <v>1</v>
      </c>
      <c r="AL94" s="60" t="str">
        <f t="shared" si="40"/>
        <v>Ja</v>
      </c>
      <c r="AM94" s="60" t="str">
        <f t="shared" si="41"/>
        <v>Nein</v>
      </c>
      <c r="AN94" s="60" t="b">
        <f t="shared" si="36"/>
        <v>0</v>
      </c>
      <c r="AO94" s="60" t="b">
        <f>AND(C94=config!$D$23,AND(NOT(ISBLANK(H94)),H94&lt;=DATE(2022,12,31)))</f>
        <v>0</v>
      </c>
      <c r="AP94" s="60" t="b">
        <f>AND(D94=config!$J$24,AND(NOT(ISBLANK(I94)),I94&lt;=DATE(2022,12,31)))</f>
        <v>0</v>
      </c>
      <c r="AQ94" s="63">
        <f>K94*IF(AN94,14,12)/config!$B$7*AG94</f>
        <v>0</v>
      </c>
      <c r="AR94" s="63">
        <f>IF(K94&lt;=config!$B$9,config!$B$10,config!$B$11)*AQ94</f>
        <v>0</v>
      </c>
      <c r="AS94" s="63" t="e">
        <f>INDEX(Beschäftigungsgruppen!$J$16:$M$20,F94,AI94)/config!$B$12*J94</f>
        <v>#VALUE!</v>
      </c>
      <c r="AT94" s="63" t="e">
        <f>AS94*IF(AN94,14,12)/config!$B$7*AG94</f>
        <v>#VALUE!</v>
      </c>
      <c r="AU94" s="63" t="e">
        <f>IF(AS94&lt;=config!$B$9,config!$B$10,config!$B$11)*AT94</f>
        <v>#VALUE!</v>
      </c>
      <c r="AV94" s="249">
        <f t="shared" si="42"/>
        <v>0</v>
      </c>
      <c r="AW94" s="249">
        <f t="shared" si="43"/>
        <v>0</v>
      </c>
      <c r="AX94" s="53">
        <f t="shared" si="44"/>
        <v>0</v>
      </c>
    </row>
    <row r="95" spans="2:50" s="53" customFormat="1" ht="15" customHeight="1" x14ac:dyDescent="0.2">
      <c r="B95" s="176" t="str">
        <f t="shared" si="45"/>
        <v/>
      </c>
      <c r="C95" s="137"/>
      <c r="D95" s="115"/>
      <c r="E95" s="96"/>
      <c r="F95" s="127"/>
      <c r="G95" s="128"/>
      <c r="H95" s="122"/>
      <c r="I95" s="123"/>
      <c r="J95" s="129"/>
      <c r="K95" s="17"/>
      <c r="L95" s="115"/>
      <c r="M95" s="117" t="str">
        <f t="shared" si="46"/>
        <v/>
      </c>
      <c r="N95" s="14" t="str">
        <f t="shared" si="47"/>
        <v/>
      </c>
      <c r="O95" s="264" t="str">
        <f t="shared" si="54"/>
        <v/>
      </c>
      <c r="P95" s="262"/>
      <c r="Q95" s="110" t="str">
        <f t="shared" si="48"/>
        <v/>
      </c>
      <c r="R95" s="14" t="str">
        <f t="shared" si="49"/>
        <v/>
      </c>
      <c r="S95" s="14" t="str">
        <f t="shared" si="50"/>
        <v/>
      </c>
      <c r="T95" s="14" t="str">
        <f t="shared" si="51"/>
        <v/>
      </c>
      <c r="U95" s="14" t="str">
        <f t="shared" si="52"/>
        <v/>
      </c>
      <c r="V95" s="95" t="str">
        <f t="shared" si="53"/>
        <v/>
      </c>
      <c r="W95" s="119"/>
      <c r="Y95" s="53" t="b">
        <f t="shared" si="37"/>
        <v>1</v>
      </c>
      <c r="Z95" s="53" t="b">
        <f t="shared" si="38"/>
        <v>0</v>
      </c>
      <c r="AA95" s="53" t="b">
        <f>IF(ISBLANK(H95),TRUE,AND(IF(ISBLANK(I95),TRUE,I95&gt;=H95),AND(H95&gt;=DATE(1900,1,1),H95&lt;=DATE(config!$B$6,12,31))))</f>
        <v>1</v>
      </c>
      <c r="AB95" s="53" t="b">
        <f>IF(ISBLANK(I95),TRUE,IF(ISBLANK(H95),FALSE,AND(I95&gt;=H95,AND(I95&gt;=DATE(config!$B$6,1,1),I95&lt;=DATE(config!$B$6,12,31)))))</f>
        <v>1</v>
      </c>
      <c r="AC95" s="53" t="b">
        <f t="shared" si="33"/>
        <v>0</v>
      </c>
      <c r="AD95" s="53" t="b">
        <f t="shared" si="34"/>
        <v>0</v>
      </c>
      <c r="AE95" s="53">
        <f>IF(H95&lt;DATE(config!$B$6,1,1),DATE(config!$B$6,1,1),H95)</f>
        <v>44562</v>
      </c>
      <c r="AF95" s="53">
        <f>IF(ISBLANK(I95),DATE(config!$B$6,12,31),IF(I95&gt;DATE(config!$B$6,12,31),DATE(config!$B$6,12,31),I95))</f>
        <v>44926</v>
      </c>
      <c r="AG95" s="53">
        <f t="shared" si="35"/>
        <v>365</v>
      </c>
      <c r="AH95" s="53">
        <f>ROUNDDOWN((config!$B$8-H95)/365.25,0)</f>
        <v>123</v>
      </c>
      <c r="AI95" s="60">
        <f t="shared" si="39"/>
        <v>4</v>
      </c>
      <c r="AJ95" s="60" t="str">
        <f>$F95 &amp; INDEX(Beschäftigungsgruppen!$J$15:$M$15,1,AI95)</f>
        <v>d</v>
      </c>
      <c r="AK95" s="60" t="b">
        <f>G95&lt;&gt;config!$F$20</f>
        <v>1</v>
      </c>
      <c r="AL95" s="60" t="str">
        <f t="shared" si="40"/>
        <v>Ja</v>
      </c>
      <c r="AM95" s="60" t="str">
        <f t="shared" si="41"/>
        <v>Nein</v>
      </c>
      <c r="AN95" s="60" t="b">
        <f t="shared" si="36"/>
        <v>0</v>
      </c>
      <c r="AO95" s="60" t="b">
        <f>AND(C95=config!$D$23,AND(NOT(ISBLANK(H95)),H95&lt;=DATE(2022,12,31)))</f>
        <v>0</v>
      </c>
      <c r="AP95" s="60" t="b">
        <f>AND(D95=config!$J$24,AND(NOT(ISBLANK(I95)),I95&lt;=DATE(2022,12,31)))</f>
        <v>0</v>
      </c>
      <c r="AQ95" s="63">
        <f>K95*IF(AN95,14,12)/config!$B$7*AG95</f>
        <v>0</v>
      </c>
      <c r="AR95" s="63">
        <f>IF(K95&lt;=config!$B$9,config!$B$10,config!$B$11)*AQ95</f>
        <v>0</v>
      </c>
      <c r="AS95" s="63" t="e">
        <f>INDEX(Beschäftigungsgruppen!$J$16:$M$20,F95,AI95)/config!$B$12*J95</f>
        <v>#VALUE!</v>
      </c>
      <c r="AT95" s="63" t="e">
        <f>AS95*IF(AN95,14,12)/config!$B$7*AG95</f>
        <v>#VALUE!</v>
      </c>
      <c r="AU95" s="63" t="e">
        <f>IF(AS95&lt;=config!$B$9,config!$B$10,config!$B$11)*AT95</f>
        <v>#VALUE!</v>
      </c>
      <c r="AV95" s="249">
        <f t="shared" si="42"/>
        <v>0</v>
      </c>
      <c r="AW95" s="249">
        <f t="shared" si="43"/>
        <v>0</v>
      </c>
      <c r="AX95" s="53">
        <f t="shared" si="44"/>
        <v>0</v>
      </c>
    </row>
    <row r="96" spans="2:50" s="53" customFormat="1" ht="15" customHeight="1" x14ac:dyDescent="0.2">
      <c r="B96" s="176" t="str">
        <f t="shared" si="45"/>
        <v/>
      </c>
      <c r="C96" s="137"/>
      <c r="D96" s="115"/>
      <c r="E96" s="96"/>
      <c r="F96" s="127"/>
      <c r="G96" s="128"/>
      <c r="H96" s="122"/>
      <c r="I96" s="123"/>
      <c r="J96" s="129"/>
      <c r="K96" s="17"/>
      <c r="L96" s="115"/>
      <c r="M96" s="117" t="str">
        <f t="shared" si="46"/>
        <v/>
      </c>
      <c r="N96" s="14" t="str">
        <f t="shared" si="47"/>
        <v/>
      </c>
      <c r="O96" s="264" t="str">
        <f t="shared" si="54"/>
        <v/>
      </c>
      <c r="P96" s="262"/>
      <c r="Q96" s="110" t="str">
        <f t="shared" si="48"/>
        <v/>
      </c>
      <c r="R96" s="14" t="str">
        <f t="shared" si="49"/>
        <v/>
      </c>
      <c r="S96" s="14" t="str">
        <f t="shared" si="50"/>
        <v/>
      </c>
      <c r="T96" s="14" t="str">
        <f t="shared" si="51"/>
        <v/>
      </c>
      <c r="U96" s="14" t="str">
        <f t="shared" si="52"/>
        <v/>
      </c>
      <c r="V96" s="95" t="str">
        <f t="shared" si="53"/>
        <v/>
      </c>
      <c r="W96" s="119"/>
      <c r="Y96" s="53" t="b">
        <f t="shared" si="37"/>
        <v>1</v>
      </c>
      <c r="Z96" s="53" t="b">
        <f t="shared" si="38"/>
        <v>0</v>
      </c>
      <c r="AA96" s="53" t="b">
        <f>IF(ISBLANK(H96),TRUE,AND(IF(ISBLANK(I96),TRUE,I96&gt;=H96),AND(H96&gt;=DATE(1900,1,1),H96&lt;=DATE(config!$B$6,12,31))))</f>
        <v>1</v>
      </c>
      <c r="AB96" s="53" t="b">
        <f>IF(ISBLANK(I96),TRUE,IF(ISBLANK(H96),FALSE,AND(I96&gt;=H96,AND(I96&gt;=DATE(config!$B$6,1,1),I96&lt;=DATE(config!$B$6,12,31)))))</f>
        <v>1</v>
      </c>
      <c r="AC96" s="53" t="b">
        <f t="shared" si="33"/>
        <v>0</v>
      </c>
      <c r="AD96" s="53" t="b">
        <f t="shared" si="34"/>
        <v>0</v>
      </c>
      <c r="AE96" s="53">
        <f>IF(H96&lt;DATE(config!$B$6,1,1),DATE(config!$B$6,1,1),H96)</f>
        <v>44562</v>
      </c>
      <c r="AF96" s="53">
        <f>IF(ISBLANK(I96),DATE(config!$B$6,12,31),IF(I96&gt;DATE(config!$B$6,12,31),DATE(config!$B$6,12,31),I96))</f>
        <v>44926</v>
      </c>
      <c r="AG96" s="53">
        <f t="shared" si="35"/>
        <v>365</v>
      </c>
      <c r="AH96" s="53">
        <f>ROUNDDOWN((config!$B$8-H96)/365.25,0)</f>
        <v>123</v>
      </c>
      <c r="AI96" s="60">
        <f t="shared" si="39"/>
        <v>4</v>
      </c>
      <c r="AJ96" s="60" t="str">
        <f>$F96 &amp; INDEX(Beschäftigungsgruppen!$J$15:$M$15,1,AI96)</f>
        <v>d</v>
      </c>
      <c r="AK96" s="60" t="b">
        <f>G96&lt;&gt;config!$F$20</f>
        <v>1</v>
      </c>
      <c r="AL96" s="60" t="str">
        <f t="shared" si="40"/>
        <v>Ja</v>
      </c>
      <c r="AM96" s="60" t="str">
        <f t="shared" si="41"/>
        <v>Nein</v>
      </c>
      <c r="AN96" s="60" t="b">
        <f t="shared" si="36"/>
        <v>0</v>
      </c>
      <c r="AO96" s="60" t="b">
        <f>AND(C96=config!$D$23,AND(NOT(ISBLANK(H96)),H96&lt;=DATE(2022,12,31)))</f>
        <v>0</v>
      </c>
      <c r="AP96" s="60" t="b">
        <f>AND(D96=config!$J$24,AND(NOT(ISBLANK(I96)),I96&lt;=DATE(2022,12,31)))</f>
        <v>0</v>
      </c>
      <c r="AQ96" s="63">
        <f>K96*IF(AN96,14,12)/config!$B$7*AG96</f>
        <v>0</v>
      </c>
      <c r="AR96" s="63">
        <f>IF(K96&lt;=config!$B$9,config!$B$10,config!$B$11)*AQ96</f>
        <v>0</v>
      </c>
      <c r="AS96" s="63" t="e">
        <f>INDEX(Beschäftigungsgruppen!$J$16:$M$20,F96,AI96)/config!$B$12*J96</f>
        <v>#VALUE!</v>
      </c>
      <c r="AT96" s="63" t="e">
        <f>AS96*IF(AN96,14,12)/config!$B$7*AG96</f>
        <v>#VALUE!</v>
      </c>
      <c r="AU96" s="63" t="e">
        <f>IF(AS96&lt;=config!$B$9,config!$B$10,config!$B$11)*AT96</f>
        <v>#VALUE!</v>
      </c>
      <c r="AV96" s="249">
        <f t="shared" si="42"/>
        <v>0</v>
      </c>
      <c r="AW96" s="249">
        <f t="shared" si="43"/>
        <v>0</v>
      </c>
      <c r="AX96" s="53">
        <f t="shared" si="44"/>
        <v>0</v>
      </c>
    </row>
    <row r="97" spans="2:50" s="53" customFormat="1" ht="15" customHeight="1" x14ac:dyDescent="0.2">
      <c r="B97" s="176" t="str">
        <f t="shared" si="45"/>
        <v/>
      </c>
      <c r="C97" s="137"/>
      <c r="D97" s="115"/>
      <c r="E97" s="96"/>
      <c r="F97" s="127"/>
      <c r="G97" s="128"/>
      <c r="H97" s="122"/>
      <c r="I97" s="123"/>
      <c r="J97" s="129"/>
      <c r="K97" s="17"/>
      <c r="L97" s="115"/>
      <c r="M97" s="117" t="str">
        <f t="shared" si="46"/>
        <v/>
      </c>
      <c r="N97" s="14" t="str">
        <f t="shared" si="47"/>
        <v/>
      </c>
      <c r="O97" s="264" t="str">
        <f t="shared" si="54"/>
        <v/>
      </c>
      <c r="P97" s="262"/>
      <c r="Q97" s="110" t="str">
        <f t="shared" si="48"/>
        <v/>
      </c>
      <c r="R97" s="14" t="str">
        <f t="shared" si="49"/>
        <v/>
      </c>
      <c r="S97" s="14" t="str">
        <f t="shared" si="50"/>
        <v/>
      </c>
      <c r="T97" s="14" t="str">
        <f t="shared" si="51"/>
        <v/>
      </c>
      <c r="U97" s="14" t="str">
        <f t="shared" si="52"/>
        <v/>
      </c>
      <c r="V97" s="95" t="str">
        <f t="shared" si="53"/>
        <v/>
      </c>
      <c r="W97" s="119"/>
      <c r="Y97" s="53" t="b">
        <f t="shared" si="37"/>
        <v>1</v>
      </c>
      <c r="Z97" s="53" t="b">
        <f t="shared" si="38"/>
        <v>0</v>
      </c>
      <c r="AA97" s="53" t="b">
        <f>IF(ISBLANK(H97),TRUE,AND(IF(ISBLANK(I97),TRUE,I97&gt;=H97),AND(H97&gt;=DATE(1900,1,1),H97&lt;=DATE(config!$B$6,12,31))))</f>
        <v>1</v>
      </c>
      <c r="AB97" s="53" t="b">
        <f>IF(ISBLANK(I97),TRUE,IF(ISBLANK(H97),FALSE,AND(I97&gt;=H97,AND(I97&gt;=DATE(config!$B$6,1,1),I97&lt;=DATE(config!$B$6,12,31)))))</f>
        <v>1</v>
      </c>
      <c r="AC97" s="53" t="b">
        <f t="shared" si="33"/>
        <v>0</v>
      </c>
      <c r="AD97" s="53" t="b">
        <f t="shared" si="34"/>
        <v>0</v>
      </c>
      <c r="AE97" s="53">
        <f>IF(H97&lt;DATE(config!$B$6,1,1),DATE(config!$B$6,1,1),H97)</f>
        <v>44562</v>
      </c>
      <c r="AF97" s="53">
        <f>IF(ISBLANK(I97),DATE(config!$B$6,12,31),IF(I97&gt;DATE(config!$B$6,12,31),DATE(config!$B$6,12,31),I97))</f>
        <v>44926</v>
      </c>
      <c r="AG97" s="53">
        <f t="shared" si="35"/>
        <v>365</v>
      </c>
      <c r="AH97" s="53">
        <f>ROUNDDOWN((config!$B$8-H97)/365.25,0)</f>
        <v>123</v>
      </c>
      <c r="AI97" s="60">
        <f t="shared" si="39"/>
        <v>4</v>
      </c>
      <c r="AJ97" s="60" t="str">
        <f>$F97 &amp; INDEX(Beschäftigungsgruppen!$J$15:$M$15,1,AI97)</f>
        <v>d</v>
      </c>
      <c r="AK97" s="60" t="b">
        <f>G97&lt;&gt;config!$F$20</f>
        <v>1</v>
      </c>
      <c r="AL97" s="60" t="str">
        <f t="shared" si="40"/>
        <v>Ja</v>
      </c>
      <c r="AM97" s="60" t="str">
        <f t="shared" si="41"/>
        <v>Nein</v>
      </c>
      <c r="AN97" s="60" t="b">
        <f t="shared" si="36"/>
        <v>0</v>
      </c>
      <c r="AO97" s="60" t="b">
        <f>AND(C97=config!$D$23,AND(NOT(ISBLANK(H97)),H97&lt;=DATE(2022,12,31)))</f>
        <v>0</v>
      </c>
      <c r="AP97" s="60" t="b">
        <f>AND(D97=config!$J$24,AND(NOT(ISBLANK(I97)),I97&lt;=DATE(2022,12,31)))</f>
        <v>0</v>
      </c>
      <c r="AQ97" s="63">
        <f>K97*IF(AN97,14,12)/config!$B$7*AG97</f>
        <v>0</v>
      </c>
      <c r="AR97" s="63">
        <f>IF(K97&lt;=config!$B$9,config!$B$10,config!$B$11)*AQ97</f>
        <v>0</v>
      </c>
      <c r="AS97" s="63" t="e">
        <f>INDEX(Beschäftigungsgruppen!$J$16:$M$20,F97,AI97)/config!$B$12*J97</f>
        <v>#VALUE!</v>
      </c>
      <c r="AT97" s="63" t="e">
        <f>AS97*IF(AN97,14,12)/config!$B$7*AG97</f>
        <v>#VALUE!</v>
      </c>
      <c r="AU97" s="63" t="e">
        <f>IF(AS97&lt;=config!$B$9,config!$B$10,config!$B$11)*AT97</f>
        <v>#VALUE!</v>
      </c>
      <c r="AV97" s="249">
        <f t="shared" si="42"/>
        <v>0</v>
      </c>
      <c r="AW97" s="249">
        <f t="shared" si="43"/>
        <v>0</v>
      </c>
      <c r="AX97" s="53">
        <f t="shared" si="44"/>
        <v>0</v>
      </c>
    </row>
    <row r="98" spans="2:50" s="53" customFormat="1" ht="15" customHeight="1" x14ac:dyDescent="0.2">
      <c r="B98" s="176" t="str">
        <f t="shared" si="45"/>
        <v/>
      </c>
      <c r="C98" s="137"/>
      <c r="D98" s="115"/>
      <c r="E98" s="96"/>
      <c r="F98" s="127"/>
      <c r="G98" s="128"/>
      <c r="H98" s="122"/>
      <c r="I98" s="123"/>
      <c r="J98" s="129"/>
      <c r="K98" s="17"/>
      <c r="L98" s="115"/>
      <c r="M98" s="117" t="str">
        <f t="shared" si="46"/>
        <v/>
      </c>
      <c r="N98" s="14" t="str">
        <f t="shared" si="47"/>
        <v/>
      </c>
      <c r="O98" s="264" t="str">
        <f t="shared" si="54"/>
        <v/>
      </c>
      <c r="P98" s="262"/>
      <c r="Q98" s="110" t="str">
        <f t="shared" si="48"/>
        <v/>
      </c>
      <c r="R98" s="14" t="str">
        <f t="shared" si="49"/>
        <v/>
      </c>
      <c r="S98" s="14" t="str">
        <f t="shared" si="50"/>
        <v/>
      </c>
      <c r="T98" s="14" t="str">
        <f t="shared" si="51"/>
        <v/>
      </c>
      <c r="U98" s="14" t="str">
        <f t="shared" si="52"/>
        <v/>
      </c>
      <c r="V98" s="95" t="str">
        <f t="shared" si="53"/>
        <v/>
      </c>
      <c r="W98" s="119"/>
      <c r="Y98" s="53" t="b">
        <f t="shared" si="37"/>
        <v>1</v>
      </c>
      <c r="Z98" s="53" t="b">
        <f t="shared" si="38"/>
        <v>0</v>
      </c>
      <c r="AA98" s="53" t="b">
        <f>IF(ISBLANK(H98),TRUE,AND(IF(ISBLANK(I98),TRUE,I98&gt;=H98),AND(H98&gt;=DATE(1900,1,1),H98&lt;=DATE(config!$B$6,12,31))))</f>
        <v>1</v>
      </c>
      <c r="AB98" s="53" t="b">
        <f>IF(ISBLANK(I98),TRUE,IF(ISBLANK(H98),FALSE,AND(I98&gt;=H98,AND(I98&gt;=DATE(config!$B$6,1,1),I98&lt;=DATE(config!$B$6,12,31)))))</f>
        <v>1</v>
      </c>
      <c r="AC98" s="53" t="b">
        <f t="shared" si="33"/>
        <v>0</v>
      </c>
      <c r="AD98" s="53" t="b">
        <f t="shared" si="34"/>
        <v>0</v>
      </c>
      <c r="AE98" s="53">
        <f>IF(H98&lt;DATE(config!$B$6,1,1),DATE(config!$B$6,1,1),H98)</f>
        <v>44562</v>
      </c>
      <c r="AF98" s="53">
        <f>IF(ISBLANK(I98),DATE(config!$B$6,12,31),IF(I98&gt;DATE(config!$B$6,12,31),DATE(config!$B$6,12,31),I98))</f>
        <v>44926</v>
      </c>
      <c r="AG98" s="53">
        <f t="shared" si="35"/>
        <v>365</v>
      </c>
      <c r="AH98" s="53">
        <f>ROUNDDOWN((config!$B$8-H98)/365.25,0)</f>
        <v>123</v>
      </c>
      <c r="AI98" s="60">
        <f t="shared" si="39"/>
        <v>4</v>
      </c>
      <c r="AJ98" s="60" t="str">
        <f>$F98 &amp; INDEX(Beschäftigungsgruppen!$J$15:$M$15,1,AI98)</f>
        <v>d</v>
      </c>
      <c r="AK98" s="60" t="b">
        <f>G98&lt;&gt;config!$F$20</f>
        <v>1</v>
      </c>
      <c r="AL98" s="60" t="str">
        <f t="shared" si="40"/>
        <v>Ja</v>
      </c>
      <c r="AM98" s="60" t="str">
        <f t="shared" si="41"/>
        <v>Nein</v>
      </c>
      <c r="AN98" s="60" t="b">
        <f t="shared" si="36"/>
        <v>0</v>
      </c>
      <c r="AO98" s="60" t="b">
        <f>AND(C98=config!$D$23,AND(NOT(ISBLANK(H98)),H98&lt;=DATE(2022,12,31)))</f>
        <v>0</v>
      </c>
      <c r="AP98" s="60" t="b">
        <f>AND(D98=config!$J$24,AND(NOT(ISBLANK(I98)),I98&lt;=DATE(2022,12,31)))</f>
        <v>0</v>
      </c>
      <c r="AQ98" s="63">
        <f>K98*IF(AN98,14,12)/config!$B$7*AG98</f>
        <v>0</v>
      </c>
      <c r="AR98" s="63">
        <f>IF(K98&lt;=config!$B$9,config!$B$10,config!$B$11)*AQ98</f>
        <v>0</v>
      </c>
      <c r="AS98" s="63" t="e">
        <f>INDEX(Beschäftigungsgruppen!$J$16:$M$20,F98,AI98)/config!$B$12*J98</f>
        <v>#VALUE!</v>
      </c>
      <c r="AT98" s="63" t="e">
        <f>AS98*IF(AN98,14,12)/config!$B$7*AG98</f>
        <v>#VALUE!</v>
      </c>
      <c r="AU98" s="63" t="e">
        <f>IF(AS98&lt;=config!$B$9,config!$B$10,config!$B$11)*AT98</f>
        <v>#VALUE!</v>
      </c>
      <c r="AV98" s="249">
        <f t="shared" si="42"/>
        <v>0</v>
      </c>
      <c r="AW98" s="249">
        <f t="shared" si="43"/>
        <v>0</v>
      </c>
      <c r="AX98" s="53">
        <f t="shared" si="44"/>
        <v>0</v>
      </c>
    </row>
    <row r="99" spans="2:50" s="53" customFormat="1" ht="15" customHeight="1" x14ac:dyDescent="0.2">
      <c r="B99" s="176" t="str">
        <f t="shared" si="45"/>
        <v/>
      </c>
      <c r="C99" s="137"/>
      <c r="D99" s="115"/>
      <c r="E99" s="96"/>
      <c r="F99" s="127"/>
      <c r="G99" s="128"/>
      <c r="H99" s="122"/>
      <c r="I99" s="123"/>
      <c r="J99" s="129"/>
      <c r="K99" s="17"/>
      <c r="L99" s="115"/>
      <c r="M99" s="117" t="str">
        <f t="shared" si="46"/>
        <v/>
      </c>
      <c r="N99" s="14" t="str">
        <f t="shared" si="47"/>
        <v/>
      </c>
      <c r="O99" s="264" t="str">
        <f t="shared" si="54"/>
        <v/>
      </c>
      <c r="P99" s="262"/>
      <c r="Q99" s="110" t="str">
        <f t="shared" si="48"/>
        <v/>
      </c>
      <c r="R99" s="14" t="str">
        <f t="shared" si="49"/>
        <v/>
      </c>
      <c r="S99" s="14" t="str">
        <f t="shared" si="50"/>
        <v/>
      </c>
      <c r="T99" s="14" t="str">
        <f t="shared" si="51"/>
        <v/>
      </c>
      <c r="U99" s="14" t="str">
        <f t="shared" si="52"/>
        <v/>
      </c>
      <c r="V99" s="95" t="str">
        <f t="shared" si="53"/>
        <v/>
      </c>
      <c r="W99" s="119"/>
      <c r="Y99" s="53" t="b">
        <f t="shared" si="37"/>
        <v>1</v>
      </c>
      <c r="Z99" s="53" t="b">
        <f t="shared" si="38"/>
        <v>0</v>
      </c>
      <c r="AA99" s="53" t="b">
        <f>IF(ISBLANK(H99),TRUE,AND(IF(ISBLANK(I99),TRUE,I99&gt;=H99),AND(H99&gt;=DATE(1900,1,1),H99&lt;=DATE(config!$B$6,12,31))))</f>
        <v>1</v>
      </c>
      <c r="AB99" s="53" t="b">
        <f>IF(ISBLANK(I99),TRUE,IF(ISBLANK(H99),FALSE,AND(I99&gt;=H99,AND(I99&gt;=DATE(config!$B$6,1,1),I99&lt;=DATE(config!$B$6,12,31)))))</f>
        <v>1</v>
      </c>
      <c r="AC99" s="53" t="b">
        <f t="shared" si="33"/>
        <v>0</v>
      </c>
      <c r="AD99" s="53" t="b">
        <f t="shared" si="34"/>
        <v>0</v>
      </c>
      <c r="AE99" s="53">
        <f>IF(H99&lt;DATE(config!$B$6,1,1),DATE(config!$B$6,1,1),H99)</f>
        <v>44562</v>
      </c>
      <c r="AF99" s="53">
        <f>IF(ISBLANK(I99),DATE(config!$B$6,12,31),IF(I99&gt;DATE(config!$B$6,12,31),DATE(config!$B$6,12,31),I99))</f>
        <v>44926</v>
      </c>
      <c r="AG99" s="53">
        <f t="shared" si="35"/>
        <v>365</v>
      </c>
      <c r="AH99" s="53">
        <f>ROUNDDOWN((config!$B$8-H99)/365.25,0)</f>
        <v>123</v>
      </c>
      <c r="AI99" s="60">
        <f t="shared" si="39"/>
        <v>4</v>
      </c>
      <c r="AJ99" s="60" t="str">
        <f>$F99 &amp; INDEX(Beschäftigungsgruppen!$J$15:$M$15,1,AI99)</f>
        <v>d</v>
      </c>
      <c r="AK99" s="60" t="b">
        <f>G99&lt;&gt;config!$F$20</f>
        <v>1</v>
      </c>
      <c r="AL99" s="60" t="str">
        <f t="shared" si="40"/>
        <v>Ja</v>
      </c>
      <c r="AM99" s="60" t="str">
        <f t="shared" si="41"/>
        <v>Nein</v>
      </c>
      <c r="AN99" s="60" t="b">
        <f t="shared" si="36"/>
        <v>0</v>
      </c>
      <c r="AO99" s="60" t="b">
        <f>AND(C99=config!$D$23,AND(NOT(ISBLANK(H99)),H99&lt;=DATE(2022,12,31)))</f>
        <v>0</v>
      </c>
      <c r="AP99" s="60" t="b">
        <f>AND(D99=config!$J$24,AND(NOT(ISBLANK(I99)),I99&lt;=DATE(2022,12,31)))</f>
        <v>0</v>
      </c>
      <c r="AQ99" s="63">
        <f>K99*IF(AN99,14,12)/config!$B$7*AG99</f>
        <v>0</v>
      </c>
      <c r="AR99" s="63">
        <f>IF(K99&lt;=config!$B$9,config!$B$10,config!$B$11)*AQ99</f>
        <v>0</v>
      </c>
      <c r="AS99" s="63" t="e">
        <f>INDEX(Beschäftigungsgruppen!$J$16:$M$20,F99,AI99)/config!$B$12*J99</f>
        <v>#VALUE!</v>
      </c>
      <c r="AT99" s="63" t="e">
        <f>AS99*IF(AN99,14,12)/config!$B$7*AG99</f>
        <v>#VALUE!</v>
      </c>
      <c r="AU99" s="63" t="e">
        <f>IF(AS99&lt;=config!$B$9,config!$B$10,config!$B$11)*AT99</f>
        <v>#VALUE!</v>
      </c>
      <c r="AV99" s="249">
        <f t="shared" si="42"/>
        <v>0</v>
      </c>
      <c r="AW99" s="249">
        <f t="shared" si="43"/>
        <v>0</v>
      </c>
      <c r="AX99" s="53">
        <f t="shared" si="44"/>
        <v>0</v>
      </c>
    </row>
    <row r="100" spans="2:50" s="53" customFormat="1" ht="15" customHeight="1" x14ac:dyDescent="0.2">
      <c r="B100" s="176" t="str">
        <f t="shared" si="45"/>
        <v/>
      </c>
      <c r="C100" s="137"/>
      <c r="D100" s="115"/>
      <c r="E100" s="96"/>
      <c r="F100" s="127"/>
      <c r="G100" s="128"/>
      <c r="H100" s="122"/>
      <c r="I100" s="123"/>
      <c r="J100" s="129"/>
      <c r="K100" s="17"/>
      <c r="L100" s="115"/>
      <c r="M100" s="117" t="str">
        <f t="shared" si="46"/>
        <v/>
      </c>
      <c r="N100" s="14" t="str">
        <f t="shared" si="47"/>
        <v/>
      </c>
      <c r="O100" s="264" t="str">
        <f t="shared" si="54"/>
        <v/>
      </c>
      <c r="P100" s="262"/>
      <c r="Q100" s="110" t="str">
        <f t="shared" si="48"/>
        <v/>
      </c>
      <c r="R100" s="14" t="str">
        <f t="shared" si="49"/>
        <v/>
      </c>
      <c r="S100" s="14" t="str">
        <f t="shared" si="50"/>
        <v/>
      </c>
      <c r="T100" s="14" t="str">
        <f t="shared" si="51"/>
        <v/>
      </c>
      <c r="U100" s="14" t="str">
        <f t="shared" si="52"/>
        <v/>
      </c>
      <c r="V100" s="95" t="str">
        <f t="shared" si="53"/>
        <v/>
      </c>
      <c r="W100" s="119"/>
      <c r="Y100" s="53" t="b">
        <f t="shared" si="37"/>
        <v>1</v>
      </c>
      <c r="Z100" s="53" t="b">
        <f t="shared" si="38"/>
        <v>0</v>
      </c>
      <c r="AA100" s="53" t="b">
        <f>IF(ISBLANK(H100),TRUE,AND(IF(ISBLANK(I100),TRUE,I100&gt;=H100),AND(H100&gt;=DATE(1900,1,1),H100&lt;=DATE(config!$B$6,12,31))))</f>
        <v>1</v>
      </c>
      <c r="AB100" s="53" t="b">
        <f>IF(ISBLANK(I100),TRUE,IF(ISBLANK(H100),FALSE,AND(I100&gt;=H100,AND(I100&gt;=DATE(config!$B$6,1,1),I100&lt;=DATE(config!$B$6,12,31)))))</f>
        <v>1</v>
      </c>
      <c r="AC100" s="53" t="b">
        <f t="shared" si="33"/>
        <v>0</v>
      </c>
      <c r="AD100" s="53" t="b">
        <f t="shared" si="34"/>
        <v>0</v>
      </c>
      <c r="AE100" s="53">
        <f>IF(H100&lt;DATE(config!$B$6,1,1),DATE(config!$B$6,1,1),H100)</f>
        <v>44562</v>
      </c>
      <c r="AF100" s="53">
        <f>IF(ISBLANK(I100),DATE(config!$B$6,12,31),IF(I100&gt;DATE(config!$B$6,12,31),DATE(config!$B$6,12,31),I100))</f>
        <v>44926</v>
      </c>
      <c r="AG100" s="53">
        <f t="shared" si="35"/>
        <v>365</v>
      </c>
      <c r="AH100" s="53">
        <f>ROUNDDOWN((config!$B$8-H100)/365.25,0)</f>
        <v>123</v>
      </c>
      <c r="AI100" s="60">
        <f t="shared" si="39"/>
        <v>4</v>
      </c>
      <c r="AJ100" s="60" t="str">
        <f>$F100 &amp; INDEX(Beschäftigungsgruppen!$J$15:$M$15,1,AI100)</f>
        <v>d</v>
      </c>
      <c r="AK100" s="60" t="b">
        <f>G100&lt;&gt;config!$F$20</f>
        <v>1</v>
      </c>
      <c r="AL100" s="60" t="str">
        <f t="shared" si="40"/>
        <v>Ja</v>
      </c>
      <c r="AM100" s="60" t="str">
        <f t="shared" si="41"/>
        <v>Nein</v>
      </c>
      <c r="AN100" s="60" t="b">
        <f t="shared" si="36"/>
        <v>0</v>
      </c>
      <c r="AO100" s="60" t="b">
        <f>AND(C100=config!$D$23,AND(NOT(ISBLANK(H100)),H100&lt;=DATE(2022,12,31)))</f>
        <v>0</v>
      </c>
      <c r="AP100" s="60" t="b">
        <f>AND(D100=config!$J$24,AND(NOT(ISBLANK(I100)),I100&lt;=DATE(2022,12,31)))</f>
        <v>0</v>
      </c>
      <c r="AQ100" s="63">
        <f>K100*IF(AN100,14,12)/config!$B$7*AG100</f>
        <v>0</v>
      </c>
      <c r="AR100" s="63">
        <f>IF(K100&lt;=config!$B$9,config!$B$10,config!$B$11)*AQ100</f>
        <v>0</v>
      </c>
      <c r="AS100" s="63" t="e">
        <f>INDEX(Beschäftigungsgruppen!$J$16:$M$20,F100,AI100)/config!$B$12*J100</f>
        <v>#VALUE!</v>
      </c>
      <c r="AT100" s="63" t="e">
        <f>AS100*IF(AN100,14,12)/config!$B$7*AG100</f>
        <v>#VALUE!</v>
      </c>
      <c r="AU100" s="63" t="e">
        <f>IF(AS100&lt;=config!$B$9,config!$B$10,config!$B$11)*AT100</f>
        <v>#VALUE!</v>
      </c>
      <c r="AV100" s="249">
        <f t="shared" si="42"/>
        <v>0</v>
      </c>
      <c r="AW100" s="249">
        <f t="shared" si="43"/>
        <v>0</v>
      </c>
      <c r="AX100" s="53">
        <f t="shared" si="44"/>
        <v>0</v>
      </c>
    </row>
    <row r="101" spans="2:50" s="53" customFormat="1" ht="15" customHeight="1" x14ac:dyDescent="0.2">
      <c r="B101" s="176" t="str">
        <f t="shared" si="45"/>
        <v/>
      </c>
      <c r="C101" s="137"/>
      <c r="D101" s="115"/>
      <c r="E101" s="96"/>
      <c r="F101" s="127"/>
      <c r="G101" s="128"/>
      <c r="H101" s="122"/>
      <c r="I101" s="123"/>
      <c r="J101" s="129"/>
      <c r="K101" s="17"/>
      <c r="L101" s="115"/>
      <c r="M101" s="117" t="str">
        <f t="shared" si="46"/>
        <v/>
      </c>
      <c r="N101" s="14" t="str">
        <f t="shared" si="47"/>
        <v/>
      </c>
      <c r="O101" s="264" t="str">
        <f t="shared" si="54"/>
        <v/>
      </c>
      <c r="P101" s="262"/>
      <c r="Q101" s="110" t="str">
        <f t="shared" si="48"/>
        <v/>
      </c>
      <c r="R101" s="14" t="str">
        <f t="shared" si="49"/>
        <v/>
      </c>
      <c r="S101" s="14" t="str">
        <f t="shared" si="50"/>
        <v/>
      </c>
      <c r="T101" s="14" t="str">
        <f t="shared" si="51"/>
        <v/>
      </c>
      <c r="U101" s="14" t="str">
        <f t="shared" si="52"/>
        <v/>
      </c>
      <c r="V101" s="95" t="str">
        <f t="shared" si="53"/>
        <v/>
      </c>
      <c r="W101" s="119"/>
      <c r="Y101" s="53" t="b">
        <f t="shared" si="37"/>
        <v>1</v>
      </c>
      <c r="Z101" s="53" t="b">
        <f t="shared" si="38"/>
        <v>0</v>
      </c>
      <c r="AA101" s="53" t="b">
        <f>IF(ISBLANK(H101),TRUE,AND(IF(ISBLANK(I101),TRUE,I101&gt;=H101),AND(H101&gt;=DATE(1900,1,1),H101&lt;=DATE(config!$B$6,12,31))))</f>
        <v>1</v>
      </c>
      <c r="AB101" s="53" t="b">
        <f>IF(ISBLANK(I101),TRUE,IF(ISBLANK(H101),FALSE,AND(I101&gt;=H101,AND(I101&gt;=DATE(config!$B$6,1,1),I101&lt;=DATE(config!$B$6,12,31)))))</f>
        <v>1</v>
      </c>
      <c r="AC101" s="53" t="b">
        <f t="shared" si="33"/>
        <v>0</v>
      </c>
      <c r="AD101" s="53" t="b">
        <f t="shared" si="34"/>
        <v>0</v>
      </c>
      <c r="AE101" s="53">
        <f>IF(H101&lt;DATE(config!$B$6,1,1),DATE(config!$B$6,1,1),H101)</f>
        <v>44562</v>
      </c>
      <c r="AF101" s="53">
        <f>IF(ISBLANK(I101),DATE(config!$B$6,12,31),IF(I101&gt;DATE(config!$B$6,12,31),DATE(config!$B$6,12,31),I101))</f>
        <v>44926</v>
      </c>
      <c r="AG101" s="53">
        <f t="shared" si="35"/>
        <v>365</v>
      </c>
      <c r="AH101" s="53">
        <f>ROUNDDOWN((config!$B$8-H101)/365.25,0)</f>
        <v>123</v>
      </c>
      <c r="AI101" s="60">
        <f t="shared" si="39"/>
        <v>4</v>
      </c>
      <c r="AJ101" s="60" t="str">
        <f>$F101 &amp; INDEX(Beschäftigungsgruppen!$J$15:$M$15,1,AI101)</f>
        <v>d</v>
      </c>
      <c r="AK101" s="60" t="b">
        <f>G101&lt;&gt;config!$F$20</f>
        <v>1</v>
      </c>
      <c r="AL101" s="60" t="str">
        <f t="shared" si="40"/>
        <v>Ja</v>
      </c>
      <c r="AM101" s="60" t="str">
        <f t="shared" si="41"/>
        <v>Nein</v>
      </c>
      <c r="AN101" s="60" t="b">
        <f t="shared" si="36"/>
        <v>0</v>
      </c>
      <c r="AO101" s="60" t="b">
        <f>AND(C101=config!$D$23,AND(NOT(ISBLANK(H101)),H101&lt;=DATE(2022,12,31)))</f>
        <v>0</v>
      </c>
      <c r="AP101" s="60" t="b">
        <f>AND(D101=config!$J$24,AND(NOT(ISBLANK(I101)),I101&lt;=DATE(2022,12,31)))</f>
        <v>0</v>
      </c>
      <c r="AQ101" s="63">
        <f>K101*IF(AN101,14,12)/config!$B$7*AG101</f>
        <v>0</v>
      </c>
      <c r="AR101" s="63">
        <f>IF(K101&lt;=config!$B$9,config!$B$10,config!$B$11)*AQ101</f>
        <v>0</v>
      </c>
      <c r="AS101" s="63" t="e">
        <f>INDEX(Beschäftigungsgruppen!$J$16:$M$20,F101,AI101)/config!$B$12*J101</f>
        <v>#VALUE!</v>
      </c>
      <c r="AT101" s="63" t="e">
        <f>AS101*IF(AN101,14,12)/config!$B$7*AG101</f>
        <v>#VALUE!</v>
      </c>
      <c r="AU101" s="63" t="e">
        <f>IF(AS101&lt;=config!$B$9,config!$B$10,config!$B$11)*AT101</f>
        <v>#VALUE!</v>
      </c>
      <c r="AV101" s="249">
        <f t="shared" si="42"/>
        <v>0</v>
      </c>
      <c r="AW101" s="249">
        <f t="shared" si="43"/>
        <v>0</v>
      </c>
      <c r="AX101" s="53">
        <f t="shared" si="44"/>
        <v>0</v>
      </c>
    </row>
    <row r="102" spans="2:50" s="53" customFormat="1" ht="15" customHeight="1" x14ac:dyDescent="0.2">
      <c r="B102" s="176" t="str">
        <f t="shared" si="45"/>
        <v/>
      </c>
      <c r="C102" s="137"/>
      <c r="D102" s="115"/>
      <c r="E102" s="96"/>
      <c r="F102" s="127"/>
      <c r="G102" s="128"/>
      <c r="H102" s="122"/>
      <c r="I102" s="123"/>
      <c r="J102" s="129"/>
      <c r="K102" s="17"/>
      <c r="L102" s="115"/>
      <c r="M102" s="117" t="str">
        <f t="shared" si="46"/>
        <v/>
      </c>
      <c r="N102" s="14" t="str">
        <f t="shared" si="47"/>
        <v/>
      </c>
      <c r="O102" s="264" t="str">
        <f t="shared" si="54"/>
        <v/>
      </c>
      <c r="P102" s="262"/>
      <c r="Q102" s="110" t="str">
        <f t="shared" si="48"/>
        <v/>
      </c>
      <c r="R102" s="14" t="str">
        <f t="shared" si="49"/>
        <v/>
      </c>
      <c r="S102" s="14" t="str">
        <f t="shared" si="50"/>
        <v/>
      </c>
      <c r="T102" s="14" t="str">
        <f t="shared" si="51"/>
        <v/>
      </c>
      <c r="U102" s="14" t="str">
        <f t="shared" si="52"/>
        <v/>
      </c>
      <c r="V102" s="95" t="str">
        <f t="shared" si="53"/>
        <v/>
      </c>
      <c r="W102" s="119"/>
      <c r="Y102" s="53" t="b">
        <f t="shared" si="37"/>
        <v>1</v>
      </c>
      <c r="Z102" s="53" t="b">
        <f t="shared" si="38"/>
        <v>0</v>
      </c>
      <c r="AA102" s="53" t="b">
        <f>IF(ISBLANK(H102),TRUE,AND(IF(ISBLANK(I102),TRUE,I102&gt;=H102),AND(H102&gt;=DATE(1900,1,1),H102&lt;=DATE(config!$B$6,12,31))))</f>
        <v>1</v>
      </c>
      <c r="AB102" s="53" t="b">
        <f>IF(ISBLANK(I102),TRUE,IF(ISBLANK(H102),FALSE,AND(I102&gt;=H102,AND(I102&gt;=DATE(config!$B$6,1,1),I102&lt;=DATE(config!$B$6,12,31)))))</f>
        <v>1</v>
      </c>
      <c r="AC102" s="53" t="b">
        <f t="shared" si="33"/>
        <v>0</v>
      </c>
      <c r="AD102" s="53" t="b">
        <f t="shared" si="34"/>
        <v>0</v>
      </c>
      <c r="AE102" s="53">
        <f>IF(H102&lt;DATE(config!$B$6,1,1),DATE(config!$B$6,1,1),H102)</f>
        <v>44562</v>
      </c>
      <c r="AF102" s="53">
        <f>IF(ISBLANK(I102),DATE(config!$B$6,12,31),IF(I102&gt;DATE(config!$B$6,12,31),DATE(config!$B$6,12,31),I102))</f>
        <v>44926</v>
      </c>
      <c r="AG102" s="53">
        <f t="shared" si="35"/>
        <v>365</v>
      </c>
      <c r="AH102" s="53">
        <f>ROUNDDOWN((config!$B$8-H102)/365.25,0)</f>
        <v>123</v>
      </c>
      <c r="AI102" s="60">
        <f t="shared" si="39"/>
        <v>4</v>
      </c>
      <c r="AJ102" s="60" t="str">
        <f>$F102 &amp; INDEX(Beschäftigungsgruppen!$J$15:$M$15,1,AI102)</f>
        <v>d</v>
      </c>
      <c r="AK102" s="60" t="b">
        <f>G102&lt;&gt;config!$F$20</f>
        <v>1</v>
      </c>
      <c r="AL102" s="60" t="str">
        <f t="shared" si="40"/>
        <v>Ja</v>
      </c>
      <c r="AM102" s="60" t="str">
        <f t="shared" si="41"/>
        <v>Nein</v>
      </c>
      <c r="AN102" s="60" t="b">
        <f t="shared" si="36"/>
        <v>0</v>
      </c>
      <c r="AO102" s="60" t="b">
        <f>AND(C102=config!$D$23,AND(NOT(ISBLANK(H102)),H102&lt;=DATE(2022,12,31)))</f>
        <v>0</v>
      </c>
      <c r="AP102" s="60" t="b">
        <f>AND(D102=config!$J$24,AND(NOT(ISBLANK(I102)),I102&lt;=DATE(2022,12,31)))</f>
        <v>0</v>
      </c>
      <c r="AQ102" s="63">
        <f>K102*IF(AN102,14,12)/config!$B$7*AG102</f>
        <v>0</v>
      </c>
      <c r="AR102" s="63">
        <f>IF(K102&lt;=config!$B$9,config!$B$10,config!$B$11)*AQ102</f>
        <v>0</v>
      </c>
      <c r="AS102" s="63" t="e">
        <f>INDEX(Beschäftigungsgruppen!$J$16:$M$20,F102,AI102)/config!$B$12*J102</f>
        <v>#VALUE!</v>
      </c>
      <c r="AT102" s="63" t="e">
        <f>AS102*IF(AN102,14,12)/config!$B$7*AG102</f>
        <v>#VALUE!</v>
      </c>
      <c r="AU102" s="63" t="e">
        <f>IF(AS102&lt;=config!$B$9,config!$B$10,config!$B$11)*AT102</f>
        <v>#VALUE!</v>
      </c>
      <c r="AV102" s="249">
        <f t="shared" si="42"/>
        <v>0</v>
      </c>
      <c r="AW102" s="249">
        <f t="shared" si="43"/>
        <v>0</v>
      </c>
      <c r="AX102" s="53">
        <f t="shared" si="44"/>
        <v>0</v>
      </c>
    </row>
    <row r="103" spans="2:50" s="53" customFormat="1" ht="15" customHeight="1" x14ac:dyDescent="0.2">
      <c r="B103" s="176" t="str">
        <f t="shared" si="45"/>
        <v/>
      </c>
      <c r="C103" s="137"/>
      <c r="D103" s="115"/>
      <c r="E103" s="96"/>
      <c r="F103" s="127"/>
      <c r="G103" s="128"/>
      <c r="H103" s="122"/>
      <c r="I103" s="123"/>
      <c r="J103" s="129"/>
      <c r="K103" s="17"/>
      <c r="L103" s="115"/>
      <c r="M103" s="117" t="str">
        <f t="shared" si="46"/>
        <v/>
      </c>
      <c r="N103" s="14" t="str">
        <f t="shared" si="47"/>
        <v/>
      </c>
      <c r="O103" s="264" t="str">
        <f t="shared" si="54"/>
        <v/>
      </c>
      <c r="P103" s="262"/>
      <c r="Q103" s="110" t="str">
        <f t="shared" si="48"/>
        <v/>
      </c>
      <c r="R103" s="14" t="str">
        <f t="shared" si="49"/>
        <v/>
      </c>
      <c r="S103" s="14" t="str">
        <f t="shared" si="50"/>
        <v/>
      </c>
      <c r="T103" s="14" t="str">
        <f t="shared" si="51"/>
        <v/>
      </c>
      <c r="U103" s="14" t="str">
        <f t="shared" si="52"/>
        <v/>
      </c>
      <c r="V103" s="95" t="str">
        <f t="shared" si="53"/>
        <v/>
      </c>
      <c r="W103" s="119"/>
      <c r="Y103" s="53" t="b">
        <f t="shared" si="37"/>
        <v>1</v>
      </c>
      <c r="Z103" s="53" t="b">
        <f t="shared" si="38"/>
        <v>0</v>
      </c>
      <c r="AA103" s="53" t="b">
        <f>IF(ISBLANK(H103),TRUE,AND(IF(ISBLANK(I103),TRUE,I103&gt;=H103),AND(H103&gt;=DATE(1900,1,1),H103&lt;=DATE(config!$B$6,12,31))))</f>
        <v>1</v>
      </c>
      <c r="AB103" s="53" t="b">
        <f>IF(ISBLANK(I103),TRUE,IF(ISBLANK(H103),FALSE,AND(I103&gt;=H103,AND(I103&gt;=DATE(config!$B$6,1,1),I103&lt;=DATE(config!$B$6,12,31)))))</f>
        <v>1</v>
      </c>
      <c r="AC103" s="53" t="b">
        <f t="shared" si="33"/>
        <v>0</v>
      </c>
      <c r="AD103" s="53" t="b">
        <f t="shared" si="34"/>
        <v>0</v>
      </c>
      <c r="AE103" s="53">
        <f>IF(H103&lt;DATE(config!$B$6,1,1),DATE(config!$B$6,1,1),H103)</f>
        <v>44562</v>
      </c>
      <c r="AF103" s="53">
        <f>IF(ISBLANK(I103),DATE(config!$B$6,12,31),IF(I103&gt;DATE(config!$B$6,12,31),DATE(config!$B$6,12,31),I103))</f>
        <v>44926</v>
      </c>
      <c r="AG103" s="53">
        <f t="shared" si="35"/>
        <v>365</v>
      </c>
      <c r="AH103" s="53">
        <f>ROUNDDOWN((config!$B$8-H103)/365.25,0)</f>
        <v>123</v>
      </c>
      <c r="AI103" s="60">
        <f t="shared" si="39"/>
        <v>4</v>
      </c>
      <c r="AJ103" s="60" t="str">
        <f>$F103 &amp; INDEX(Beschäftigungsgruppen!$J$15:$M$15,1,AI103)</f>
        <v>d</v>
      </c>
      <c r="AK103" s="60" t="b">
        <f>G103&lt;&gt;config!$F$20</f>
        <v>1</v>
      </c>
      <c r="AL103" s="60" t="str">
        <f t="shared" si="40"/>
        <v>Ja</v>
      </c>
      <c r="AM103" s="60" t="str">
        <f t="shared" si="41"/>
        <v>Nein</v>
      </c>
      <c r="AN103" s="60" t="b">
        <f t="shared" si="36"/>
        <v>0</v>
      </c>
      <c r="AO103" s="60" t="b">
        <f>AND(C103=config!$D$23,AND(NOT(ISBLANK(H103)),H103&lt;=DATE(2022,12,31)))</f>
        <v>0</v>
      </c>
      <c r="AP103" s="60" t="b">
        <f>AND(D103=config!$J$24,AND(NOT(ISBLANK(I103)),I103&lt;=DATE(2022,12,31)))</f>
        <v>0</v>
      </c>
      <c r="AQ103" s="63">
        <f>K103*IF(AN103,14,12)/config!$B$7*AG103</f>
        <v>0</v>
      </c>
      <c r="AR103" s="63">
        <f>IF(K103&lt;=config!$B$9,config!$B$10,config!$B$11)*AQ103</f>
        <v>0</v>
      </c>
      <c r="AS103" s="63" t="e">
        <f>INDEX(Beschäftigungsgruppen!$J$16:$M$20,F103,AI103)/config!$B$12*J103</f>
        <v>#VALUE!</v>
      </c>
      <c r="AT103" s="63" t="e">
        <f>AS103*IF(AN103,14,12)/config!$B$7*AG103</f>
        <v>#VALUE!</v>
      </c>
      <c r="AU103" s="63" t="e">
        <f>IF(AS103&lt;=config!$B$9,config!$B$10,config!$B$11)*AT103</f>
        <v>#VALUE!</v>
      </c>
      <c r="AV103" s="249">
        <f t="shared" si="42"/>
        <v>0</v>
      </c>
      <c r="AW103" s="249">
        <f t="shared" si="43"/>
        <v>0</v>
      </c>
      <c r="AX103" s="53">
        <f t="shared" si="44"/>
        <v>0</v>
      </c>
    </row>
    <row r="104" spans="2:50" s="53" customFormat="1" ht="15" customHeight="1" x14ac:dyDescent="0.2">
      <c r="B104" s="176" t="str">
        <f t="shared" si="45"/>
        <v/>
      </c>
      <c r="C104" s="137"/>
      <c r="D104" s="115"/>
      <c r="E104" s="96"/>
      <c r="F104" s="127"/>
      <c r="G104" s="128"/>
      <c r="H104" s="122"/>
      <c r="I104" s="123"/>
      <c r="J104" s="129"/>
      <c r="K104" s="17"/>
      <c r="L104" s="115"/>
      <c r="M104" s="117" t="str">
        <f t="shared" si="46"/>
        <v/>
      </c>
      <c r="N104" s="14" t="str">
        <f t="shared" si="47"/>
        <v/>
      </c>
      <c r="O104" s="264" t="str">
        <f t="shared" si="54"/>
        <v/>
      </c>
      <c r="P104" s="262"/>
      <c r="Q104" s="110" t="str">
        <f t="shared" si="48"/>
        <v/>
      </c>
      <c r="R104" s="14" t="str">
        <f t="shared" si="49"/>
        <v/>
      </c>
      <c r="S104" s="14" t="str">
        <f t="shared" si="50"/>
        <v/>
      </c>
      <c r="T104" s="14" t="str">
        <f t="shared" si="51"/>
        <v/>
      </c>
      <c r="U104" s="14" t="str">
        <f t="shared" si="52"/>
        <v/>
      </c>
      <c r="V104" s="95" t="str">
        <f t="shared" si="53"/>
        <v/>
      </c>
      <c r="W104" s="119"/>
      <c r="Y104" s="53" t="b">
        <f t="shared" si="37"/>
        <v>1</v>
      </c>
      <c r="Z104" s="53" t="b">
        <f t="shared" si="38"/>
        <v>0</v>
      </c>
      <c r="AA104" s="53" t="b">
        <f>IF(ISBLANK(H104),TRUE,AND(IF(ISBLANK(I104),TRUE,I104&gt;=H104),AND(H104&gt;=DATE(1900,1,1),H104&lt;=DATE(config!$B$6,12,31))))</f>
        <v>1</v>
      </c>
      <c r="AB104" s="53" t="b">
        <f>IF(ISBLANK(I104),TRUE,IF(ISBLANK(H104),FALSE,AND(I104&gt;=H104,AND(I104&gt;=DATE(config!$B$6,1,1),I104&lt;=DATE(config!$B$6,12,31)))))</f>
        <v>1</v>
      </c>
      <c r="AC104" s="53" t="b">
        <f t="shared" si="33"/>
        <v>0</v>
      </c>
      <c r="AD104" s="53" t="b">
        <f t="shared" si="34"/>
        <v>0</v>
      </c>
      <c r="AE104" s="53">
        <f>IF(H104&lt;DATE(config!$B$6,1,1),DATE(config!$B$6,1,1),H104)</f>
        <v>44562</v>
      </c>
      <c r="AF104" s="53">
        <f>IF(ISBLANK(I104),DATE(config!$B$6,12,31),IF(I104&gt;DATE(config!$B$6,12,31),DATE(config!$B$6,12,31),I104))</f>
        <v>44926</v>
      </c>
      <c r="AG104" s="53">
        <f t="shared" si="35"/>
        <v>365</v>
      </c>
      <c r="AH104" s="53">
        <f>ROUNDDOWN((config!$B$8-H104)/365.25,0)</f>
        <v>123</v>
      </c>
      <c r="AI104" s="60">
        <f t="shared" si="39"/>
        <v>4</v>
      </c>
      <c r="AJ104" s="60" t="str">
        <f>$F104 &amp; INDEX(Beschäftigungsgruppen!$J$15:$M$15,1,AI104)</f>
        <v>d</v>
      </c>
      <c r="AK104" s="60" t="b">
        <f>G104&lt;&gt;config!$F$20</f>
        <v>1</v>
      </c>
      <c r="AL104" s="60" t="str">
        <f t="shared" si="40"/>
        <v>Ja</v>
      </c>
      <c r="AM104" s="60" t="str">
        <f t="shared" si="41"/>
        <v>Nein</v>
      </c>
      <c r="AN104" s="60" t="b">
        <f t="shared" si="36"/>
        <v>0</v>
      </c>
      <c r="AO104" s="60" t="b">
        <f>AND(C104=config!$D$23,AND(NOT(ISBLANK(H104)),H104&lt;=DATE(2022,12,31)))</f>
        <v>0</v>
      </c>
      <c r="AP104" s="60" t="b">
        <f>AND(D104=config!$J$24,AND(NOT(ISBLANK(I104)),I104&lt;=DATE(2022,12,31)))</f>
        <v>0</v>
      </c>
      <c r="AQ104" s="63">
        <f>K104*IF(AN104,14,12)/config!$B$7*AG104</f>
        <v>0</v>
      </c>
      <c r="AR104" s="63">
        <f>IF(K104&lt;=config!$B$9,config!$B$10,config!$B$11)*AQ104</f>
        <v>0</v>
      </c>
      <c r="AS104" s="63" t="e">
        <f>INDEX(Beschäftigungsgruppen!$J$16:$M$20,F104,AI104)/config!$B$12*J104</f>
        <v>#VALUE!</v>
      </c>
      <c r="AT104" s="63" t="e">
        <f>AS104*IF(AN104,14,12)/config!$B$7*AG104</f>
        <v>#VALUE!</v>
      </c>
      <c r="AU104" s="63" t="e">
        <f>IF(AS104&lt;=config!$B$9,config!$B$10,config!$B$11)*AT104</f>
        <v>#VALUE!</v>
      </c>
      <c r="AV104" s="249">
        <f t="shared" si="42"/>
        <v>0</v>
      </c>
      <c r="AW104" s="249">
        <f t="shared" si="43"/>
        <v>0</v>
      </c>
      <c r="AX104" s="53">
        <f t="shared" si="44"/>
        <v>0</v>
      </c>
    </row>
    <row r="105" spans="2:50" s="53" customFormat="1" ht="15" customHeight="1" x14ac:dyDescent="0.2">
      <c r="B105" s="176" t="str">
        <f t="shared" si="45"/>
        <v/>
      </c>
      <c r="C105" s="137"/>
      <c r="D105" s="115"/>
      <c r="E105" s="96"/>
      <c r="F105" s="127"/>
      <c r="G105" s="128"/>
      <c r="H105" s="122"/>
      <c r="I105" s="123"/>
      <c r="J105" s="129"/>
      <c r="K105" s="17"/>
      <c r="L105" s="115"/>
      <c r="M105" s="117" t="str">
        <f t="shared" si="46"/>
        <v/>
      </c>
      <c r="N105" s="14" t="str">
        <f t="shared" si="47"/>
        <v/>
      </c>
      <c r="O105" s="264" t="str">
        <f t="shared" si="54"/>
        <v/>
      </c>
      <c r="P105" s="262"/>
      <c r="Q105" s="110" t="str">
        <f t="shared" si="48"/>
        <v/>
      </c>
      <c r="R105" s="14" t="str">
        <f t="shared" si="49"/>
        <v/>
      </c>
      <c r="S105" s="14" t="str">
        <f t="shared" si="50"/>
        <v/>
      </c>
      <c r="T105" s="14" t="str">
        <f t="shared" si="51"/>
        <v/>
      </c>
      <c r="U105" s="14" t="str">
        <f t="shared" si="52"/>
        <v/>
      </c>
      <c r="V105" s="95" t="str">
        <f t="shared" si="53"/>
        <v/>
      </c>
      <c r="W105" s="119"/>
      <c r="Y105" s="53" t="b">
        <f t="shared" si="37"/>
        <v>1</v>
      </c>
      <c r="Z105" s="53" t="b">
        <f t="shared" si="38"/>
        <v>0</v>
      </c>
      <c r="AA105" s="53" t="b">
        <f>IF(ISBLANK(H105),TRUE,AND(IF(ISBLANK(I105),TRUE,I105&gt;=H105),AND(H105&gt;=DATE(1900,1,1),H105&lt;=DATE(config!$B$6,12,31))))</f>
        <v>1</v>
      </c>
      <c r="AB105" s="53" t="b">
        <f>IF(ISBLANK(I105),TRUE,IF(ISBLANK(H105),FALSE,AND(I105&gt;=H105,AND(I105&gt;=DATE(config!$B$6,1,1),I105&lt;=DATE(config!$B$6,12,31)))))</f>
        <v>1</v>
      </c>
      <c r="AC105" s="53" t="b">
        <f t="shared" si="33"/>
        <v>0</v>
      </c>
      <c r="AD105" s="53" t="b">
        <f t="shared" si="34"/>
        <v>0</v>
      </c>
      <c r="AE105" s="53">
        <f>IF(H105&lt;DATE(config!$B$6,1,1),DATE(config!$B$6,1,1),H105)</f>
        <v>44562</v>
      </c>
      <c r="AF105" s="53">
        <f>IF(ISBLANK(I105),DATE(config!$B$6,12,31),IF(I105&gt;DATE(config!$B$6,12,31),DATE(config!$B$6,12,31),I105))</f>
        <v>44926</v>
      </c>
      <c r="AG105" s="53">
        <f t="shared" si="35"/>
        <v>365</v>
      </c>
      <c r="AH105" s="53">
        <f>ROUNDDOWN((config!$B$8-H105)/365.25,0)</f>
        <v>123</v>
      </c>
      <c r="AI105" s="60">
        <f t="shared" si="39"/>
        <v>4</v>
      </c>
      <c r="AJ105" s="60" t="str">
        <f>$F105 &amp; INDEX(Beschäftigungsgruppen!$J$15:$M$15,1,AI105)</f>
        <v>d</v>
      </c>
      <c r="AK105" s="60" t="b">
        <f>G105&lt;&gt;config!$F$20</f>
        <v>1</v>
      </c>
      <c r="AL105" s="60" t="str">
        <f t="shared" si="40"/>
        <v>Ja</v>
      </c>
      <c r="AM105" s="60" t="str">
        <f t="shared" si="41"/>
        <v>Nein</v>
      </c>
      <c r="AN105" s="60" t="b">
        <f t="shared" si="36"/>
        <v>0</v>
      </c>
      <c r="AO105" s="60" t="b">
        <f>AND(C105=config!$D$23,AND(NOT(ISBLANK(H105)),H105&lt;=DATE(2022,12,31)))</f>
        <v>0</v>
      </c>
      <c r="AP105" s="60" t="b">
        <f>AND(D105=config!$J$24,AND(NOT(ISBLANK(I105)),I105&lt;=DATE(2022,12,31)))</f>
        <v>0</v>
      </c>
      <c r="AQ105" s="63">
        <f>K105*IF(AN105,14,12)/config!$B$7*AG105</f>
        <v>0</v>
      </c>
      <c r="AR105" s="63">
        <f>IF(K105&lt;=config!$B$9,config!$B$10,config!$B$11)*AQ105</f>
        <v>0</v>
      </c>
      <c r="AS105" s="63" t="e">
        <f>INDEX(Beschäftigungsgruppen!$J$16:$M$20,F105,AI105)/config!$B$12*J105</f>
        <v>#VALUE!</v>
      </c>
      <c r="AT105" s="63" t="e">
        <f>AS105*IF(AN105,14,12)/config!$B$7*AG105</f>
        <v>#VALUE!</v>
      </c>
      <c r="AU105" s="63" t="e">
        <f>IF(AS105&lt;=config!$B$9,config!$B$10,config!$B$11)*AT105</f>
        <v>#VALUE!</v>
      </c>
      <c r="AV105" s="249">
        <f t="shared" si="42"/>
        <v>0</v>
      </c>
      <c r="AW105" s="249">
        <f t="shared" si="43"/>
        <v>0</v>
      </c>
      <c r="AX105" s="53">
        <f t="shared" si="44"/>
        <v>0</v>
      </c>
    </row>
    <row r="106" spans="2:50" s="53" customFormat="1" ht="15" customHeight="1" x14ac:dyDescent="0.2">
      <c r="B106" s="176" t="str">
        <f t="shared" si="45"/>
        <v/>
      </c>
      <c r="C106" s="137"/>
      <c r="D106" s="115"/>
      <c r="E106" s="96"/>
      <c r="F106" s="127"/>
      <c r="G106" s="128"/>
      <c r="H106" s="122"/>
      <c r="I106" s="123"/>
      <c r="J106" s="129"/>
      <c r="K106" s="17"/>
      <c r="L106" s="115"/>
      <c r="M106" s="117" t="str">
        <f t="shared" si="46"/>
        <v/>
      </c>
      <c r="N106" s="14" t="str">
        <f t="shared" si="47"/>
        <v/>
      </c>
      <c r="O106" s="264" t="str">
        <f t="shared" si="54"/>
        <v/>
      </c>
      <c r="P106" s="262"/>
      <c r="Q106" s="110" t="str">
        <f t="shared" si="48"/>
        <v/>
      </c>
      <c r="R106" s="14" t="str">
        <f t="shared" si="49"/>
        <v/>
      </c>
      <c r="S106" s="14" t="str">
        <f t="shared" si="50"/>
        <v/>
      </c>
      <c r="T106" s="14" t="str">
        <f t="shared" si="51"/>
        <v/>
      </c>
      <c r="U106" s="14" t="str">
        <f t="shared" si="52"/>
        <v/>
      </c>
      <c r="V106" s="95" t="str">
        <f t="shared" si="53"/>
        <v/>
      </c>
      <c r="W106" s="120"/>
      <c r="Y106" s="53" t="b">
        <f t="shared" si="37"/>
        <v>1</v>
      </c>
      <c r="Z106" s="53" t="b">
        <f t="shared" si="38"/>
        <v>0</v>
      </c>
      <c r="AA106" s="53" t="b">
        <f>IF(ISBLANK(H106),TRUE,AND(IF(ISBLANK(I106),TRUE,I106&gt;=H106),AND(H106&gt;=DATE(1900,1,1),H106&lt;=DATE(config!$B$6,12,31))))</f>
        <v>1</v>
      </c>
      <c r="AB106" s="53" t="b">
        <f>IF(ISBLANK(I106),TRUE,IF(ISBLANK(H106),FALSE,AND(I106&gt;=H106,AND(I106&gt;=DATE(config!$B$6,1,1),I106&lt;=DATE(config!$B$6,12,31)))))</f>
        <v>1</v>
      </c>
      <c r="AC106" s="53" t="b">
        <f t="shared" si="33"/>
        <v>0</v>
      </c>
      <c r="AD106" s="53" t="b">
        <f t="shared" si="34"/>
        <v>0</v>
      </c>
      <c r="AE106" s="53">
        <f>IF(H106&lt;DATE(config!$B$6,1,1),DATE(config!$B$6,1,1),H106)</f>
        <v>44562</v>
      </c>
      <c r="AF106" s="53">
        <f>IF(ISBLANK(I106),DATE(config!$B$6,12,31),IF(I106&gt;DATE(config!$B$6,12,31),DATE(config!$B$6,12,31),I106))</f>
        <v>44926</v>
      </c>
      <c r="AG106" s="53">
        <f t="shared" si="35"/>
        <v>365</v>
      </c>
      <c r="AH106" s="53">
        <f>ROUNDDOWN((config!$B$8-H106)/365.25,0)</f>
        <v>123</v>
      </c>
      <c r="AI106" s="60">
        <f t="shared" si="39"/>
        <v>4</v>
      </c>
      <c r="AJ106" s="60" t="str">
        <f>$F106 &amp; INDEX(Beschäftigungsgruppen!$J$15:$M$15,1,AI106)</f>
        <v>d</v>
      </c>
      <c r="AK106" s="60" t="b">
        <f>G106&lt;&gt;config!$F$20</f>
        <v>1</v>
      </c>
      <c r="AL106" s="60" t="str">
        <f t="shared" si="40"/>
        <v>Ja</v>
      </c>
      <c r="AM106" s="60" t="str">
        <f t="shared" si="41"/>
        <v>Nein</v>
      </c>
      <c r="AN106" s="60" t="b">
        <f t="shared" si="36"/>
        <v>0</v>
      </c>
      <c r="AO106" s="60" t="b">
        <f>AND(C106=config!$D$23,AND(NOT(ISBLANK(H106)),H106&lt;=DATE(2022,12,31)))</f>
        <v>0</v>
      </c>
      <c r="AP106" s="60" t="b">
        <f>AND(D106=config!$J$24,AND(NOT(ISBLANK(I106)),I106&lt;=DATE(2022,12,31)))</f>
        <v>0</v>
      </c>
      <c r="AQ106" s="63">
        <f>K106*IF(AN106,14,12)/config!$B$7*AG106</f>
        <v>0</v>
      </c>
      <c r="AR106" s="63">
        <f>IF(K106&lt;=config!$B$9,config!$B$10,config!$B$11)*AQ106</f>
        <v>0</v>
      </c>
      <c r="AS106" s="63" t="e">
        <f>INDEX(Beschäftigungsgruppen!$J$16:$M$20,F106,AI106)/config!$B$12*J106</f>
        <v>#VALUE!</v>
      </c>
      <c r="AT106" s="63" t="e">
        <f>AS106*IF(AN106,14,12)/config!$B$7*AG106</f>
        <v>#VALUE!</v>
      </c>
      <c r="AU106" s="63" t="e">
        <f>IF(AS106&lt;=config!$B$9,config!$B$10,config!$B$11)*AT106</f>
        <v>#VALUE!</v>
      </c>
      <c r="AV106" s="249">
        <f t="shared" si="42"/>
        <v>0</v>
      </c>
      <c r="AW106" s="249">
        <f t="shared" si="43"/>
        <v>0</v>
      </c>
      <c r="AX106" s="53">
        <f t="shared" si="44"/>
        <v>0</v>
      </c>
    </row>
    <row r="107" spans="2:50" ht="15" customHeight="1" x14ac:dyDescent="0.2">
      <c r="B107" s="176" t="str">
        <f t="shared" si="45"/>
        <v/>
      </c>
      <c r="C107" s="137"/>
      <c r="D107" s="115"/>
      <c r="E107" s="96"/>
      <c r="F107" s="127"/>
      <c r="G107" s="128"/>
      <c r="H107" s="122"/>
      <c r="I107" s="123"/>
      <c r="J107" s="129"/>
      <c r="K107" s="17"/>
      <c r="L107" s="115"/>
      <c r="M107" s="117" t="str">
        <f t="shared" si="46"/>
        <v/>
      </c>
      <c r="N107" s="14" t="str">
        <f t="shared" si="47"/>
        <v/>
      </c>
      <c r="O107" s="264" t="str">
        <f t="shared" si="54"/>
        <v/>
      </c>
      <c r="P107" s="262"/>
      <c r="Q107" s="110" t="str">
        <f t="shared" si="48"/>
        <v/>
      </c>
      <c r="R107" s="14" t="str">
        <f t="shared" si="49"/>
        <v/>
      </c>
      <c r="S107" s="14" t="str">
        <f t="shared" si="50"/>
        <v/>
      </c>
      <c r="T107" s="14" t="str">
        <f t="shared" si="51"/>
        <v/>
      </c>
      <c r="U107" s="14" t="str">
        <f t="shared" si="52"/>
        <v/>
      </c>
      <c r="V107" s="95" t="str">
        <f t="shared" si="53"/>
        <v/>
      </c>
      <c r="W107" s="120"/>
      <c r="X107" s="53"/>
      <c r="Y107" s="53" t="b">
        <f t="shared" si="37"/>
        <v>1</v>
      </c>
      <c r="Z107" s="53" t="b">
        <f t="shared" si="38"/>
        <v>0</v>
      </c>
      <c r="AA107" s="53" t="b">
        <f>IF(ISBLANK(H107),TRUE,AND(IF(ISBLANK(I107),TRUE,I107&gt;=H107),AND(H107&gt;=DATE(1900,1,1),H107&lt;=DATE(config!$B$6,12,31))))</f>
        <v>1</v>
      </c>
      <c r="AB107" s="53" t="b">
        <f>IF(ISBLANK(I107),TRUE,IF(ISBLANK(H107),FALSE,AND(I107&gt;=H107,AND(I107&gt;=DATE(config!$B$6,1,1),I107&lt;=DATE(config!$B$6,12,31)))))</f>
        <v>1</v>
      </c>
      <c r="AC107" s="53" t="b">
        <f t="shared" si="33"/>
        <v>0</v>
      </c>
      <c r="AD107" s="53" t="b">
        <f t="shared" si="34"/>
        <v>0</v>
      </c>
      <c r="AE107" s="53">
        <f>IF(H107&lt;DATE(config!$B$6,1,1),DATE(config!$B$6,1,1),H107)</f>
        <v>44562</v>
      </c>
      <c r="AF107" s="53">
        <f>IF(ISBLANK(I107),DATE(config!$B$6,12,31),IF(I107&gt;DATE(config!$B$6,12,31),DATE(config!$B$6,12,31),I107))</f>
        <v>44926</v>
      </c>
      <c r="AG107" s="53">
        <f t="shared" ref="AG107:AG170" si="55">AF107-AE107+1</f>
        <v>365</v>
      </c>
      <c r="AH107" s="53">
        <f>ROUNDDOWN((config!$B$8-H107)/365.25,0)</f>
        <v>123</v>
      </c>
      <c r="AI107" s="60">
        <f t="shared" ref="AI107:AI170" si="56">IF(AH107&lt;5,1,IF(AH107&lt;11,2,IF(AH107&lt;18,3,4)))</f>
        <v>4</v>
      </c>
      <c r="AJ107" s="60" t="str">
        <f>$F107 &amp; INDEX(Beschäftigungsgruppen!$J$15:$M$15,1,AI107)</f>
        <v>d</v>
      </c>
      <c r="AK107" s="60" t="b">
        <f>G107&lt;&gt;config!$F$20</f>
        <v>1</v>
      </c>
      <c r="AL107" s="60" t="str">
        <f t="shared" si="40"/>
        <v>Ja</v>
      </c>
      <c r="AM107" s="60" t="str">
        <f t="shared" ref="AM107:AM170" si="57">IF(AK107,"Nein","")</f>
        <v>Nein</v>
      </c>
      <c r="AN107" s="60" t="b">
        <f t="shared" si="36"/>
        <v>0</v>
      </c>
      <c r="AO107" s="60" t="b">
        <f>AND(C107=config!$D$23,AND(NOT(ISBLANK(H107)),H107&lt;=DATE(2022,12,31)))</f>
        <v>0</v>
      </c>
      <c r="AP107" s="60" t="b">
        <f>AND(D107=config!$J$24,AND(NOT(ISBLANK(I107)),I107&lt;=DATE(2022,12,31)))</f>
        <v>0</v>
      </c>
      <c r="AQ107" s="63">
        <f>K107*IF(AN107,14,12)/config!$B$7*AG107</f>
        <v>0</v>
      </c>
      <c r="AR107" s="63">
        <f>IF(K107&lt;=config!$B$9,config!$B$10,config!$B$11)*AQ107</f>
        <v>0</v>
      </c>
      <c r="AS107" s="63" t="e">
        <f>INDEX(Beschäftigungsgruppen!$J$16:$M$20,F107,AI107)/config!$B$12*J107</f>
        <v>#VALUE!</v>
      </c>
      <c r="AT107" s="63" t="e">
        <f>AS107*IF(AN107,14,12)/config!$B$7*AG107</f>
        <v>#VALUE!</v>
      </c>
      <c r="AU107" s="63" t="e">
        <f>IF(AS107&lt;=config!$B$9,config!$B$10,config!$B$11)*AT107</f>
        <v>#VALUE!</v>
      </c>
      <c r="AV107" s="249">
        <f t="shared" si="42"/>
        <v>0</v>
      </c>
      <c r="AW107" s="249">
        <f t="shared" si="43"/>
        <v>0</v>
      </c>
      <c r="AX107" s="53">
        <f t="shared" si="44"/>
        <v>0</v>
      </c>
    </row>
    <row r="108" spans="2:50" ht="15" customHeight="1" x14ac:dyDescent="0.2">
      <c r="B108" s="176" t="str">
        <f t="shared" si="45"/>
        <v/>
      </c>
      <c r="C108" s="137"/>
      <c r="D108" s="115"/>
      <c r="E108" s="96"/>
      <c r="F108" s="127"/>
      <c r="G108" s="128"/>
      <c r="H108" s="122"/>
      <c r="I108" s="123"/>
      <c r="J108" s="129"/>
      <c r="K108" s="17"/>
      <c r="L108" s="115"/>
      <c r="M108" s="117" t="str">
        <f t="shared" si="46"/>
        <v/>
      </c>
      <c r="N108" s="14" t="str">
        <f t="shared" si="47"/>
        <v/>
      </c>
      <c r="O108" s="264" t="str">
        <f t="shared" si="54"/>
        <v/>
      </c>
      <c r="P108" s="262"/>
      <c r="Q108" s="110" t="str">
        <f t="shared" si="48"/>
        <v/>
      </c>
      <c r="R108" s="14" t="str">
        <f t="shared" si="49"/>
        <v/>
      </c>
      <c r="S108" s="14" t="str">
        <f t="shared" si="50"/>
        <v/>
      </c>
      <c r="T108" s="14" t="str">
        <f t="shared" si="51"/>
        <v/>
      </c>
      <c r="U108" s="14" t="str">
        <f t="shared" si="52"/>
        <v/>
      </c>
      <c r="V108" s="95" t="str">
        <f t="shared" si="53"/>
        <v/>
      </c>
      <c r="W108" s="120"/>
      <c r="X108" s="53"/>
      <c r="Y108" s="53" t="b">
        <f t="shared" si="37"/>
        <v>1</v>
      </c>
      <c r="Z108" s="53" t="b">
        <f t="shared" si="38"/>
        <v>0</v>
      </c>
      <c r="AA108" s="53" t="b">
        <f>IF(ISBLANK(H108),TRUE,AND(IF(ISBLANK(I108),TRUE,I108&gt;=H108),AND(H108&gt;=DATE(1900,1,1),H108&lt;=DATE(config!$B$6,12,31))))</f>
        <v>1</v>
      </c>
      <c r="AB108" s="53" t="b">
        <f>IF(ISBLANK(I108),TRUE,IF(ISBLANK(H108),FALSE,AND(I108&gt;=H108,AND(I108&gt;=DATE(config!$B$6,1,1),I108&lt;=DATE(config!$B$6,12,31)))))</f>
        <v>1</v>
      </c>
      <c r="AC108" s="53" t="b">
        <f t="shared" si="33"/>
        <v>0</v>
      </c>
      <c r="AD108" s="53" t="b">
        <f t="shared" si="34"/>
        <v>0</v>
      </c>
      <c r="AE108" s="53">
        <f>IF(H108&lt;DATE(config!$B$6,1,1),DATE(config!$B$6,1,1),H108)</f>
        <v>44562</v>
      </c>
      <c r="AF108" s="53">
        <f>IF(ISBLANK(I108),DATE(config!$B$6,12,31),IF(I108&gt;DATE(config!$B$6,12,31),DATE(config!$B$6,12,31),I108))</f>
        <v>44926</v>
      </c>
      <c r="AG108" s="53">
        <f t="shared" si="55"/>
        <v>365</v>
      </c>
      <c r="AH108" s="53">
        <f>ROUNDDOWN((config!$B$8-H108)/365.25,0)</f>
        <v>123</v>
      </c>
      <c r="AI108" s="60">
        <f t="shared" si="56"/>
        <v>4</v>
      </c>
      <c r="AJ108" s="60" t="str">
        <f>$F108 &amp; INDEX(Beschäftigungsgruppen!$J$15:$M$15,1,AI108)</f>
        <v>d</v>
      </c>
      <c r="AK108" s="60" t="b">
        <f>G108&lt;&gt;config!$F$20</f>
        <v>1</v>
      </c>
      <c r="AL108" s="60" t="str">
        <f t="shared" si="40"/>
        <v>Ja</v>
      </c>
      <c r="AM108" s="60" t="str">
        <f t="shared" si="57"/>
        <v>Nein</v>
      </c>
      <c r="AN108" s="60" t="b">
        <f t="shared" si="36"/>
        <v>0</v>
      </c>
      <c r="AO108" s="60" t="b">
        <f>AND(C108=config!$D$23,AND(NOT(ISBLANK(H108)),H108&lt;=DATE(2022,12,31)))</f>
        <v>0</v>
      </c>
      <c r="AP108" s="60" t="b">
        <f>AND(D108=config!$J$24,AND(NOT(ISBLANK(I108)),I108&lt;=DATE(2022,12,31)))</f>
        <v>0</v>
      </c>
      <c r="AQ108" s="63">
        <f>K108*IF(AN108,14,12)/config!$B$7*AG108</f>
        <v>0</v>
      </c>
      <c r="AR108" s="63">
        <f>IF(K108&lt;=config!$B$9,config!$B$10,config!$B$11)*AQ108</f>
        <v>0</v>
      </c>
      <c r="AS108" s="63" t="e">
        <f>INDEX(Beschäftigungsgruppen!$J$16:$M$20,F108,AI108)/config!$B$12*J108</f>
        <v>#VALUE!</v>
      </c>
      <c r="AT108" s="63" t="e">
        <f>AS108*IF(AN108,14,12)/config!$B$7*AG108</f>
        <v>#VALUE!</v>
      </c>
      <c r="AU108" s="63" t="e">
        <f>IF(AS108&lt;=config!$B$9,config!$B$10,config!$B$11)*AT108</f>
        <v>#VALUE!</v>
      </c>
      <c r="AV108" s="249">
        <f t="shared" si="42"/>
        <v>0</v>
      </c>
      <c r="AW108" s="249">
        <f t="shared" si="43"/>
        <v>0</v>
      </c>
      <c r="AX108" s="53">
        <f t="shared" si="44"/>
        <v>0</v>
      </c>
    </row>
    <row r="109" spans="2:50" ht="15" customHeight="1" x14ac:dyDescent="0.2">
      <c r="B109" s="176" t="str">
        <f t="shared" si="45"/>
        <v/>
      </c>
      <c r="C109" s="137"/>
      <c r="D109" s="115"/>
      <c r="E109" s="96"/>
      <c r="F109" s="127"/>
      <c r="G109" s="128"/>
      <c r="H109" s="122"/>
      <c r="I109" s="123"/>
      <c r="J109" s="129"/>
      <c r="K109" s="17"/>
      <c r="L109" s="115"/>
      <c r="M109" s="117" t="str">
        <f t="shared" si="46"/>
        <v/>
      </c>
      <c r="N109" s="14" t="str">
        <f t="shared" si="47"/>
        <v/>
      </c>
      <c r="O109" s="264" t="str">
        <f t="shared" si="54"/>
        <v/>
      </c>
      <c r="P109" s="262"/>
      <c r="Q109" s="110" t="str">
        <f t="shared" si="48"/>
        <v/>
      </c>
      <c r="R109" s="14" t="str">
        <f t="shared" si="49"/>
        <v/>
      </c>
      <c r="S109" s="14" t="str">
        <f t="shared" si="50"/>
        <v/>
      </c>
      <c r="T109" s="14" t="str">
        <f t="shared" si="51"/>
        <v/>
      </c>
      <c r="U109" s="14" t="str">
        <f t="shared" si="52"/>
        <v/>
      </c>
      <c r="V109" s="95" t="str">
        <f t="shared" si="53"/>
        <v/>
      </c>
      <c r="W109" s="120"/>
      <c r="X109" s="53"/>
      <c r="Y109" s="53" t="b">
        <f t="shared" si="37"/>
        <v>1</v>
      </c>
      <c r="Z109" s="53" t="b">
        <f t="shared" si="38"/>
        <v>0</v>
      </c>
      <c r="AA109" s="53" t="b">
        <f>IF(ISBLANK(H109),TRUE,AND(IF(ISBLANK(I109),TRUE,I109&gt;=H109),AND(H109&gt;=DATE(1900,1,1),H109&lt;=DATE(config!$B$6,12,31))))</f>
        <v>1</v>
      </c>
      <c r="AB109" s="53" t="b">
        <f>IF(ISBLANK(I109),TRUE,IF(ISBLANK(H109),FALSE,AND(I109&gt;=H109,AND(I109&gt;=DATE(config!$B$6,1,1),I109&lt;=DATE(config!$B$6,12,31)))))</f>
        <v>1</v>
      </c>
      <c r="AC109" s="53" t="b">
        <f t="shared" si="33"/>
        <v>0</v>
      </c>
      <c r="AD109" s="53" t="b">
        <f t="shared" si="34"/>
        <v>0</v>
      </c>
      <c r="AE109" s="53">
        <f>IF(H109&lt;DATE(config!$B$6,1,1),DATE(config!$B$6,1,1),H109)</f>
        <v>44562</v>
      </c>
      <c r="AF109" s="53">
        <f>IF(ISBLANK(I109),DATE(config!$B$6,12,31),IF(I109&gt;DATE(config!$B$6,12,31),DATE(config!$B$6,12,31),I109))</f>
        <v>44926</v>
      </c>
      <c r="AG109" s="53">
        <f t="shared" si="55"/>
        <v>365</v>
      </c>
      <c r="AH109" s="53">
        <f>ROUNDDOWN((config!$B$8-H109)/365.25,0)</f>
        <v>123</v>
      </c>
      <c r="AI109" s="60">
        <f t="shared" si="56"/>
        <v>4</v>
      </c>
      <c r="AJ109" s="60" t="str">
        <f>$F109 &amp; INDEX(Beschäftigungsgruppen!$J$15:$M$15,1,AI109)</f>
        <v>d</v>
      </c>
      <c r="AK109" s="60" t="b">
        <f>G109&lt;&gt;config!$F$20</f>
        <v>1</v>
      </c>
      <c r="AL109" s="60" t="str">
        <f t="shared" si="40"/>
        <v>Ja</v>
      </c>
      <c r="AM109" s="60" t="str">
        <f t="shared" si="57"/>
        <v>Nein</v>
      </c>
      <c r="AN109" s="60" t="b">
        <f t="shared" si="36"/>
        <v>0</v>
      </c>
      <c r="AO109" s="60" t="b">
        <f>AND(C109=config!$D$23,AND(NOT(ISBLANK(H109)),H109&lt;=DATE(2022,12,31)))</f>
        <v>0</v>
      </c>
      <c r="AP109" s="60" t="b">
        <f>AND(D109=config!$J$24,AND(NOT(ISBLANK(I109)),I109&lt;=DATE(2022,12,31)))</f>
        <v>0</v>
      </c>
      <c r="AQ109" s="63">
        <f>K109*IF(AN109,14,12)/config!$B$7*AG109</f>
        <v>0</v>
      </c>
      <c r="AR109" s="63">
        <f>IF(K109&lt;=config!$B$9,config!$B$10,config!$B$11)*AQ109</f>
        <v>0</v>
      </c>
      <c r="AS109" s="63" t="e">
        <f>INDEX(Beschäftigungsgruppen!$J$16:$M$20,F109,AI109)/config!$B$12*J109</f>
        <v>#VALUE!</v>
      </c>
      <c r="AT109" s="63" t="e">
        <f>AS109*IF(AN109,14,12)/config!$B$7*AG109</f>
        <v>#VALUE!</v>
      </c>
      <c r="AU109" s="63" t="e">
        <f>IF(AS109&lt;=config!$B$9,config!$B$10,config!$B$11)*AT109</f>
        <v>#VALUE!</v>
      </c>
      <c r="AV109" s="249">
        <f t="shared" si="42"/>
        <v>0</v>
      </c>
      <c r="AW109" s="249">
        <f t="shared" si="43"/>
        <v>0</v>
      </c>
      <c r="AX109" s="53">
        <f t="shared" si="44"/>
        <v>0</v>
      </c>
    </row>
    <row r="110" spans="2:50" ht="15" customHeight="1" x14ac:dyDescent="0.2">
      <c r="B110" s="176" t="str">
        <f t="shared" si="45"/>
        <v/>
      </c>
      <c r="C110" s="137"/>
      <c r="D110" s="115"/>
      <c r="E110" s="96"/>
      <c r="F110" s="127"/>
      <c r="G110" s="128"/>
      <c r="H110" s="122"/>
      <c r="I110" s="123"/>
      <c r="J110" s="129"/>
      <c r="K110" s="17"/>
      <c r="L110" s="115"/>
      <c r="M110" s="117" t="str">
        <f t="shared" si="46"/>
        <v/>
      </c>
      <c r="N110" s="14" t="str">
        <f t="shared" si="47"/>
        <v/>
      </c>
      <c r="O110" s="264" t="str">
        <f t="shared" si="54"/>
        <v/>
      </c>
      <c r="P110" s="262"/>
      <c r="Q110" s="110" t="str">
        <f t="shared" si="48"/>
        <v/>
      </c>
      <c r="R110" s="14" t="str">
        <f t="shared" si="49"/>
        <v/>
      </c>
      <c r="S110" s="14" t="str">
        <f t="shared" si="50"/>
        <v/>
      </c>
      <c r="T110" s="14" t="str">
        <f t="shared" si="51"/>
        <v/>
      </c>
      <c r="U110" s="14" t="str">
        <f t="shared" si="52"/>
        <v/>
      </c>
      <c r="V110" s="95" t="str">
        <f t="shared" si="53"/>
        <v/>
      </c>
      <c r="W110" s="120"/>
      <c r="X110" s="53"/>
      <c r="Y110" s="53" t="b">
        <f t="shared" si="37"/>
        <v>1</v>
      </c>
      <c r="Z110" s="53" t="b">
        <f t="shared" si="38"/>
        <v>0</v>
      </c>
      <c r="AA110" s="53" t="b">
        <f>IF(ISBLANK(H110),TRUE,AND(IF(ISBLANK(I110),TRUE,I110&gt;=H110),AND(H110&gt;=DATE(1900,1,1),H110&lt;=DATE(config!$B$6,12,31))))</f>
        <v>1</v>
      </c>
      <c r="AB110" s="53" t="b">
        <f>IF(ISBLANK(I110),TRUE,IF(ISBLANK(H110),FALSE,AND(I110&gt;=H110,AND(I110&gt;=DATE(config!$B$6,1,1),I110&lt;=DATE(config!$B$6,12,31)))))</f>
        <v>1</v>
      </c>
      <c r="AC110" s="53" t="b">
        <f t="shared" si="33"/>
        <v>0</v>
      </c>
      <c r="AD110" s="53" t="b">
        <f t="shared" si="34"/>
        <v>0</v>
      </c>
      <c r="AE110" s="53">
        <f>IF(H110&lt;DATE(config!$B$6,1,1),DATE(config!$B$6,1,1),H110)</f>
        <v>44562</v>
      </c>
      <c r="AF110" s="53">
        <f>IF(ISBLANK(I110),DATE(config!$B$6,12,31),IF(I110&gt;DATE(config!$B$6,12,31),DATE(config!$B$6,12,31),I110))</f>
        <v>44926</v>
      </c>
      <c r="AG110" s="53">
        <f t="shared" si="55"/>
        <v>365</v>
      </c>
      <c r="AH110" s="53">
        <f>ROUNDDOWN((config!$B$8-H110)/365.25,0)</f>
        <v>123</v>
      </c>
      <c r="AI110" s="60">
        <f t="shared" si="56"/>
        <v>4</v>
      </c>
      <c r="AJ110" s="60" t="str">
        <f>$F110 &amp; INDEX(Beschäftigungsgruppen!$J$15:$M$15,1,AI110)</f>
        <v>d</v>
      </c>
      <c r="AK110" s="60" t="b">
        <f>G110&lt;&gt;config!$F$20</f>
        <v>1</v>
      </c>
      <c r="AL110" s="60" t="str">
        <f t="shared" si="40"/>
        <v>Ja</v>
      </c>
      <c r="AM110" s="60" t="str">
        <f t="shared" si="57"/>
        <v>Nein</v>
      </c>
      <c r="AN110" s="60" t="b">
        <f t="shared" si="36"/>
        <v>0</v>
      </c>
      <c r="AO110" s="60" t="b">
        <f>AND(C110=config!$D$23,AND(NOT(ISBLANK(H110)),H110&lt;=DATE(2022,12,31)))</f>
        <v>0</v>
      </c>
      <c r="AP110" s="60" t="b">
        <f>AND(D110=config!$J$24,AND(NOT(ISBLANK(I110)),I110&lt;=DATE(2022,12,31)))</f>
        <v>0</v>
      </c>
      <c r="AQ110" s="63">
        <f>K110*IF(AN110,14,12)/config!$B$7*AG110</f>
        <v>0</v>
      </c>
      <c r="AR110" s="63">
        <f>IF(K110&lt;=config!$B$9,config!$B$10,config!$B$11)*AQ110</f>
        <v>0</v>
      </c>
      <c r="AS110" s="63" t="e">
        <f>INDEX(Beschäftigungsgruppen!$J$16:$M$20,F110,AI110)/config!$B$12*J110</f>
        <v>#VALUE!</v>
      </c>
      <c r="AT110" s="63" t="e">
        <f>AS110*IF(AN110,14,12)/config!$B$7*AG110</f>
        <v>#VALUE!</v>
      </c>
      <c r="AU110" s="63" t="e">
        <f>IF(AS110&lt;=config!$B$9,config!$B$10,config!$B$11)*AT110</f>
        <v>#VALUE!</v>
      </c>
      <c r="AV110" s="249">
        <f t="shared" si="42"/>
        <v>0</v>
      </c>
      <c r="AW110" s="249">
        <f t="shared" si="43"/>
        <v>0</v>
      </c>
      <c r="AX110" s="53">
        <f t="shared" si="44"/>
        <v>0</v>
      </c>
    </row>
    <row r="111" spans="2:50" ht="15" customHeight="1" x14ac:dyDescent="0.2">
      <c r="B111" s="176" t="str">
        <f t="shared" si="45"/>
        <v/>
      </c>
      <c r="C111" s="137"/>
      <c r="D111" s="115"/>
      <c r="E111" s="96"/>
      <c r="F111" s="127"/>
      <c r="G111" s="128"/>
      <c r="H111" s="122"/>
      <c r="I111" s="123"/>
      <c r="J111" s="129"/>
      <c r="K111" s="17"/>
      <c r="L111" s="115"/>
      <c r="M111" s="117" t="str">
        <f t="shared" si="46"/>
        <v/>
      </c>
      <c r="N111" s="14" t="str">
        <f t="shared" si="47"/>
        <v/>
      </c>
      <c r="O111" s="264" t="str">
        <f t="shared" si="54"/>
        <v/>
      </c>
      <c r="P111" s="262"/>
      <c r="Q111" s="110" t="str">
        <f t="shared" si="48"/>
        <v/>
      </c>
      <c r="R111" s="14" t="str">
        <f t="shared" si="49"/>
        <v/>
      </c>
      <c r="S111" s="14" t="str">
        <f t="shared" si="50"/>
        <v/>
      </c>
      <c r="T111" s="14" t="str">
        <f t="shared" si="51"/>
        <v/>
      </c>
      <c r="U111" s="14" t="str">
        <f t="shared" si="52"/>
        <v/>
      </c>
      <c r="V111" s="95" t="str">
        <f t="shared" si="53"/>
        <v/>
      </c>
      <c r="W111" s="120"/>
      <c r="X111" s="53"/>
      <c r="Y111" s="53" t="b">
        <f t="shared" si="37"/>
        <v>1</v>
      </c>
      <c r="Z111" s="53" t="b">
        <f t="shared" si="38"/>
        <v>0</v>
      </c>
      <c r="AA111" s="53" t="b">
        <f>IF(ISBLANK(H111),TRUE,AND(IF(ISBLANK(I111),TRUE,I111&gt;=H111),AND(H111&gt;=DATE(1900,1,1),H111&lt;=DATE(config!$B$6,12,31))))</f>
        <v>1</v>
      </c>
      <c r="AB111" s="53" t="b">
        <f>IF(ISBLANK(I111),TRUE,IF(ISBLANK(H111),FALSE,AND(I111&gt;=H111,AND(I111&gt;=DATE(config!$B$6,1,1),I111&lt;=DATE(config!$B$6,12,31)))))</f>
        <v>1</v>
      </c>
      <c r="AC111" s="53" t="b">
        <f t="shared" si="33"/>
        <v>0</v>
      </c>
      <c r="AD111" s="53" t="b">
        <f t="shared" si="34"/>
        <v>0</v>
      </c>
      <c r="AE111" s="53">
        <f>IF(H111&lt;DATE(config!$B$6,1,1),DATE(config!$B$6,1,1),H111)</f>
        <v>44562</v>
      </c>
      <c r="AF111" s="53">
        <f>IF(ISBLANK(I111),DATE(config!$B$6,12,31),IF(I111&gt;DATE(config!$B$6,12,31),DATE(config!$B$6,12,31),I111))</f>
        <v>44926</v>
      </c>
      <c r="AG111" s="53">
        <f t="shared" si="55"/>
        <v>365</v>
      </c>
      <c r="AH111" s="53">
        <f>ROUNDDOWN((config!$B$8-H111)/365.25,0)</f>
        <v>123</v>
      </c>
      <c r="AI111" s="60">
        <f t="shared" si="56"/>
        <v>4</v>
      </c>
      <c r="AJ111" s="60" t="str">
        <f>$F111 &amp; INDEX(Beschäftigungsgruppen!$J$15:$M$15,1,AI111)</f>
        <v>d</v>
      </c>
      <c r="AK111" s="60" t="b">
        <f>G111&lt;&gt;config!$F$20</f>
        <v>1</v>
      </c>
      <c r="AL111" s="60" t="str">
        <f t="shared" si="40"/>
        <v>Ja</v>
      </c>
      <c r="AM111" s="60" t="str">
        <f t="shared" si="57"/>
        <v>Nein</v>
      </c>
      <c r="AN111" s="60" t="b">
        <f t="shared" si="36"/>
        <v>0</v>
      </c>
      <c r="AO111" s="60" t="b">
        <f>AND(C111=config!$D$23,AND(NOT(ISBLANK(H111)),H111&lt;=DATE(2022,12,31)))</f>
        <v>0</v>
      </c>
      <c r="AP111" s="60" t="b">
        <f>AND(D111=config!$J$24,AND(NOT(ISBLANK(I111)),I111&lt;=DATE(2022,12,31)))</f>
        <v>0</v>
      </c>
      <c r="AQ111" s="63">
        <f>K111*IF(AN111,14,12)/config!$B$7*AG111</f>
        <v>0</v>
      </c>
      <c r="AR111" s="63">
        <f>IF(K111&lt;=config!$B$9,config!$B$10,config!$B$11)*AQ111</f>
        <v>0</v>
      </c>
      <c r="AS111" s="63" t="e">
        <f>INDEX(Beschäftigungsgruppen!$J$16:$M$20,F111,AI111)/config!$B$12*J111</f>
        <v>#VALUE!</v>
      </c>
      <c r="AT111" s="63" t="e">
        <f>AS111*IF(AN111,14,12)/config!$B$7*AG111</f>
        <v>#VALUE!</v>
      </c>
      <c r="AU111" s="63" t="e">
        <f>IF(AS111&lt;=config!$B$9,config!$B$10,config!$B$11)*AT111</f>
        <v>#VALUE!</v>
      </c>
      <c r="AV111" s="249">
        <f t="shared" si="42"/>
        <v>0</v>
      </c>
      <c r="AW111" s="249">
        <f t="shared" si="43"/>
        <v>0</v>
      </c>
      <c r="AX111" s="53">
        <f t="shared" si="44"/>
        <v>0</v>
      </c>
    </row>
    <row r="112" spans="2:50" ht="15" customHeight="1" x14ac:dyDescent="0.2">
      <c r="B112" s="176" t="str">
        <f t="shared" si="45"/>
        <v/>
      </c>
      <c r="C112" s="137"/>
      <c r="D112" s="115"/>
      <c r="E112" s="96"/>
      <c r="F112" s="127"/>
      <c r="G112" s="128"/>
      <c r="H112" s="122"/>
      <c r="I112" s="123"/>
      <c r="J112" s="129"/>
      <c r="K112" s="17"/>
      <c r="L112" s="115"/>
      <c r="M112" s="117" t="str">
        <f t="shared" si="46"/>
        <v/>
      </c>
      <c r="N112" s="14" t="str">
        <f t="shared" si="47"/>
        <v/>
      </c>
      <c r="O112" s="264" t="str">
        <f t="shared" si="54"/>
        <v/>
      </c>
      <c r="P112" s="262"/>
      <c r="Q112" s="110" t="str">
        <f t="shared" si="48"/>
        <v/>
      </c>
      <c r="R112" s="14" t="str">
        <f t="shared" si="49"/>
        <v/>
      </c>
      <c r="S112" s="14" t="str">
        <f t="shared" si="50"/>
        <v/>
      </c>
      <c r="T112" s="14" t="str">
        <f t="shared" si="51"/>
        <v/>
      </c>
      <c r="U112" s="14" t="str">
        <f t="shared" si="52"/>
        <v/>
      </c>
      <c r="V112" s="95" t="str">
        <f t="shared" si="53"/>
        <v/>
      </c>
      <c r="W112" s="120"/>
      <c r="X112" s="53"/>
      <c r="Y112" s="53" t="b">
        <f t="shared" si="37"/>
        <v>1</v>
      </c>
      <c r="Z112" s="53" t="b">
        <f t="shared" si="38"/>
        <v>0</v>
      </c>
      <c r="AA112" s="53" t="b">
        <f>IF(ISBLANK(H112),TRUE,AND(IF(ISBLANK(I112),TRUE,I112&gt;=H112),AND(H112&gt;=DATE(1900,1,1),H112&lt;=DATE(config!$B$6,12,31))))</f>
        <v>1</v>
      </c>
      <c r="AB112" s="53" t="b">
        <f>IF(ISBLANK(I112),TRUE,IF(ISBLANK(H112),FALSE,AND(I112&gt;=H112,AND(I112&gt;=DATE(config!$B$6,1,1),I112&lt;=DATE(config!$B$6,12,31)))))</f>
        <v>1</v>
      </c>
      <c r="AC112" s="53" t="b">
        <f t="shared" si="33"/>
        <v>0</v>
      </c>
      <c r="AD112" s="53" t="b">
        <f t="shared" si="34"/>
        <v>0</v>
      </c>
      <c r="AE112" s="53">
        <f>IF(H112&lt;DATE(config!$B$6,1,1),DATE(config!$B$6,1,1),H112)</f>
        <v>44562</v>
      </c>
      <c r="AF112" s="53">
        <f>IF(ISBLANK(I112),DATE(config!$B$6,12,31),IF(I112&gt;DATE(config!$B$6,12,31),DATE(config!$B$6,12,31),I112))</f>
        <v>44926</v>
      </c>
      <c r="AG112" s="53">
        <f t="shared" si="55"/>
        <v>365</v>
      </c>
      <c r="AH112" s="53">
        <f>ROUNDDOWN((config!$B$8-H112)/365.25,0)</f>
        <v>123</v>
      </c>
      <c r="AI112" s="60">
        <f t="shared" si="56"/>
        <v>4</v>
      </c>
      <c r="AJ112" s="60" t="str">
        <f>$F112 &amp; INDEX(Beschäftigungsgruppen!$J$15:$M$15,1,AI112)</f>
        <v>d</v>
      </c>
      <c r="AK112" s="60" t="b">
        <f>G112&lt;&gt;config!$F$20</f>
        <v>1</v>
      </c>
      <c r="AL112" s="60" t="str">
        <f t="shared" si="40"/>
        <v>Ja</v>
      </c>
      <c r="AM112" s="60" t="str">
        <f t="shared" si="57"/>
        <v>Nein</v>
      </c>
      <c r="AN112" s="60" t="b">
        <f t="shared" si="36"/>
        <v>0</v>
      </c>
      <c r="AO112" s="60" t="b">
        <f>AND(C112=config!$D$23,AND(NOT(ISBLANK(H112)),H112&lt;=DATE(2022,12,31)))</f>
        <v>0</v>
      </c>
      <c r="AP112" s="60" t="b">
        <f>AND(D112=config!$J$24,AND(NOT(ISBLANK(I112)),I112&lt;=DATE(2022,12,31)))</f>
        <v>0</v>
      </c>
      <c r="AQ112" s="63">
        <f>K112*IF(AN112,14,12)/config!$B$7*AG112</f>
        <v>0</v>
      </c>
      <c r="AR112" s="63">
        <f>IF(K112&lt;=config!$B$9,config!$B$10,config!$B$11)*AQ112</f>
        <v>0</v>
      </c>
      <c r="AS112" s="63" t="e">
        <f>INDEX(Beschäftigungsgruppen!$J$16:$M$20,F112,AI112)/config!$B$12*J112</f>
        <v>#VALUE!</v>
      </c>
      <c r="AT112" s="63" t="e">
        <f>AS112*IF(AN112,14,12)/config!$B$7*AG112</f>
        <v>#VALUE!</v>
      </c>
      <c r="AU112" s="63" t="e">
        <f>IF(AS112&lt;=config!$B$9,config!$B$10,config!$B$11)*AT112</f>
        <v>#VALUE!</v>
      </c>
      <c r="AV112" s="249">
        <f t="shared" si="42"/>
        <v>0</v>
      </c>
      <c r="AW112" s="249">
        <f t="shared" si="43"/>
        <v>0</v>
      </c>
      <c r="AX112" s="53">
        <f t="shared" si="44"/>
        <v>0</v>
      </c>
    </row>
    <row r="113" spans="2:50" ht="15" customHeight="1" x14ac:dyDescent="0.2">
      <c r="B113" s="176" t="str">
        <f t="shared" si="45"/>
        <v/>
      </c>
      <c r="C113" s="137"/>
      <c r="D113" s="115"/>
      <c r="E113" s="96"/>
      <c r="F113" s="127"/>
      <c r="G113" s="128"/>
      <c r="H113" s="122"/>
      <c r="I113" s="123"/>
      <c r="J113" s="129"/>
      <c r="K113" s="17"/>
      <c r="L113" s="115"/>
      <c r="M113" s="117" t="str">
        <f t="shared" si="46"/>
        <v/>
      </c>
      <c r="N113" s="14" t="str">
        <f t="shared" si="47"/>
        <v/>
      </c>
      <c r="O113" s="264" t="str">
        <f t="shared" si="54"/>
        <v/>
      </c>
      <c r="P113" s="262"/>
      <c r="Q113" s="110" t="str">
        <f t="shared" si="48"/>
        <v/>
      </c>
      <c r="R113" s="14" t="str">
        <f t="shared" si="49"/>
        <v/>
      </c>
      <c r="S113" s="14" t="str">
        <f t="shared" si="50"/>
        <v/>
      </c>
      <c r="T113" s="14" t="str">
        <f t="shared" si="51"/>
        <v/>
      </c>
      <c r="U113" s="14" t="str">
        <f t="shared" si="52"/>
        <v/>
      </c>
      <c r="V113" s="95" t="str">
        <f t="shared" si="53"/>
        <v/>
      </c>
      <c r="W113" s="120"/>
      <c r="X113" s="53"/>
      <c r="Y113" s="53" t="b">
        <f t="shared" si="37"/>
        <v>1</v>
      </c>
      <c r="Z113" s="53" t="b">
        <f t="shared" si="38"/>
        <v>0</v>
      </c>
      <c r="AA113" s="53" t="b">
        <f>IF(ISBLANK(H113),TRUE,AND(IF(ISBLANK(I113),TRUE,I113&gt;=H113),AND(H113&gt;=DATE(1900,1,1),H113&lt;=DATE(config!$B$6,12,31))))</f>
        <v>1</v>
      </c>
      <c r="AB113" s="53" t="b">
        <f>IF(ISBLANK(I113),TRUE,IF(ISBLANK(H113),FALSE,AND(I113&gt;=H113,AND(I113&gt;=DATE(config!$B$6,1,1),I113&lt;=DATE(config!$B$6,12,31)))))</f>
        <v>1</v>
      </c>
      <c r="AC113" s="53" t="b">
        <f t="shared" si="33"/>
        <v>0</v>
      </c>
      <c r="AD113" s="53" t="b">
        <f t="shared" si="34"/>
        <v>0</v>
      </c>
      <c r="AE113" s="53">
        <f>IF(H113&lt;DATE(config!$B$6,1,1),DATE(config!$B$6,1,1),H113)</f>
        <v>44562</v>
      </c>
      <c r="AF113" s="53">
        <f>IF(ISBLANK(I113),DATE(config!$B$6,12,31),IF(I113&gt;DATE(config!$B$6,12,31),DATE(config!$B$6,12,31),I113))</f>
        <v>44926</v>
      </c>
      <c r="AG113" s="53">
        <f t="shared" si="55"/>
        <v>365</v>
      </c>
      <c r="AH113" s="53">
        <f>ROUNDDOWN((config!$B$8-H113)/365.25,0)</f>
        <v>123</v>
      </c>
      <c r="AI113" s="60">
        <f t="shared" si="56"/>
        <v>4</v>
      </c>
      <c r="AJ113" s="60" t="str">
        <f>$F113 &amp; INDEX(Beschäftigungsgruppen!$J$15:$M$15,1,AI113)</f>
        <v>d</v>
      </c>
      <c r="AK113" s="60" t="b">
        <f>G113&lt;&gt;config!$F$20</f>
        <v>1</v>
      </c>
      <c r="AL113" s="60" t="str">
        <f t="shared" si="40"/>
        <v>Ja</v>
      </c>
      <c r="AM113" s="60" t="str">
        <f t="shared" si="57"/>
        <v>Nein</v>
      </c>
      <c r="AN113" s="60" t="b">
        <f t="shared" si="36"/>
        <v>0</v>
      </c>
      <c r="AO113" s="60" t="b">
        <f>AND(C113=config!$D$23,AND(NOT(ISBLANK(H113)),H113&lt;=DATE(2022,12,31)))</f>
        <v>0</v>
      </c>
      <c r="AP113" s="60" t="b">
        <f>AND(D113=config!$J$24,AND(NOT(ISBLANK(I113)),I113&lt;=DATE(2022,12,31)))</f>
        <v>0</v>
      </c>
      <c r="AQ113" s="63">
        <f>K113*IF(AN113,14,12)/config!$B$7*AG113</f>
        <v>0</v>
      </c>
      <c r="AR113" s="63">
        <f>IF(K113&lt;=config!$B$9,config!$B$10,config!$B$11)*AQ113</f>
        <v>0</v>
      </c>
      <c r="AS113" s="63" t="e">
        <f>INDEX(Beschäftigungsgruppen!$J$16:$M$20,F113,AI113)/config!$B$12*J113</f>
        <v>#VALUE!</v>
      </c>
      <c r="AT113" s="63" t="e">
        <f>AS113*IF(AN113,14,12)/config!$B$7*AG113</f>
        <v>#VALUE!</v>
      </c>
      <c r="AU113" s="63" t="e">
        <f>IF(AS113&lt;=config!$B$9,config!$B$10,config!$B$11)*AT113</f>
        <v>#VALUE!</v>
      </c>
      <c r="AV113" s="249">
        <f t="shared" si="42"/>
        <v>0</v>
      </c>
      <c r="AW113" s="249">
        <f t="shared" si="43"/>
        <v>0</v>
      </c>
      <c r="AX113" s="53">
        <f t="shared" si="44"/>
        <v>0</v>
      </c>
    </row>
    <row r="114" spans="2:50" ht="15" customHeight="1" x14ac:dyDescent="0.2">
      <c r="B114" s="176" t="str">
        <f t="shared" si="45"/>
        <v/>
      </c>
      <c r="C114" s="137"/>
      <c r="D114" s="115"/>
      <c r="E114" s="96"/>
      <c r="F114" s="127"/>
      <c r="G114" s="128"/>
      <c r="H114" s="122"/>
      <c r="I114" s="123"/>
      <c r="J114" s="129"/>
      <c r="K114" s="17"/>
      <c r="L114" s="115"/>
      <c r="M114" s="117" t="str">
        <f t="shared" si="46"/>
        <v/>
      </c>
      <c r="N114" s="14" t="str">
        <f t="shared" si="47"/>
        <v/>
      </c>
      <c r="O114" s="264" t="str">
        <f t="shared" si="54"/>
        <v/>
      </c>
      <c r="P114" s="262"/>
      <c r="Q114" s="110" t="str">
        <f t="shared" si="48"/>
        <v/>
      </c>
      <c r="R114" s="14" t="str">
        <f t="shared" si="49"/>
        <v/>
      </c>
      <c r="S114" s="14" t="str">
        <f t="shared" si="50"/>
        <v/>
      </c>
      <c r="T114" s="14" t="str">
        <f t="shared" si="51"/>
        <v/>
      </c>
      <c r="U114" s="14" t="str">
        <f t="shared" si="52"/>
        <v/>
      </c>
      <c r="V114" s="95" t="str">
        <f t="shared" si="53"/>
        <v/>
      </c>
      <c r="W114" s="120"/>
      <c r="X114" s="53"/>
      <c r="Y114" s="53" t="b">
        <f t="shared" si="37"/>
        <v>1</v>
      </c>
      <c r="Z114" s="53" t="b">
        <f t="shared" si="38"/>
        <v>0</v>
      </c>
      <c r="AA114" s="53" t="b">
        <f>IF(ISBLANK(H114),TRUE,AND(IF(ISBLANK(I114),TRUE,I114&gt;=H114),AND(H114&gt;=DATE(1900,1,1),H114&lt;=DATE(config!$B$6,12,31))))</f>
        <v>1</v>
      </c>
      <c r="AB114" s="53" t="b">
        <f>IF(ISBLANK(I114),TRUE,IF(ISBLANK(H114),FALSE,AND(I114&gt;=H114,AND(I114&gt;=DATE(config!$B$6,1,1),I114&lt;=DATE(config!$B$6,12,31)))))</f>
        <v>1</v>
      </c>
      <c r="AC114" s="53" t="b">
        <f t="shared" si="33"/>
        <v>0</v>
      </c>
      <c r="AD114" s="53" t="b">
        <f t="shared" si="34"/>
        <v>0</v>
      </c>
      <c r="AE114" s="53">
        <f>IF(H114&lt;DATE(config!$B$6,1,1),DATE(config!$B$6,1,1),H114)</f>
        <v>44562</v>
      </c>
      <c r="AF114" s="53">
        <f>IF(ISBLANK(I114),DATE(config!$B$6,12,31),IF(I114&gt;DATE(config!$B$6,12,31),DATE(config!$B$6,12,31),I114))</f>
        <v>44926</v>
      </c>
      <c r="AG114" s="53">
        <f t="shared" si="55"/>
        <v>365</v>
      </c>
      <c r="AH114" s="53">
        <f>ROUNDDOWN((config!$B$8-H114)/365.25,0)</f>
        <v>123</v>
      </c>
      <c r="AI114" s="60">
        <f t="shared" si="56"/>
        <v>4</v>
      </c>
      <c r="AJ114" s="60" t="str">
        <f>$F114 &amp; INDEX(Beschäftigungsgruppen!$J$15:$M$15,1,AI114)</f>
        <v>d</v>
      </c>
      <c r="AK114" s="60" t="b">
        <f>G114&lt;&gt;config!$F$20</f>
        <v>1</v>
      </c>
      <c r="AL114" s="60" t="str">
        <f t="shared" si="40"/>
        <v>Ja</v>
      </c>
      <c r="AM114" s="60" t="str">
        <f t="shared" si="57"/>
        <v>Nein</v>
      </c>
      <c r="AN114" s="60" t="b">
        <f t="shared" si="36"/>
        <v>0</v>
      </c>
      <c r="AO114" s="60" t="b">
        <f>AND(C114=config!$D$23,AND(NOT(ISBLANK(H114)),H114&lt;=DATE(2022,12,31)))</f>
        <v>0</v>
      </c>
      <c r="AP114" s="60" t="b">
        <f>AND(D114=config!$J$24,AND(NOT(ISBLANK(I114)),I114&lt;=DATE(2022,12,31)))</f>
        <v>0</v>
      </c>
      <c r="AQ114" s="63">
        <f>K114*IF(AN114,14,12)/config!$B$7*AG114</f>
        <v>0</v>
      </c>
      <c r="AR114" s="63">
        <f>IF(K114&lt;=config!$B$9,config!$B$10,config!$B$11)*AQ114</f>
        <v>0</v>
      </c>
      <c r="AS114" s="63" t="e">
        <f>INDEX(Beschäftigungsgruppen!$J$16:$M$20,F114,AI114)/config!$B$12*J114</f>
        <v>#VALUE!</v>
      </c>
      <c r="AT114" s="63" t="e">
        <f>AS114*IF(AN114,14,12)/config!$B$7*AG114</f>
        <v>#VALUE!</v>
      </c>
      <c r="AU114" s="63" t="e">
        <f>IF(AS114&lt;=config!$B$9,config!$B$10,config!$B$11)*AT114</f>
        <v>#VALUE!</v>
      </c>
      <c r="AV114" s="249">
        <f t="shared" si="42"/>
        <v>0</v>
      </c>
      <c r="AW114" s="249">
        <f t="shared" si="43"/>
        <v>0</v>
      </c>
      <c r="AX114" s="53">
        <f t="shared" si="44"/>
        <v>0</v>
      </c>
    </row>
    <row r="115" spans="2:50" ht="15" customHeight="1" x14ac:dyDescent="0.2">
      <c r="B115" s="176" t="str">
        <f t="shared" si="45"/>
        <v/>
      </c>
      <c r="C115" s="137"/>
      <c r="D115" s="115"/>
      <c r="E115" s="96"/>
      <c r="F115" s="127"/>
      <c r="G115" s="128"/>
      <c r="H115" s="122"/>
      <c r="I115" s="123"/>
      <c r="J115" s="129"/>
      <c r="K115" s="17"/>
      <c r="L115" s="115"/>
      <c r="M115" s="117" t="str">
        <f t="shared" si="46"/>
        <v/>
      </c>
      <c r="N115" s="14" t="str">
        <f t="shared" si="47"/>
        <v/>
      </c>
      <c r="O115" s="264" t="str">
        <f t="shared" si="54"/>
        <v/>
      </c>
      <c r="P115" s="262"/>
      <c r="Q115" s="110" t="str">
        <f t="shared" si="48"/>
        <v/>
      </c>
      <c r="R115" s="14" t="str">
        <f t="shared" si="49"/>
        <v/>
      </c>
      <c r="S115" s="14" t="str">
        <f t="shared" si="50"/>
        <v/>
      </c>
      <c r="T115" s="14" t="str">
        <f t="shared" si="51"/>
        <v/>
      </c>
      <c r="U115" s="14" t="str">
        <f t="shared" si="52"/>
        <v/>
      </c>
      <c r="V115" s="95" t="str">
        <f t="shared" si="53"/>
        <v/>
      </c>
      <c r="W115" s="120"/>
      <c r="X115" s="53"/>
      <c r="Y115" s="53" t="b">
        <f t="shared" si="37"/>
        <v>1</v>
      </c>
      <c r="Z115" s="53" t="b">
        <f t="shared" si="38"/>
        <v>0</v>
      </c>
      <c r="AA115" s="53" t="b">
        <f>IF(ISBLANK(H115),TRUE,AND(IF(ISBLANK(I115),TRUE,I115&gt;=H115),AND(H115&gt;=DATE(1900,1,1),H115&lt;=DATE(config!$B$6,12,31))))</f>
        <v>1</v>
      </c>
      <c r="AB115" s="53" t="b">
        <f>IF(ISBLANK(I115),TRUE,IF(ISBLANK(H115),FALSE,AND(I115&gt;=H115,AND(I115&gt;=DATE(config!$B$6,1,1),I115&lt;=DATE(config!$B$6,12,31)))))</f>
        <v>1</v>
      </c>
      <c r="AC115" s="53" t="b">
        <f t="shared" si="33"/>
        <v>0</v>
      </c>
      <c r="AD115" s="53" t="b">
        <f t="shared" si="34"/>
        <v>0</v>
      </c>
      <c r="AE115" s="53">
        <f>IF(H115&lt;DATE(config!$B$6,1,1),DATE(config!$B$6,1,1),H115)</f>
        <v>44562</v>
      </c>
      <c r="AF115" s="53">
        <f>IF(ISBLANK(I115),DATE(config!$B$6,12,31),IF(I115&gt;DATE(config!$B$6,12,31),DATE(config!$B$6,12,31),I115))</f>
        <v>44926</v>
      </c>
      <c r="AG115" s="53">
        <f t="shared" si="55"/>
        <v>365</v>
      </c>
      <c r="AH115" s="53">
        <f>ROUNDDOWN((config!$B$8-H115)/365.25,0)</f>
        <v>123</v>
      </c>
      <c r="AI115" s="60">
        <f t="shared" si="56"/>
        <v>4</v>
      </c>
      <c r="AJ115" s="60" t="str">
        <f>$F115 &amp; INDEX(Beschäftigungsgruppen!$J$15:$M$15,1,AI115)</f>
        <v>d</v>
      </c>
      <c r="AK115" s="60" t="b">
        <f>G115&lt;&gt;config!$F$20</f>
        <v>1</v>
      </c>
      <c r="AL115" s="60" t="str">
        <f t="shared" si="40"/>
        <v>Ja</v>
      </c>
      <c r="AM115" s="60" t="str">
        <f t="shared" si="57"/>
        <v>Nein</v>
      </c>
      <c r="AN115" s="60" t="b">
        <f t="shared" si="36"/>
        <v>0</v>
      </c>
      <c r="AO115" s="60" t="b">
        <f>AND(C115=config!$D$23,AND(NOT(ISBLANK(H115)),H115&lt;=DATE(2022,12,31)))</f>
        <v>0</v>
      </c>
      <c r="AP115" s="60" t="b">
        <f>AND(D115=config!$J$24,AND(NOT(ISBLANK(I115)),I115&lt;=DATE(2022,12,31)))</f>
        <v>0</v>
      </c>
      <c r="AQ115" s="63">
        <f>K115*IF(AN115,14,12)/config!$B$7*AG115</f>
        <v>0</v>
      </c>
      <c r="AR115" s="63">
        <f>IF(K115&lt;=config!$B$9,config!$B$10,config!$B$11)*AQ115</f>
        <v>0</v>
      </c>
      <c r="AS115" s="63" t="e">
        <f>INDEX(Beschäftigungsgruppen!$J$16:$M$20,F115,AI115)/config!$B$12*J115</f>
        <v>#VALUE!</v>
      </c>
      <c r="AT115" s="63" t="e">
        <f>AS115*IF(AN115,14,12)/config!$B$7*AG115</f>
        <v>#VALUE!</v>
      </c>
      <c r="AU115" s="63" t="e">
        <f>IF(AS115&lt;=config!$B$9,config!$B$10,config!$B$11)*AT115</f>
        <v>#VALUE!</v>
      </c>
      <c r="AV115" s="249">
        <f t="shared" si="42"/>
        <v>0</v>
      </c>
      <c r="AW115" s="249">
        <f t="shared" si="43"/>
        <v>0</v>
      </c>
      <c r="AX115" s="53">
        <f t="shared" si="44"/>
        <v>0</v>
      </c>
    </row>
    <row r="116" spans="2:50" ht="15" customHeight="1" x14ac:dyDescent="0.2">
      <c r="B116" s="176" t="str">
        <f t="shared" si="45"/>
        <v/>
      </c>
      <c r="C116" s="137"/>
      <c r="D116" s="115"/>
      <c r="E116" s="96"/>
      <c r="F116" s="127"/>
      <c r="G116" s="128"/>
      <c r="H116" s="122"/>
      <c r="I116" s="123"/>
      <c r="J116" s="129"/>
      <c r="K116" s="17"/>
      <c r="L116" s="115"/>
      <c r="M116" s="117" t="str">
        <f t="shared" si="46"/>
        <v/>
      </c>
      <c r="N116" s="14" t="str">
        <f t="shared" si="47"/>
        <v/>
      </c>
      <c r="O116" s="264" t="str">
        <f t="shared" si="54"/>
        <v/>
      </c>
      <c r="P116" s="262"/>
      <c r="Q116" s="110" t="str">
        <f t="shared" si="48"/>
        <v/>
      </c>
      <c r="R116" s="14" t="str">
        <f t="shared" si="49"/>
        <v/>
      </c>
      <c r="S116" s="14" t="str">
        <f t="shared" si="50"/>
        <v/>
      </c>
      <c r="T116" s="14" t="str">
        <f t="shared" si="51"/>
        <v/>
      </c>
      <c r="U116" s="14" t="str">
        <f t="shared" si="52"/>
        <v/>
      </c>
      <c r="V116" s="95" t="str">
        <f t="shared" si="53"/>
        <v/>
      </c>
      <c r="W116" s="120"/>
      <c r="X116" s="53"/>
      <c r="Y116" s="53" t="b">
        <f t="shared" si="37"/>
        <v>1</v>
      </c>
      <c r="Z116" s="53" t="b">
        <f t="shared" si="38"/>
        <v>0</v>
      </c>
      <c r="AA116" s="53" t="b">
        <f>IF(ISBLANK(H116),TRUE,AND(IF(ISBLANK(I116),TRUE,I116&gt;=H116),AND(H116&gt;=DATE(1900,1,1),H116&lt;=DATE(config!$B$6,12,31))))</f>
        <v>1</v>
      </c>
      <c r="AB116" s="53" t="b">
        <f>IF(ISBLANK(I116),TRUE,IF(ISBLANK(H116),FALSE,AND(I116&gt;=H116,AND(I116&gt;=DATE(config!$B$6,1,1),I116&lt;=DATE(config!$B$6,12,31)))))</f>
        <v>1</v>
      </c>
      <c r="AC116" s="53" t="b">
        <f t="shared" si="33"/>
        <v>0</v>
      </c>
      <c r="AD116" s="53" t="b">
        <f t="shared" si="34"/>
        <v>0</v>
      </c>
      <c r="AE116" s="53">
        <f>IF(H116&lt;DATE(config!$B$6,1,1),DATE(config!$B$6,1,1),H116)</f>
        <v>44562</v>
      </c>
      <c r="AF116" s="53">
        <f>IF(ISBLANK(I116),DATE(config!$B$6,12,31),IF(I116&gt;DATE(config!$B$6,12,31),DATE(config!$B$6,12,31),I116))</f>
        <v>44926</v>
      </c>
      <c r="AG116" s="53">
        <f t="shared" si="55"/>
        <v>365</v>
      </c>
      <c r="AH116" s="53">
        <f>ROUNDDOWN((config!$B$8-H116)/365.25,0)</f>
        <v>123</v>
      </c>
      <c r="AI116" s="60">
        <f t="shared" si="56"/>
        <v>4</v>
      </c>
      <c r="AJ116" s="60" t="str">
        <f>$F116 &amp; INDEX(Beschäftigungsgruppen!$J$15:$M$15,1,AI116)</f>
        <v>d</v>
      </c>
      <c r="AK116" s="60" t="b">
        <f>G116&lt;&gt;config!$F$20</f>
        <v>1</v>
      </c>
      <c r="AL116" s="60" t="str">
        <f t="shared" si="40"/>
        <v>Ja</v>
      </c>
      <c r="AM116" s="60" t="str">
        <f t="shared" si="57"/>
        <v>Nein</v>
      </c>
      <c r="AN116" s="60" t="b">
        <f t="shared" si="36"/>
        <v>0</v>
      </c>
      <c r="AO116" s="60" t="b">
        <f>AND(C116=config!$D$23,AND(NOT(ISBLANK(H116)),H116&lt;=DATE(2022,12,31)))</f>
        <v>0</v>
      </c>
      <c r="AP116" s="60" t="b">
        <f>AND(D116=config!$J$24,AND(NOT(ISBLANK(I116)),I116&lt;=DATE(2022,12,31)))</f>
        <v>0</v>
      </c>
      <c r="AQ116" s="63">
        <f>K116*IF(AN116,14,12)/config!$B$7*AG116</f>
        <v>0</v>
      </c>
      <c r="AR116" s="63">
        <f>IF(K116&lt;=config!$B$9,config!$B$10,config!$B$11)*AQ116</f>
        <v>0</v>
      </c>
      <c r="AS116" s="63" t="e">
        <f>INDEX(Beschäftigungsgruppen!$J$16:$M$20,F116,AI116)/config!$B$12*J116</f>
        <v>#VALUE!</v>
      </c>
      <c r="AT116" s="63" t="e">
        <f>AS116*IF(AN116,14,12)/config!$B$7*AG116</f>
        <v>#VALUE!</v>
      </c>
      <c r="AU116" s="63" t="e">
        <f>IF(AS116&lt;=config!$B$9,config!$B$10,config!$B$11)*AT116</f>
        <v>#VALUE!</v>
      </c>
      <c r="AV116" s="249">
        <f t="shared" si="42"/>
        <v>0</v>
      </c>
      <c r="AW116" s="249">
        <f t="shared" si="43"/>
        <v>0</v>
      </c>
      <c r="AX116" s="53">
        <f t="shared" si="44"/>
        <v>0</v>
      </c>
    </row>
    <row r="117" spans="2:50" ht="15" customHeight="1" x14ac:dyDescent="0.2">
      <c r="B117" s="176" t="str">
        <f t="shared" si="45"/>
        <v/>
      </c>
      <c r="C117" s="137"/>
      <c r="D117" s="115"/>
      <c r="E117" s="96"/>
      <c r="F117" s="127"/>
      <c r="G117" s="128"/>
      <c r="H117" s="122"/>
      <c r="I117" s="123"/>
      <c r="J117" s="129"/>
      <c r="K117" s="17"/>
      <c r="L117" s="115"/>
      <c r="M117" s="117" t="str">
        <f t="shared" si="46"/>
        <v/>
      </c>
      <c r="N117" s="14" t="str">
        <f t="shared" si="47"/>
        <v/>
      </c>
      <c r="O117" s="264" t="str">
        <f t="shared" si="54"/>
        <v/>
      </c>
      <c r="P117" s="262"/>
      <c r="Q117" s="110" t="str">
        <f t="shared" si="48"/>
        <v/>
      </c>
      <c r="R117" s="14" t="str">
        <f t="shared" si="49"/>
        <v/>
      </c>
      <c r="S117" s="14" t="str">
        <f t="shared" si="50"/>
        <v/>
      </c>
      <c r="T117" s="14" t="str">
        <f t="shared" si="51"/>
        <v/>
      </c>
      <c r="U117" s="14" t="str">
        <f t="shared" si="52"/>
        <v/>
      </c>
      <c r="V117" s="95" t="str">
        <f t="shared" si="53"/>
        <v/>
      </c>
      <c r="W117" s="120"/>
      <c r="X117" s="53"/>
      <c r="Y117" s="53" t="b">
        <f t="shared" si="37"/>
        <v>1</v>
      </c>
      <c r="Z117" s="53" t="b">
        <f t="shared" si="38"/>
        <v>0</v>
      </c>
      <c r="AA117" s="53" t="b">
        <f>IF(ISBLANK(H117),TRUE,AND(IF(ISBLANK(I117),TRUE,I117&gt;=H117),AND(H117&gt;=DATE(1900,1,1),H117&lt;=DATE(config!$B$6,12,31))))</f>
        <v>1</v>
      </c>
      <c r="AB117" s="53" t="b">
        <f>IF(ISBLANK(I117),TRUE,IF(ISBLANK(H117),FALSE,AND(I117&gt;=H117,AND(I117&gt;=DATE(config!$B$6,1,1),I117&lt;=DATE(config!$B$6,12,31)))))</f>
        <v>1</v>
      </c>
      <c r="AC117" s="53" t="b">
        <f t="shared" si="33"/>
        <v>0</v>
      </c>
      <c r="AD117" s="53" t="b">
        <f t="shared" si="34"/>
        <v>0</v>
      </c>
      <c r="AE117" s="53">
        <f>IF(H117&lt;DATE(config!$B$6,1,1),DATE(config!$B$6,1,1),H117)</f>
        <v>44562</v>
      </c>
      <c r="AF117" s="53">
        <f>IF(ISBLANK(I117),DATE(config!$B$6,12,31),IF(I117&gt;DATE(config!$B$6,12,31),DATE(config!$B$6,12,31),I117))</f>
        <v>44926</v>
      </c>
      <c r="AG117" s="53">
        <f t="shared" si="55"/>
        <v>365</v>
      </c>
      <c r="AH117" s="53">
        <f>ROUNDDOWN((config!$B$8-H117)/365.25,0)</f>
        <v>123</v>
      </c>
      <c r="AI117" s="60">
        <f t="shared" si="56"/>
        <v>4</v>
      </c>
      <c r="AJ117" s="60" t="str">
        <f>$F117 &amp; INDEX(Beschäftigungsgruppen!$J$15:$M$15,1,AI117)</f>
        <v>d</v>
      </c>
      <c r="AK117" s="60" t="b">
        <f>G117&lt;&gt;config!$F$20</f>
        <v>1</v>
      </c>
      <c r="AL117" s="60" t="str">
        <f t="shared" si="40"/>
        <v>Ja</v>
      </c>
      <c r="AM117" s="60" t="str">
        <f t="shared" si="57"/>
        <v>Nein</v>
      </c>
      <c r="AN117" s="60" t="b">
        <f t="shared" si="36"/>
        <v>0</v>
      </c>
      <c r="AO117" s="60" t="b">
        <f>AND(C117=config!$D$23,AND(NOT(ISBLANK(H117)),H117&lt;=DATE(2022,12,31)))</f>
        <v>0</v>
      </c>
      <c r="AP117" s="60" t="b">
        <f>AND(D117=config!$J$24,AND(NOT(ISBLANK(I117)),I117&lt;=DATE(2022,12,31)))</f>
        <v>0</v>
      </c>
      <c r="AQ117" s="63">
        <f>K117*IF(AN117,14,12)/config!$B$7*AG117</f>
        <v>0</v>
      </c>
      <c r="AR117" s="63">
        <f>IF(K117&lt;=config!$B$9,config!$B$10,config!$B$11)*AQ117</f>
        <v>0</v>
      </c>
      <c r="AS117" s="63" t="e">
        <f>INDEX(Beschäftigungsgruppen!$J$16:$M$20,F117,AI117)/config!$B$12*J117</f>
        <v>#VALUE!</v>
      </c>
      <c r="AT117" s="63" t="e">
        <f>AS117*IF(AN117,14,12)/config!$B$7*AG117</f>
        <v>#VALUE!</v>
      </c>
      <c r="AU117" s="63" t="e">
        <f>IF(AS117&lt;=config!$B$9,config!$B$10,config!$B$11)*AT117</f>
        <v>#VALUE!</v>
      </c>
      <c r="AV117" s="249">
        <f t="shared" si="42"/>
        <v>0</v>
      </c>
      <c r="AW117" s="249">
        <f t="shared" si="43"/>
        <v>0</v>
      </c>
      <c r="AX117" s="53">
        <f t="shared" si="44"/>
        <v>0</v>
      </c>
    </row>
    <row r="118" spans="2:50" ht="15" customHeight="1" x14ac:dyDescent="0.2">
      <c r="B118" s="176" t="str">
        <f t="shared" si="45"/>
        <v/>
      </c>
      <c r="C118" s="137"/>
      <c r="D118" s="115"/>
      <c r="E118" s="96"/>
      <c r="F118" s="127"/>
      <c r="G118" s="128"/>
      <c r="H118" s="122"/>
      <c r="I118" s="123"/>
      <c r="J118" s="129"/>
      <c r="K118" s="17"/>
      <c r="L118" s="115"/>
      <c r="M118" s="117" t="str">
        <f t="shared" si="46"/>
        <v/>
      </c>
      <c r="N118" s="14" t="str">
        <f t="shared" si="47"/>
        <v/>
      </c>
      <c r="O118" s="264" t="str">
        <f t="shared" si="54"/>
        <v/>
      </c>
      <c r="P118" s="262"/>
      <c r="Q118" s="110" t="str">
        <f t="shared" si="48"/>
        <v/>
      </c>
      <c r="R118" s="14" t="str">
        <f t="shared" si="49"/>
        <v/>
      </c>
      <c r="S118" s="14" t="str">
        <f t="shared" si="50"/>
        <v/>
      </c>
      <c r="T118" s="14" t="str">
        <f t="shared" si="51"/>
        <v/>
      </c>
      <c r="U118" s="14" t="str">
        <f t="shared" si="52"/>
        <v/>
      </c>
      <c r="V118" s="95" t="str">
        <f t="shared" si="53"/>
        <v/>
      </c>
      <c r="W118" s="120"/>
      <c r="X118" s="53"/>
      <c r="Y118" s="53" t="b">
        <f t="shared" si="37"/>
        <v>1</v>
      </c>
      <c r="Z118" s="53" t="b">
        <f t="shared" si="38"/>
        <v>0</v>
      </c>
      <c r="AA118" s="53" t="b">
        <f>IF(ISBLANK(H118),TRUE,AND(IF(ISBLANK(I118),TRUE,I118&gt;=H118),AND(H118&gt;=DATE(1900,1,1),H118&lt;=DATE(config!$B$6,12,31))))</f>
        <v>1</v>
      </c>
      <c r="AB118" s="53" t="b">
        <f>IF(ISBLANK(I118),TRUE,IF(ISBLANK(H118),FALSE,AND(I118&gt;=H118,AND(I118&gt;=DATE(config!$B$6,1,1),I118&lt;=DATE(config!$B$6,12,31)))))</f>
        <v>1</v>
      </c>
      <c r="AC118" s="53" t="b">
        <f t="shared" si="33"/>
        <v>0</v>
      </c>
      <c r="AD118" s="53" t="b">
        <f t="shared" si="34"/>
        <v>0</v>
      </c>
      <c r="AE118" s="53">
        <f>IF(H118&lt;DATE(config!$B$6,1,1),DATE(config!$B$6,1,1),H118)</f>
        <v>44562</v>
      </c>
      <c r="AF118" s="53">
        <f>IF(ISBLANK(I118),DATE(config!$B$6,12,31),IF(I118&gt;DATE(config!$B$6,12,31),DATE(config!$B$6,12,31),I118))</f>
        <v>44926</v>
      </c>
      <c r="AG118" s="53">
        <f t="shared" si="55"/>
        <v>365</v>
      </c>
      <c r="AH118" s="53">
        <f>ROUNDDOWN((config!$B$8-H118)/365.25,0)</f>
        <v>123</v>
      </c>
      <c r="AI118" s="60">
        <f t="shared" si="56"/>
        <v>4</v>
      </c>
      <c r="AJ118" s="60" t="str">
        <f>$F118 &amp; INDEX(Beschäftigungsgruppen!$J$15:$M$15,1,AI118)</f>
        <v>d</v>
      </c>
      <c r="AK118" s="60" t="b">
        <f>G118&lt;&gt;config!$F$20</f>
        <v>1</v>
      </c>
      <c r="AL118" s="60" t="str">
        <f t="shared" si="40"/>
        <v>Ja</v>
      </c>
      <c r="AM118" s="60" t="str">
        <f t="shared" si="57"/>
        <v>Nein</v>
      </c>
      <c r="AN118" s="60" t="b">
        <f t="shared" si="36"/>
        <v>0</v>
      </c>
      <c r="AO118" s="60" t="b">
        <f>AND(C118=config!$D$23,AND(NOT(ISBLANK(H118)),H118&lt;=DATE(2022,12,31)))</f>
        <v>0</v>
      </c>
      <c r="AP118" s="60" t="b">
        <f>AND(D118=config!$J$24,AND(NOT(ISBLANK(I118)),I118&lt;=DATE(2022,12,31)))</f>
        <v>0</v>
      </c>
      <c r="AQ118" s="63">
        <f>K118*IF(AN118,14,12)/config!$B$7*AG118</f>
        <v>0</v>
      </c>
      <c r="AR118" s="63">
        <f>IF(K118&lt;=config!$B$9,config!$B$10,config!$B$11)*AQ118</f>
        <v>0</v>
      </c>
      <c r="AS118" s="63" t="e">
        <f>INDEX(Beschäftigungsgruppen!$J$16:$M$20,F118,AI118)/config!$B$12*J118</f>
        <v>#VALUE!</v>
      </c>
      <c r="AT118" s="63" t="e">
        <f>AS118*IF(AN118,14,12)/config!$B$7*AG118</f>
        <v>#VALUE!</v>
      </c>
      <c r="AU118" s="63" t="e">
        <f>IF(AS118&lt;=config!$B$9,config!$B$10,config!$B$11)*AT118</f>
        <v>#VALUE!</v>
      </c>
      <c r="AV118" s="249">
        <f t="shared" si="42"/>
        <v>0</v>
      </c>
      <c r="AW118" s="249">
        <f t="shared" si="43"/>
        <v>0</v>
      </c>
      <c r="AX118" s="53">
        <f t="shared" si="44"/>
        <v>0</v>
      </c>
    </row>
    <row r="119" spans="2:50" ht="15" customHeight="1" x14ac:dyDescent="0.2">
      <c r="B119" s="176" t="str">
        <f t="shared" si="45"/>
        <v/>
      </c>
      <c r="C119" s="137"/>
      <c r="D119" s="115"/>
      <c r="E119" s="96"/>
      <c r="F119" s="127"/>
      <c r="G119" s="128"/>
      <c r="H119" s="122"/>
      <c r="I119" s="123"/>
      <c r="J119" s="129"/>
      <c r="K119" s="17"/>
      <c r="L119" s="115"/>
      <c r="M119" s="117" t="str">
        <f t="shared" si="46"/>
        <v/>
      </c>
      <c r="N119" s="14" t="str">
        <f t="shared" si="47"/>
        <v/>
      </c>
      <c r="O119" s="264" t="str">
        <f t="shared" si="54"/>
        <v/>
      </c>
      <c r="P119" s="262"/>
      <c r="Q119" s="110" t="str">
        <f t="shared" si="48"/>
        <v/>
      </c>
      <c r="R119" s="14" t="str">
        <f t="shared" si="49"/>
        <v/>
      </c>
      <c r="S119" s="14" t="str">
        <f t="shared" si="50"/>
        <v/>
      </c>
      <c r="T119" s="14" t="str">
        <f t="shared" si="51"/>
        <v/>
      </c>
      <c r="U119" s="14" t="str">
        <f t="shared" si="52"/>
        <v/>
      </c>
      <c r="V119" s="95" t="str">
        <f t="shared" si="53"/>
        <v/>
      </c>
      <c r="W119" s="120"/>
      <c r="X119" s="53"/>
      <c r="Y119" s="53" t="b">
        <f t="shared" si="37"/>
        <v>1</v>
      </c>
      <c r="Z119" s="53" t="b">
        <f t="shared" si="38"/>
        <v>0</v>
      </c>
      <c r="AA119" s="53" t="b">
        <f>IF(ISBLANK(H119),TRUE,AND(IF(ISBLANK(I119),TRUE,I119&gt;=H119),AND(H119&gt;=DATE(1900,1,1),H119&lt;=DATE(config!$B$6,12,31))))</f>
        <v>1</v>
      </c>
      <c r="AB119" s="53" t="b">
        <f>IF(ISBLANK(I119),TRUE,IF(ISBLANK(H119),FALSE,AND(I119&gt;=H119,AND(I119&gt;=DATE(config!$B$6,1,1),I119&lt;=DATE(config!$B$6,12,31)))))</f>
        <v>1</v>
      </c>
      <c r="AC119" s="53" t="b">
        <f t="shared" si="33"/>
        <v>0</v>
      </c>
      <c r="AD119" s="53" t="b">
        <f t="shared" si="34"/>
        <v>0</v>
      </c>
      <c r="AE119" s="53">
        <f>IF(H119&lt;DATE(config!$B$6,1,1),DATE(config!$B$6,1,1),H119)</f>
        <v>44562</v>
      </c>
      <c r="AF119" s="53">
        <f>IF(ISBLANK(I119),DATE(config!$B$6,12,31),IF(I119&gt;DATE(config!$B$6,12,31),DATE(config!$B$6,12,31),I119))</f>
        <v>44926</v>
      </c>
      <c r="AG119" s="53">
        <f t="shared" si="55"/>
        <v>365</v>
      </c>
      <c r="AH119" s="53">
        <f>ROUNDDOWN((config!$B$8-H119)/365.25,0)</f>
        <v>123</v>
      </c>
      <c r="AI119" s="60">
        <f t="shared" si="56"/>
        <v>4</v>
      </c>
      <c r="AJ119" s="60" t="str">
        <f>$F119 &amp; INDEX(Beschäftigungsgruppen!$J$15:$M$15,1,AI119)</f>
        <v>d</v>
      </c>
      <c r="AK119" s="60" t="b">
        <f>G119&lt;&gt;config!$F$20</f>
        <v>1</v>
      </c>
      <c r="AL119" s="60" t="str">
        <f t="shared" si="40"/>
        <v>Ja</v>
      </c>
      <c r="AM119" s="60" t="str">
        <f t="shared" si="57"/>
        <v>Nein</v>
      </c>
      <c r="AN119" s="60" t="b">
        <f t="shared" si="36"/>
        <v>0</v>
      </c>
      <c r="AO119" s="60" t="b">
        <f>AND(C119=config!$D$23,AND(NOT(ISBLANK(H119)),H119&lt;=DATE(2022,12,31)))</f>
        <v>0</v>
      </c>
      <c r="AP119" s="60" t="b">
        <f>AND(D119=config!$J$24,AND(NOT(ISBLANK(I119)),I119&lt;=DATE(2022,12,31)))</f>
        <v>0</v>
      </c>
      <c r="AQ119" s="63">
        <f>K119*IF(AN119,14,12)/config!$B$7*AG119</f>
        <v>0</v>
      </c>
      <c r="AR119" s="63">
        <f>IF(K119&lt;=config!$B$9,config!$B$10,config!$B$11)*AQ119</f>
        <v>0</v>
      </c>
      <c r="AS119" s="63" t="e">
        <f>INDEX(Beschäftigungsgruppen!$J$16:$M$20,F119,AI119)/config!$B$12*J119</f>
        <v>#VALUE!</v>
      </c>
      <c r="AT119" s="63" t="e">
        <f>AS119*IF(AN119,14,12)/config!$B$7*AG119</f>
        <v>#VALUE!</v>
      </c>
      <c r="AU119" s="63" t="e">
        <f>IF(AS119&lt;=config!$B$9,config!$B$10,config!$B$11)*AT119</f>
        <v>#VALUE!</v>
      </c>
      <c r="AV119" s="249">
        <f t="shared" si="42"/>
        <v>0</v>
      </c>
      <c r="AW119" s="249">
        <f t="shared" si="43"/>
        <v>0</v>
      </c>
      <c r="AX119" s="53">
        <f t="shared" si="44"/>
        <v>0</v>
      </c>
    </row>
    <row r="120" spans="2:50" ht="15" customHeight="1" x14ac:dyDescent="0.2">
      <c r="B120" s="176" t="str">
        <f t="shared" si="45"/>
        <v/>
      </c>
      <c r="C120" s="137"/>
      <c r="D120" s="115"/>
      <c r="E120" s="96"/>
      <c r="F120" s="127"/>
      <c r="G120" s="128"/>
      <c r="H120" s="122"/>
      <c r="I120" s="123"/>
      <c r="J120" s="129"/>
      <c r="K120" s="17"/>
      <c r="L120" s="115"/>
      <c r="M120" s="117" t="str">
        <f t="shared" si="46"/>
        <v/>
      </c>
      <c r="N120" s="14" t="str">
        <f t="shared" si="47"/>
        <v/>
      </c>
      <c r="O120" s="264" t="str">
        <f t="shared" si="54"/>
        <v/>
      </c>
      <c r="P120" s="262"/>
      <c r="Q120" s="110" t="str">
        <f t="shared" si="48"/>
        <v/>
      </c>
      <c r="R120" s="14" t="str">
        <f t="shared" si="49"/>
        <v/>
      </c>
      <c r="S120" s="14" t="str">
        <f t="shared" si="50"/>
        <v/>
      </c>
      <c r="T120" s="14" t="str">
        <f t="shared" si="51"/>
        <v/>
      </c>
      <c r="U120" s="14" t="str">
        <f t="shared" si="52"/>
        <v/>
      </c>
      <c r="V120" s="95" t="str">
        <f t="shared" si="53"/>
        <v/>
      </c>
      <c r="W120" s="120"/>
      <c r="X120" s="53"/>
      <c r="Y120" s="53" t="b">
        <f t="shared" si="37"/>
        <v>1</v>
      </c>
      <c r="Z120" s="53" t="b">
        <f t="shared" si="38"/>
        <v>0</v>
      </c>
      <c r="AA120" s="53" t="b">
        <f>IF(ISBLANK(H120),TRUE,AND(IF(ISBLANK(I120),TRUE,I120&gt;=H120),AND(H120&gt;=DATE(1900,1,1),H120&lt;=DATE(config!$B$6,12,31))))</f>
        <v>1</v>
      </c>
      <c r="AB120" s="53" t="b">
        <f>IF(ISBLANK(I120),TRUE,IF(ISBLANK(H120),FALSE,AND(I120&gt;=H120,AND(I120&gt;=DATE(config!$B$6,1,1),I120&lt;=DATE(config!$B$6,12,31)))))</f>
        <v>1</v>
      </c>
      <c r="AC120" s="53" t="b">
        <f t="shared" si="33"/>
        <v>0</v>
      </c>
      <c r="AD120" s="53" t="b">
        <f t="shared" si="34"/>
        <v>0</v>
      </c>
      <c r="AE120" s="53">
        <f>IF(H120&lt;DATE(config!$B$6,1,1),DATE(config!$B$6,1,1),H120)</f>
        <v>44562</v>
      </c>
      <c r="AF120" s="53">
        <f>IF(ISBLANK(I120),DATE(config!$B$6,12,31),IF(I120&gt;DATE(config!$B$6,12,31),DATE(config!$B$6,12,31),I120))</f>
        <v>44926</v>
      </c>
      <c r="AG120" s="53">
        <f t="shared" si="55"/>
        <v>365</v>
      </c>
      <c r="AH120" s="53">
        <f>ROUNDDOWN((config!$B$8-H120)/365.25,0)</f>
        <v>123</v>
      </c>
      <c r="AI120" s="60">
        <f t="shared" si="56"/>
        <v>4</v>
      </c>
      <c r="AJ120" s="60" t="str">
        <f>$F120 &amp; INDEX(Beschäftigungsgruppen!$J$15:$M$15,1,AI120)</f>
        <v>d</v>
      </c>
      <c r="AK120" s="60" t="b">
        <f>G120&lt;&gt;config!$F$20</f>
        <v>1</v>
      </c>
      <c r="AL120" s="60" t="str">
        <f t="shared" si="40"/>
        <v>Ja</v>
      </c>
      <c r="AM120" s="60" t="str">
        <f t="shared" si="57"/>
        <v>Nein</v>
      </c>
      <c r="AN120" s="60" t="b">
        <f t="shared" si="36"/>
        <v>0</v>
      </c>
      <c r="AO120" s="60" t="b">
        <f>AND(C120=config!$D$23,AND(NOT(ISBLANK(H120)),H120&lt;=DATE(2022,12,31)))</f>
        <v>0</v>
      </c>
      <c r="AP120" s="60" t="b">
        <f>AND(D120=config!$J$24,AND(NOT(ISBLANK(I120)),I120&lt;=DATE(2022,12,31)))</f>
        <v>0</v>
      </c>
      <c r="AQ120" s="63">
        <f>K120*IF(AN120,14,12)/config!$B$7*AG120</f>
        <v>0</v>
      </c>
      <c r="AR120" s="63">
        <f>IF(K120&lt;=config!$B$9,config!$B$10,config!$B$11)*AQ120</f>
        <v>0</v>
      </c>
      <c r="AS120" s="63" t="e">
        <f>INDEX(Beschäftigungsgruppen!$J$16:$M$20,F120,AI120)/config!$B$12*J120</f>
        <v>#VALUE!</v>
      </c>
      <c r="AT120" s="63" t="e">
        <f>AS120*IF(AN120,14,12)/config!$B$7*AG120</f>
        <v>#VALUE!</v>
      </c>
      <c r="AU120" s="63" t="e">
        <f>IF(AS120&lt;=config!$B$9,config!$B$10,config!$B$11)*AT120</f>
        <v>#VALUE!</v>
      </c>
      <c r="AV120" s="249">
        <f t="shared" si="42"/>
        <v>0</v>
      </c>
      <c r="AW120" s="249">
        <f t="shared" si="43"/>
        <v>0</v>
      </c>
      <c r="AX120" s="53">
        <f t="shared" si="44"/>
        <v>0</v>
      </c>
    </row>
    <row r="121" spans="2:50" ht="15" customHeight="1" x14ac:dyDescent="0.2">
      <c r="B121" s="176" t="str">
        <f t="shared" si="45"/>
        <v/>
      </c>
      <c r="C121" s="137"/>
      <c r="D121" s="115"/>
      <c r="E121" s="96"/>
      <c r="F121" s="127"/>
      <c r="G121" s="128"/>
      <c r="H121" s="122"/>
      <c r="I121" s="123"/>
      <c r="J121" s="129"/>
      <c r="K121" s="17"/>
      <c r="L121" s="115"/>
      <c r="M121" s="117" t="str">
        <f t="shared" si="46"/>
        <v/>
      </c>
      <c r="N121" s="14" t="str">
        <f t="shared" si="47"/>
        <v/>
      </c>
      <c r="O121" s="264" t="str">
        <f t="shared" si="54"/>
        <v/>
      </c>
      <c r="P121" s="262"/>
      <c r="Q121" s="110" t="str">
        <f t="shared" si="48"/>
        <v/>
      </c>
      <c r="R121" s="14" t="str">
        <f t="shared" si="49"/>
        <v/>
      </c>
      <c r="S121" s="14" t="str">
        <f t="shared" si="50"/>
        <v/>
      </c>
      <c r="T121" s="14" t="str">
        <f t="shared" si="51"/>
        <v/>
      </c>
      <c r="U121" s="14" t="str">
        <f t="shared" si="52"/>
        <v/>
      </c>
      <c r="V121" s="95" t="str">
        <f t="shared" si="53"/>
        <v/>
      </c>
      <c r="W121" s="120"/>
      <c r="X121" s="53"/>
      <c r="Y121" s="53" t="b">
        <f t="shared" si="37"/>
        <v>1</v>
      </c>
      <c r="Z121" s="53" t="b">
        <f t="shared" si="38"/>
        <v>0</v>
      </c>
      <c r="AA121" s="53" t="b">
        <f>IF(ISBLANK(H121),TRUE,AND(IF(ISBLANK(I121),TRUE,I121&gt;=H121),AND(H121&gt;=DATE(1900,1,1),H121&lt;=DATE(config!$B$6,12,31))))</f>
        <v>1</v>
      </c>
      <c r="AB121" s="53" t="b">
        <f>IF(ISBLANK(I121),TRUE,IF(ISBLANK(H121),FALSE,AND(I121&gt;=H121,AND(I121&gt;=DATE(config!$B$6,1,1),I121&lt;=DATE(config!$B$6,12,31)))))</f>
        <v>1</v>
      </c>
      <c r="AC121" s="53" t="b">
        <f t="shared" si="33"/>
        <v>0</v>
      </c>
      <c r="AD121" s="53" t="b">
        <f t="shared" si="34"/>
        <v>0</v>
      </c>
      <c r="AE121" s="53">
        <f>IF(H121&lt;DATE(config!$B$6,1,1),DATE(config!$B$6,1,1),H121)</f>
        <v>44562</v>
      </c>
      <c r="AF121" s="53">
        <f>IF(ISBLANK(I121),DATE(config!$B$6,12,31),IF(I121&gt;DATE(config!$B$6,12,31),DATE(config!$B$6,12,31),I121))</f>
        <v>44926</v>
      </c>
      <c r="AG121" s="53">
        <f t="shared" si="55"/>
        <v>365</v>
      </c>
      <c r="AH121" s="53">
        <f>ROUNDDOWN((config!$B$8-H121)/365.25,0)</f>
        <v>123</v>
      </c>
      <c r="AI121" s="60">
        <f t="shared" si="56"/>
        <v>4</v>
      </c>
      <c r="AJ121" s="60" t="str">
        <f>$F121 &amp; INDEX(Beschäftigungsgruppen!$J$15:$M$15,1,AI121)</f>
        <v>d</v>
      </c>
      <c r="AK121" s="60" t="b">
        <f>G121&lt;&gt;config!$F$20</f>
        <v>1</v>
      </c>
      <c r="AL121" s="60" t="str">
        <f t="shared" si="40"/>
        <v>Ja</v>
      </c>
      <c r="AM121" s="60" t="str">
        <f t="shared" si="57"/>
        <v>Nein</v>
      </c>
      <c r="AN121" s="60" t="b">
        <f t="shared" si="36"/>
        <v>0</v>
      </c>
      <c r="AO121" s="60" t="b">
        <f>AND(C121=config!$D$23,AND(NOT(ISBLANK(H121)),H121&lt;=DATE(2022,12,31)))</f>
        <v>0</v>
      </c>
      <c r="AP121" s="60" t="b">
        <f>AND(D121=config!$J$24,AND(NOT(ISBLANK(I121)),I121&lt;=DATE(2022,12,31)))</f>
        <v>0</v>
      </c>
      <c r="AQ121" s="63">
        <f>K121*IF(AN121,14,12)/config!$B$7*AG121</f>
        <v>0</v>
      </c>
      <c r="AR121" s="63">
        <f>IF(K121&lt;=config!$B$9,config!$B$10,config!$B$11)*AQ121</f>
        <v>0</v>
      </c>
      <c r="AS121" s="63" t="e">
        <f>INDEX(Beschäftigungsgruppen!$J$16:$M$20,F121,AI121)/config!$B$12*J121</f>
        <v>#VALUE!</v>
      </c>
      <c r="AT121" s="63" t="e">
        <f>AS121*IF(AN121,14,12)/config!$B$7*AG121</f>
        <v>#VALUE!</v>
      </c>
      <c r="AU121" s="63" t="e">
        <f>IF(AS121&lt;=config!$B$9,config!$B$10,config!$B$11)*AT121</f>
        <v>#VALUE!</v>
      </c>
      <c r="AV121" s="249">
        <f t="shared" si="42"/>
        <v>0</v>
      </c>
      <c r="AW121" s="249">
        <f t="shared" si="43"/>
        <v>0</v>
      </c>
      <c r="AX121" s="53">
        <f t="shared" si="44"/>
        <v>0</v>
      </c>
    </row>
    <row r="122" spans="2:50" ht="15" customHeight="1" x14ac:dyDescent="0.2">
      <c r="B122" s="176" t="str">
        <f t="shared" si="45"/>
        <v/>
      </c>
      <c r="C122" s="137"/>
      <c r="D122" s="115"/>
      <c r="E122" s="96"/>
      <c r="F122" s="127"/>
      <c r="G122" s="128"/>
      <c r="H122" s="122"/>
      <c r="I122" s="123"/>
      <c r="J122" s="129"/>
      <c r="K122" s="17"/>
      <c r="L122" s="115"/>
      <c r="M122" s="117" t="str">
        <f t="shared" si="46"/>
        <v/>
      </c>
      <c r="N122" s="14" t="str">
        <f t="shared" si="47"/>
        <v/>
      </c>
      <c r="O122" s="264" t="str">
        <f t="shared" si="54"/>
        <v/>
      </c>
      <c r="P122" s="262"/>
      <c r="Q122" s="110" t="str">
        <f t="shared" si="48"/>
        <v/>
      </c>
      <c r="R122" s="14" t="str">
        <f t="shared" si="49"/>
        <v/>
      </c>
      <c r="S122" s="14" t="str">
        <f t="shared" si="50"/>
        <v/>
      </c>
      <c r="T122" s="14" t="str">
        <f t="shared" si="51"/>
        <v/>
      </c>
      <c r="U122" s="14" t="str">
        <f t="shared" si="52"/>
        <v/>
      </c>
      <c r="V122" s="95" t="str">
        <f t="shared" si="53"/>
        <v/>
      </c>
      <c r="W122" s="120"/>
      <c r="X122" s="53"/>
      <c r="Y122" s="53" t="b">
        <f t="shared" si="37"/>
        <v>1</v>
      </c>
      <c r="Z122" s="53" t="b">
        <f t="shared" si="38"/>
        <v>0</v>
      </c>
      <c r="AA122" s="53" t="b">
        <f>IF(ISBLANK(H122),TRUE,AND(IF(ISBLANK(I122),TRUE,I122&gt;=H122),AND(H122&gt;=DATE(1900,1,1),H122&lt;=DATE(config!$B$6,12,31))))</f>
        <v>1</v>
      </c>
      <c r="AB122" s="53" t="b">
        <f>IF(ISBLANK(I122),TRUE,IF(ISBLANK(H122),FALSE,AND(I122&gt;=H122,AND(I122&gt;=DATE(config!$B$6,1,1),I122&lt;=DATE(config!$B$6,12,31)))))</f>
        <v>1</v>
      </c>
      <c r="AC122" s="53" t="b">
        <f t="shared" si="33"/>
        <v>0</v>
      </c>
      <c r="AD122" s="53" t="b">
        <f t="shared" si="34"/>
        <v>0</v>
      </c>
      <c r="AE122" s="53">
        <f>IF(H122&lt;DATE(config!$B$6,1,1),DATE(config!$B$6,1,1),H122)</f>
        <v>44562</v>
      </c>
      <c r="AF122" s="53">
        <f>IF(ISBLANK(I122),DATE(config!$B$6,12,31),IF(I122&gt;DATE(config!$B$6,12,31),DATE(config!$B$6,12,31),I122))</f>
        <v>44926</v>
      </c>
      <c r="AG122" s="53">
        <f t="shared" si="55"/>
        <v>365</v>
      </c>
      <c r="AH122" s="53">
        <f>ROUNDDOWN((config!$B$8-H122)/365.25,0)</f>
        <v>123</v>
      </c>
      <c r="AI122" s="60">
        <f t="shared" si="56"/>
        <v>4</v>
      </c>
      <c r="AJ122" s="60" t="str">
        <f>$F122 &amp; INDEX(Beschäftigungsgruppen!$J$15:$M$15,1,AI122)</f>
        <v>d</v>
      </c>
      <c r="AK122" s="60" t="b">
        <f>G122&lt;&gt;config!$F$20</f>
        <v>1</v>
      </c>
      <c r="AL122" s="60" t="str">
        <f t="shared" si="40"/>
        <v>Ja</v>
      </c>
      <c r="AM122" s="60" t="str">
        <f t="shared" si="57"/>
        <v>Nein</v>
      </c>
      <c r="AN122" s="60" t="b">
        <f t="shared" si="36"/>
        <v>0</v>
      </c>
      <c r="AO122" s="60" t="b">
        <f>AND(C122=config!$D$23,AND(NOT(ISBLANK(H122)),H122&lt;=DATE(2022,12,31)))</f>
        <v>0</v>
      </c>
      <c r="AP122" s="60" t="b">
        <f>AND(D122=config!$J$24,AND(NOT(ISBLANK(I122)),I122&lt;=DATE(2022,12,31)))</f>
        <v>0</v>
      </c>
      <c r="AQ122" s="63">
        <f>K122*IF(AN122,14,12)/config!$B$7*AG122</f>
        <v>0</v>
      </c>
      <c r="AR122" s="63">
        <f>IF(K122&lt;=config!$B$9,config!$B$10,config!$B$11)*AQ122</f>
        <v>0</v>
      </c>
      <c r="AS122" s="63" t="e">
        <f>INDEX(Beschäftigungsgruppen!$J$16:$M$20,F122,AI122)/config!$B$12*J122</f>
        <v>#VALUE!</v>
      </c>
      <c r="AT122" s="63" t="e">
        <f>AS122*IF(AN122,14,12)/config!$B$7*AG122</f>
        <v>#VALUE!</v>
      </c>
      <c r="AU122" s="63" t="e">
        <f>IF(AS122&lt;=config!$B$9,config!$B$10,config!$B$11)*AT122</f>
        <v>#VALUE!</v>
      </c>
      <c r="AV122" s="249">
        <f t="shared" si="42"/>
        <v>0</v>
      </c>
      <c r="AW122" s="249">
        <f t="shared" si="43"/>
        <v>0</v>
      </c>
      <c r="AX122" s="53">
        <f t="shared" si="44"/>
        <v>0</v>
      </c>
    </row>
    <row r="123" spans="2:50" ht="15" customHeight="1" x14ac:dyDescent="0.2">
      <c r="B123" s="176" t="str">
        <f t="shared" si="45"/>
        <v/>
      </c>
      <c r="C123" s="137"/>
      <c r="D123" s="115"/>
      <c r="E123" s="96"/>
      <c r="F123" s="127"/>
      <c r="G123" s="128"/>
      <c r="H123" s="122"/>
      <c r="I123" s="123"/>
      <c r="J123" s="129"/>
      <c r="K123" s="17"/>
      <c r="L123" s="115"/>
      <c r="M123" s="117" t="str">
        <f t="shared" si="46"/>
        <v/>
      </c>
      <c r="N123" s="14" t="str">
        <f t="shared" si="47"/>
        <v/>
      </c>
      <c r="O123" s="264" t="str">
        <f t="shared" si="54"/>
        <v/>
      </c>
      <c r="P123" s="262"/>
      <c r="Q123" s="110" t="str">
        <f t="shared" si="48"/>
        <v/>
      </c>
      <c r="R123" s="14" t="str">
        <f t="shared" si="49"/>
        <v/>
      </c>
      <c r="S123" s="14" t="str">
        <f t="shared" si="50"/>
        <v/>
      </c>
      <c r="T123" s="14" t="str">
        <f t="shared" si="51"/>
        <v/>
      </c>
      <c r="U123" s="14" t="str">
        <f t="shared" si="52"/>
        <v/>
      </c>
      <c r="V123" s="95" t="str">
        <f t="shared" si="53"/>
        <v/>
      </c>
      <c r="W123" s="120"/>
      <c r="X123" s="53"/>
      <c r="Y123" s="53" t="b">
        <f t="shared" si="37"/>
        <v>1</v>
      </c>
      <c r="Z123" s="53" t="b">
        <f t="shared" si="38"/>
        <v>0</v>
      </c>
      <c r="AA123" s="53" t="b">
        <f>IF(ISBLANK(H123),TRUE,AND(IF(ISBLANK(I123),TRUE,I123&gt;=H123),AND(H123&gt;=DATE(1900,1,1),H123&lt;=DATE(config!$B$6,12,31))))</f>
        <v>1</v>
      </c>
      <c r="AB123" s="53" t="b">
        <f>IF(ISBLANK(I123),TRUE,IF(ISBLANK(H123),FALSE,AND(I123&gt;=H123,AND(I123&gt;=DATE(config!$B$6,1,1),I123&lt;=DATE(config!$B$6,12,31)))))</f>
        <v>1</v>
      </c>
      <c r="AC123" s="53" t="b">
        <f t="shared" si="33"/>
        <v>0</v>
      </c>
      <c r="AD123" s="53" t="b">
        <f t="shared" si="34"/>
        <v>0</v>
      </c>
      <c r="AE123" s="53">
        <f>IF(H123&lt;DATE(config!$B$6,1,1),DATE(config!$B$6,1,1),H123)</f>
        <v>44562</v>
      </c>
      <c r="AF123" s="53">
        <f>IF(ISBLANK(I123),DATE(config!$B$6,12,31),IF(I123&gt;DATE(config!$B$6,12,31),DATE(config!$B$6,12,31),I123))</f>
        <v>44926</v>
      </c>
      <c r="AG123" s="53">
        <f t="shared" si="55"/>
        <v>365</v>
      </c>
      <c r="AH123" s="53">
        <f>ROUNDDOWN((config!$B$8-H123)/365.25,0)</f>
        <v>123</v>
      </c>
      <c r="AI123" s="60">
        <f t="shared" si="56"/>
        <v>4</v>
      </c>
      <c r="AJ123" s="60" t="str">
        <f>$F123 &amp; INDEX(Beschäftigungsgruppen!$J$15:$M$15,1,AI123)</f>
        <v>d</v>
      </c>
      <c r="AK123" s="60" t="b">
        <f>G123&lt;&gt;config!$F$20</f>
        <v>1</v>
      </c>
      <c r="AL123" s="60" t="str">
        <f t="shared" si="40"/>
        <v>Ja</v>
      </c>
      <c r="AM123" s="60" t="str">
        <f t="shared" si="57"/>
        <v>Nein</v>
      </c>
      <c r="AN123" s="60" t="b">
        <f t="shared" si="36"/>
        <v>0</v>
      </c>
      <c r="AO123" s="60" t="b">
        <f>AND(C123=config!$D$23,AND(NOT(ISBLANK(H123)),H123&lt;=DATE(2022,12,31)))</f>
        <v>0</v>
      </c>
      <c r="AP123" s="60" t="b">
        <f>AND(D123=config!$J$24,AND(NOT(ISBLANK(I123)),I123&lt;=DATE(2022,12,31)))</f>
        <v>0</v>
      </c>
      <c r="AQ123" s="63">
        <f>K123*IF(AN123,14,12)/config!$B$7*AG123</f>
        <v>0</v>
      </c>
      <c r="AR123" s="63">
        <f>IF(K123&lt;=config!$B$9,config!$B$10,config!$B$11)*AQ123</f>
        <v>0</v>
      </c>
      <c r="AS123" s="63" t="e">
        <f>INDEX(Beschäftigungsgruppen!$J$16:$M$20,F123,AI123)/config!$B$12*J123</f>
        <v>#VALUE!</v>
      </c>
      <c r="AT123" s="63" t="e">
        <f>AS123*IF(AN123,14,12)/config!$B$7*AG123</f>
        <v>#VALUE!</v>
      </c>
      <c r="AU123" s="63" t="e">
        <f>IF(AS123&lt;=config!$B$9,config!$B$10,config!$B$11)*AT123</f>
        <v>#VALUE!</v>
      </c>
      <c r="AV123" s="249">
        <f t="shared" si="42"/>
        <v>0</v>
      </c>
      <c r="AW123" s="249">
        <f t="shared" si="43"/>
        <v>0</v>
      </c>
      <c r="AX123" s="53">
        <f t="shared" si="44"/>
        <v>0</v>
      </c>
    </row>
    <row r="124" spans="2:50" ht="15" customHeight="1" x14ac:dyDescent="0.2">
      <c r="B124" s="176" t="str">
        <f t="shared" si="45"/>
        <v/>
      </c>
      <c r="C124" s="137"/>
      <c r="D124" s="115"/>
      <c r="E124" s="96"/>
      <c r="F124" s="127"/>
      <c r="G124" s="128"/>
      <c r="H124" s="122"/>
      <c r="I124" s="123"/>
      <c r="J124" s="129"/>
      <c r="K124" s="17"/>
      <c r="L124" s="115"/>
      <c r="M124" s="117" t="str">
        <f t="shared" si="46"/>
        <v/>
      </c>
      <c r="N124" s="14" t="str">
        <f t="shared" si="47"/>
        <v/>
      </c>
      <c r="O124" s="264" t="str">
        <f t="shared" si="54"/>
        <v/>
      </c>
      <c r="P124" s="262"/>
      <c r="Q124" s="110" t="str">
        <f t="shared" si="48"/>
        <v/>
      </c>
      <c r="R124" s="14" t="str">
        <f t="shared" si="49"/>
        <v/>
      </c>
      <c r="S124" s="14" t="str">
        <f t="shared" si="50"/>
        <v/>
      </c>
      <c r="T124" s="14" t="str">
        <f t="shared" si="51"/>
        <v/>
      </c>
      <c r="U124" s="14" t="str">
        <f t="shared" si="52"/>
        <v/>
      </c>
      <c r="V124" s="95" t="str">
        <f t="shared" si="53"/>
        <v/>
      </c>
      <c r="W124" s="120"/>
      <c r="X124" s="53"/>
      <c r="Y124" s="53" t="b">
        <f t="shared" si="37"/>
        <v>1</v>
      </c>
      <c r="Z124" s="53" t="b">
        <f t="shared" si="38"/>
        <v>0</v>
      </c>
      <c r="AA124" s="53" t="b">
        <f>IF(ISBLANK(H124),TRUE,AND(IF(ISBLANK(I124),TRUE,I124&gt;=H124),AND(H124&gt;=DATE(1900,1,1),H124&lt;=DATE(config!$B$6,12,31))))</f>
        <v>1</v>
      </c>
      <c r="AB124" s="53" t="b">
        <f>IF(ISBLANK(I124),TRUE,IF(ISBLANK(H124),FALSE,AND(I124&gt;=H124,AND(I124&gt;=DATE(config!$B$6,1,1),I124&lt;=DATE(config!$B$6,12,31)))))</f>
        <v>1</v>
      </c>
      <c r="AC124" s="53" t="b">
        <f t="shared" si="33"/>
        <v>0</v>
      </c>
      <c r="AD124" s="53" t="b">
        <f t="shared" si="34"/>
        <v>0</v>
      </c>
      <c r="AE124" s="53">
        <f>IF(H124&lt;DATE(config!$B$6,1,1),DATE(config!$B$6,1,1),H124)</f>
        <v>44562</v>
      </c>
      <c r="AF124" s="53">
        <f>IF(ISBLANK(I124),DATE(config!$B$6,12,31),IF(I124&gt;DATE(config!$B$6,12,31),DATE(config!$B$6,12,31),I124))</f>
        <v>44926</v>
      </c>
      <c r="AG124" s="53">
        <f t="shared" si="55"/>
        <v>365</v>
      </c>
      <c r="AH124" s="53">
        <f>ROUNDDOWN((config!$B$8-H124)/365.25,0)</f>
        <v>123</v>
      </c>
      <c r="AI124" s="60">
        <f t="shared" si="56"/>
        <v>4</v>
      </c>
      <c r="AJ124" s="60" t="str">
        <f>$F124 &amp; INDEX(Beschäftigungsgruppen!$J$15:$M$15,1,AI124)</f>
        <v>d</v>
      </c>
      <c r="AK124" s="60" t="b">
        <f>G124&lt;&gt;config!$F$20</f>
        <v>1</v>
      </c>
      <c r="AL124" s="60" t="str">
        <f t="shared" si="40"/>
        <v>Ja</v>
      </c>
      <c r="AM124" s="60" t="str">
        <f t="shared" si="57"/>
        <v>Nein</v>
      </c>
      <c r="AN124" s="60" t="b">
        <f t="shared" si="36"/>
        <v>0</v>
      </c>
      <c r="AO124" s="60" t="b">
        <f>AND(C124=config!$D$23,AND(NOT(ISBLANK(H124)),H124&lt;=DATE(2022,12,31)))</f>
        <v>0</v>
      </c>
      <c r="AP124" s="60" t="b">
        <f>AND(D124=config!$J$24,AND(NOT(ISBLANK(I124)),I124&lt;=DATE(2022,12,31)))</f>
        <v>0</v>
      </c>
      <c r="AQ124" s="63">
        <f>K124*IF(AN124,14,12)/config!$B$7*AG124</f>
        <v>0</v>
      </c>
      <c r="AR124" s="63">
        <f>IF(K124&lt;=config!$B$9,config!$B$10,config!$B$11)*AQ124</f>
        <v>0</v>
      </c>
      <c r="AS124" s="63" t="e">
        <f>INDEX(Beschäftigungsgruppen!$J$16:$M$20,F124,AI124)/config!$B$12*J124</f>
        <v>#VALUE!</v>
      </c>
      <c r="AT124" s="63" t="e">
        <f>AS124*IF(AN124,14,12)/config!$B$7*AG124</f>
        <v>#VALUE!</v>
      </c>
      <c r="AU124" s="63" t="e">
        <f>IF(AS124&lt;=config!$B$9,config!$B$10,config!$B$11)*AT124</f>
        <v>#VALUE!</v>
      </c>
      <c r="AV124" s="249">
        <f t="shared" si="42"/>
        <v>0</v>
      </c>
      <c r="AW124" s="249">
        <f t="shared" si="43"/>
        <v>0</v>
      </c>
      <c r="AX124" s="53">
        <f t="shared" si="44"/>
        <v>0</v>
      </c>
    </row>
    <row r="125" spans="2:50" ht="15" customHeight="1" x14ac:dyDescent="0.2">
      <c r="B125" s="176" t="str">
        <f t="shared" si="45"/>
        <v/>
      </c>
      <c r="C125" s="137"/>
      <c r="D125" s="115"/>
      <c r="E125" s="96"/>
      <c r="F125" s="127"/>
      <c r="G125" s="128"/>
      <c r="H125" s="122"/>
      <c r="I125" s="123"/>
      <c r="J125" s="129"/>
      <c r="K125" s="17"/>
      <c r="L125" s="115"/>
      <c r="M125" s="117" t="str">
        <f t="shared" si="46"/>
        <v/>
      </c>
      <c r="N125" s="14" t="str">
        <f t="shared" si="47"/>
        <v/>
      </c>
      <c r="O125" s="264" t="str">
        <f t="shared" si="54"/>
        <v/>
      </c>
      <c r="P125" s="262"/>
      <c r="Q125" s="110" t="str">
        <f t="shared" si="48"/>
        <v/>
      </c>
      <c r="R125" s="14" t="str">
        <f t="shared" si="49"/>
        <v/>
      </c>
      <c r="S125" s="14" t="str">
        <f t="shared" si="50"/>
        <v/>
      </c>
      <c r="T125" s="14" t="str">
        <f t="shared" si="51"/>
        <v/>
      </c>
      <c r="U125" s="14" t="str">
        <f t="shared" si="52"/>
        <v/>
      </c>
      <c r="V125" s="95" t="str">
        <f t="shared" si="53"/>
        <v/>
      </c>
      <c r="W125" s="120"/>
      <c r="X125" s="53"/>
      <c r="Y125" s="53" t="b">
        <f t="shared" si="37"/>
        <v>1</v>
      </c>
      <c r="Z125" s="53" t="b">
        <f t="shared" si="38"/>
        <v>0</v>
      </c>
      <c r="AA125" s="53" t="b">
        <f>IF(ISBLANK(H125),TRUE,AND(IF(ISBLANK(I125),TRUE,I125&gt;=H125),AND(H125&gt;=DATE(1900,1,1),H125&lt;=DATE(config!$B$6,12,31))))</f>
        <v>1</v>
      </c>
      <c r="AB125" s="53" t="b">
        <f>IF(ISBLANK(I125),TRUE,IF(ISBLANK(H125),FALSE,AND(I125&gt;=H125,AND(I125&gt;=DATE(config!$B$6,1,1),I125&lt;=DATE(config!$B$6,12,31)))))</f>
        <v>1</v>
      </c>
      <c r="AC125" s="53" t="b">
        <f t="shared" si="33"/>
        <v>0</v>
      </c>
      <c r="AD125" s="53" t="b">
        <f t="shared" si="34"/>
        <v>0</v>
      </c>
      <c r="AE125" s="53">
        <f>IF(H125&lt;DATE(config!$B$6,1,1),DATE(config!$B$6,1,1),H125)</f>
        <v>44562</v>
      </c>
      <c r="AF125" s="53">
        <f>IF(ISBLANK(I125),DATE(config!$B$6,12,31),IF(I125&gt;DATE(config!$B$6,12,31),DATE(config!$B$6,12,31),I125))</f>
        <v>44926</v>
      </c>
      <c r="AG125" s="53">
        <f t="shared" si="55"/>
        <v>365</v>
      </c>
      <c r="AH125" s="53">
        <f>ROUNDDOWN((config!$B$8-H125)/365.25,0)</f>
        <v>123</v>
      </c>
      <c r="AI125" s="60">
        <f t="shared" si="56"/>
        <v>4</v>
      </c>
      <c r="AJ125" s="60" t="str">
        <f>$F125 &amp; INDEX(Beschäftigungsgruppen!$J$15:$M$15,1,AI125)</f>
        <v>d</v>
      </c>
      <c r="AK125" s="60" t="b">
        <f>G125&lt;&gt;config!$F$20</f>
        <v>1</v>
      </c>
      <c r="AL125" s="60" t="str">
        <f t="shared" si="40"/>
        <v>Ja</v>
      </c>
      <c r="AM125" s="60" t="str">
        <f t="shared" si="57"/>
        <v>Nein</v>
      </c>
      <c r="AN125" s="60" t="b">
        <f t="shared" si="36"/>
        <v>0</v>
      </c>
      <c r="AO125" s="60" t="b">
        <f>AND(C125=config!$D$23,AND(NOT(ISBLANK(H125)),H125&lt;=DATE(2022,12,31)))</f>
        <v>0</v>
      </c>
      <c r="AP125" s="60" t="b">
        <f>AND(D125=config!$J$24,AND(NOT(ISBLANK(I125)),I125&lt;=DATE(2022,12,31)))</f>
        <v>0</v>
      </c>
      <c r="AQ125" s="63">
        <f>K125*IF(AN125,14,12)/config!$B$7*AG125</f>
        <v>0</v>
      </c>
      <c r="AR125" s="63">
        <f>IF(K125&lt;=config!$B$9,config!$B$10,config!$B$11)*AQ125</f>
        <v>0</v>
      </c>
      <c r="AS125" s="63" t="e">
        <f>INDEX(Beschäftigungsgruppen!$J$16:$M$20,F125,AI125)/config!$B$12*J125</f>
        <v>#VALUE!</v>
      </c>
      <c r="AT125" s="63" t="e">
        <f>AS125*IF(AN125,14,12)/config!$B$7*AG125</f>
        <v>#VALUE!</v>
      </c>
      <c r="AU125" s="63" t="e">
        <f>IF(AS125&lt;=config!$B$9,config!$B$10,config!$B$11)*AT125</f>
        <v>#VALUE!</v>
      </c>
      <c r="AV125" s="249">
        <f t="shared" si="42"/>
        <v>0</v>
      </c>
      <c r="AW125" s="249">
        <f t="shared" si="43"/>
        <v>0</v>
      </c>
      <c r="AX125" s="53">
        <f t="shared" si="44"/>
        <v>0</v>
      </c>
    </row>
    <row r="126" spans="2:50" ht="15" customHeight="1" x14ac:dyDescent="0.2">
      <c r="B126" s="176" t="str">
        <f t="shared" si="45"/>
        <v/>
      </c>
      <c r="C126" s="137"/>
      <c r="D126" s="115"/>
      <c r="E126" s="96"/>
      <c r="F126" s="127"/>
      <c r="G126" s="128"/>
      <c r="H126" s="122"/>
      <c r="I126" s="123"/>
      <c r="J126" s="129"/>
      <c r="K126" s="17"/>
      <c r="L126" s="115"/>
      <c r="M126" s="117" t="str">
        <f t="shared" si="46"/>
        <v/>
      </c>
      <c r="N126" s="14" t="str">
        <f t="shared" si="47"/>
        <v/>
      </c>
      <c r="O126" s="264" t="str">
        <f t="shared" si="54"/>
        <v/>
      </c>
      <c r="P126" s="262"/>
      <c r="Q126" s="110" t="str">
        <f t="shared" si="48"/>
        <v/>
      </c>
      <c r="R126" s="14" t="str">
        <f t="shared" si="49"/>
        <v/>
      </c>
      <c r="S126" s="14" t="str">
        <f t="shared" si="50"/>
        <v/>
      </c>
      <c r="T126" s="14" t="str">
        <f t="shared" si="51"/>
        <v/>
      </c>
      <c r="U126" s="14" t="str">
        <f t="shared" si="52"/>
        <v/>
      </c>
      <c r="V126" s="95" t="str">
        <f t="shared" si="53"/>
        <v/>
      </c>
      <c r="W126" s="120"/>
      <c r="X126" s="53"/>
      <c r="Y126" s="53" t="b">
        <f t="shared" si="37"/>
        <v>1</v>
      </c>
      <c r="Z126" s="53" t="b">
        <f t="shared" si="38"/>
        <v>0</v>
      </c>
      <c r="AA126" s="53" t="b">
        <f>IF(ISBLANK(H126),TRUE,AND(IF(ISBLANK(I126),TRUE,I126&gt;=H126),AND(H126&gt;=DATE(1900,1,1),H126&lt;=DATE(config!$B$6,12,31))))</f>
        <v>1</v>
      </c>
      <c r="AB126" s="53" t="b">
        <f>IF(ISBLANK(I126),TRUE,IF(ISBLANK(H126),FALSE,AND(I126&gt;=H126,AND(I126&gt;=DATE(config!$B$6,1,1),I126&lt;=DATE(config!$B$6,12,31)))))</f>
        <v>1</v>
      </c>
      <c r="AC126" s="53" t="b">
        <f t="shared" si="33"/>
        <v>0</v>
      </c>
      <c r="AD126" s="53" t="b">
        <f t="shared" si="34"/>
        <v>0</v>
      </c>
      <c r="AE126" s="53">
        <f>IF(H126&lt;DATE(config!$B$6,1,1),DATE(config!$B$6,1,1),H126)</f>
        <v>44562</v>
      </c>
      <c r="AF126" s="53">
        <f>IF(ISBLANK(I126),DATE(config!$B$6,12,31),IF(I126&gt;DATE(config!$B$6,12,31),DATE(config!$B$6,12,31),I126))</f>
        <v>44926</v>
      </c>
      <c r="AG126" s="53">
        <f t="shared" si="55"/>
        <v>365</v>
      </c>
      <c r="AH126" s="53">
        <f>ROUNDDOWN((config!$B$8-H126)/365.25,0)</f>
        <v>123</v>
      </c>
      <c r="AI126" s="60">
        <f t="shared" si="56"/>
        <v>4</v>
      </c>
      <c r="AJ126" s="60" t="str">
        <f>$F126 &amp; INDEX(Beschäftigungsgruppen!$J$15:$M$15,1,AI126)</f>
        <v>d</v>
      </c>
      <c r="AK126" s="60" t="b">
        <f>G126&lt;&gt;config!$F$20</f>
        <v>1</v>
      </c>
      <c r="AL126" s="60" t="str">
        <f t="shared" si="40"/>
        <v>Ja</v>
      </c>
      <c r="AM126" s="60" t="str">
        <f t="shared" si="57"/>
        <v>Nein</v>
      </c>
      <c r="AN126" s="60" t="b">
        <f t="shared" si="36"/>
        <v>0</v>
      </c>
      <c r="AO126" s="60" t="b">
        <f>AND(C126=config!$D$23,AND(NOT(ISBLANK(H126)),H126&lt;=DATE(2022,12,31)))</f>
        <v>0</v>
      </c>
      <c r="AP126" s="60" t="b">
        <f>AND(D126=config!$J$24,AND(NOT(ISBLANK(I126)),I126&lt;=DATE(2022,12,31)))</f>
        <v>0</v>
      </c>
      <c r="AQ126" s="63">
        <f>K126*IF(AN126,14,12)/config!$B$7*AG126</f>
        <v>0</v>
      </c>
      <c r="AR126" s="63">
        <f>IF(K126&lt;=config!$B$9,config!$B$10,config!$B$11)*AQ126</f>
        <v>0</v>
      </c>
      <c r="AS126" s="63" t="e">
        <f>INDEX(Beschäftigungsgruppen!$J$16:$M$20,F126,AI126)/config!$B$12*J126</f>
        <v>#VALUE!</v>
      </c>
      <c r="AT126" s="63" t="e">
        <f>AS126*IF(AN126,14,12)/config!$B$7*AG126</f>
        <v>#VALUE!</v>
      </c>
      <c r="AU126" s="63" t="e">
        <f>IF(AS126&lt;=config!$B$9,config!$B$10,config!$B$11)*AT126</f>
        <v>#VALUE!</v>
      </c>
      <c r="AV126" s="249">
        <f t="shared" si="42"/>
        <v>0</v>
      </c>
      <c r="AW126" s="249">
        <f t="shared" si="43"/>
        <v>0</v>
      </c>
      <c r="AX126" s="53">
        <f t="shared" si="44"/>
        <v>0</v>
      </c>
    </row>
    <row r="127" spans="2:50" ht="15" customHeight="1" x14ac:dyDescent="0.2">
      <c r="B127" s="176" t="str">
        <f t="shared" si="45"/>
        <v/>
      </c>
      <c r="C127" s="137"/>
      <c r="D127" s="115"/>
      <c r="E127" s="96"/>
      <c r="F127" s="127"/>
      <c r="G127" s="128"/>
      <c r="H127" s="122"/>
      <c r="I127" s="123"/>
      <c r="J127" s="129"/>
      <c r="K127" s="17"/>
      <c r="L127" s="115"/>
      <c r="M127" s="117" t="str">
        <f t="shared" si="46"/>
        <v/>
      </c>
      <c r="N127" s="14" t="str">
        <f t="shared" si="47"/>
        <v/>
      </c>
      <c r="O127" s="264" t="str">
        <f t="shared" si="54"/>
        <v/>
      </c>
      <c r="P127" s="262"/>
      <c r="Q127" s="110" t="str">
        <f t="shared" si="48"/>
        <v/>
      </c>
      <c r="R127" s="14" t="str">
        <f t="shared" si="49"/>
        <v/>
      </c>
      <c r="S127" s="14" t="str">
        <f t="shared" si="50"/>
        <v/>
      </c>
      <c r="T127" s="14" t="str">
        <f t="shared" si="51"/>
        <v/>
      </c>
      <c r="U127" s="14" t="str">
        <f t="shared" si="52"/>
        <v/>
      </c>
      <c r="V127" s="95" t="str">
        <f t="shared" si="53"/>
        <v/>
      </c>
      <c r="W127" s="120"/>
      <c r="X127" s="53"/>
      <c r="Y127" s="53" t="b">
        <f t="shared" si="37"/>
        <v>1</v>
      </c>
      <c r="Z127" s="53" t="b">
        <f t="shared" si="38"/>
        <v>0</v>
      </c>
      <c r="AA127" s="53" t="b">
        <f>IF(ISBLANK(H127),TRUE,AND(IF(ISBLANK(I127),TRUE,I127&gt;=H127),AND(H127&gt;=DATE(1900,1,1),H127&lt;=DATE(config!$B$6,12,31))))</f>
        <v>1</v>
      </c>
      <c r="AB127" s="53" t="b">
        <f>IF(ISBLANK(I127),TRUE,IF(ISBLANK(H127),FALSE,AND(I127&gt;=H127,AND(I127&gt;=DATE(config!$B$6,1,1),I127&lt;=DATE(config!$B$6,12,31)))))</f>
        <v>1</v>
      </c>
      <c r="AC127" s="53" t="b">
        <f t="shared" si="33"/>
        <v>0</v>
      </c>
      <c r="AD127" s="53" t="b">
        <f t="shared" si="34"/>
        <v>0</v>
      </c>
      <c r="AE127" s="53">
        <f>IF(H127&lt;DATE(config!$B$6,1,1),DATE(config!$B$6,1,1),H127)</f>
        <v>44562</v>
      </c>
      <c r="AF127" s="53">
        <f>IF(ISBLANK(I127),DATE(config!$B$6,12,31),IF(I127&gt;DATE(config!$B$6,12,31),DATE(config!$B$6,12,31),I127))</f>
        <v>44926</v>
      </c>
      <c r="AG127" s="53">
        <f t="shared" si="55"/>
        <v>365</v>
      </c>
      <c r="AH127" s="53">
        <f>ROUNDDOWN((config!$B$8-H127)/365.25,0)</f>
        <v>123</v>
      </c>
      <c r="AI127" s="60">
        <f t="shared" si="56"/>
        <v>4</v>
      </c>
      <c r="AJ127" s="60" t="str">
        <f>$F127 &amp; INDEX(Beschäftigungsgruppen!$J$15:$M$15,1,AI127)</f>
        <v>d</v>
      </c>
      <c r="AK127" s="60" t="b">
        <f>G127&lt;&gt;config!$F$20</f>
        <v>1</v>
      </c>
      <c r="AL127" s="60" t="str">
        <f t="shared" si="40"/>
        <v>Ja</v>
      </c>
      <c r="AM127" s="60" t="str">
        <f t="shared" si="57"/>
        <v>Nein</v>
      </c>
      <c r="AN127" s="60" t="b">
        <f t="shared" si="36"/>
        <v>0</v>
      </c>
      <c r="AO127" s="60" t="b">
        <f>AND(C127=config!$D$23,AND(NOT(ISBLANK(H127)),H127&lt;=DATE(2022,12,31)))</f>
        <v>0</v>
      </c>
      <c r="AP127" s="60" t="b">
        <f>AND(D127=config!$J$24,AND(NOT(ISBLANK(I127)),I127&lt;=DATE(2022,12,31)))</f>
        <v>0</v>
      </c>
      <c r="AQ127" s="63">
        <f>K127*IF(AN127,14,12)/config!$B$7*AG127</f>
        <v>0</v>
      </c>
      <c r="AR127" s="63">
        <f>IF(K127&lt;=config!$B$9,config!$B$10,config!$B$11)*AQ127</f>
        <v>0</v>
      </c>
      <c r="AS127" s="63" t="e">
        <f>INDEX(Beschäftigungsgruppen!$J$16:$M$20,F127,AI127)/config!$B$12*J127</f>
        <v>#VALUE!</v>
      </c>
      <c r="AT127" s="63" t="e">
        <f>AS127*IF(AN127,14,12)/config!$B$7*AG127</f>
        <v>#VALUE!</v>
      </c>
      <c r="AU127" s="63" t="e">
        <f>IF(AS127&lt;=config!$B$9,config!$B$10,config!$B$11)*AT127</f>
        <v>#VALUE!</v>
      </c>
      <c r="AV127" s="249">
        <f t="shared" si="42"/>
        <v>0</v>
      </c>
      <c r="AW127" s="249">
        <f t="shared" si="43"/>
        <v>0</v>
      </c>
      <c r="AX127" s="53">
        <f t="shared" si="44"/>
        <v>0</v>
      </c>
    </row>
    <row r="128" spans="2:50" ht="15" customHeight="1" x14ac:dyDescent="0.2">
      <c r="B128" s="176" t="str">
        <f t="shared" si="45"/>
        <v/>
      </c>
      <c r="C128" s="137"/>
      <c r="D128" s="115"/>
      <c r="E128" s="96"/>
      <c r="F128" s="127"/>
      <c r="G128" s="128"/>
      <c r="H128" s="122"/>
      <c r="I128" s="123"/>
      <c r="J128" s="129"/>
      <c r="K128" s="17"/>
      <c r="L128" s="115"/>
      <c r="M128" s="117" t="str">
        <f t="shared" si="46"/>
        <v/>
      </c>
      <c r="N128" s="14" t="str">
        <f t="shared" si="47"/>
        <v/>
      </c>
      <c r="O128" s="264" t="str">
        <f t="shared" si="54"/>
        <v/>
      </c>
      <c r="P128" s="262"/>
      <c r="Q128" s="110" t="str">
        <f t="shared" si="48"/>
        <v/>
      </c>
      <c r="R128" s="14" t="str">
        <f t="shared" si="49"/>
        <v/>
      </c>
      <c r="S128" s="14" t="str">
        <f t="shared" si="50"/>
        <v/>
      </c>
      <c r="T128" s="14" t="str">
        <f t="shared" si="51"/>
        <v/>
      </c>
      <c r="U128" s="14" t="str">
        <f t="shared" si="52"/>
        <v/>
      </c>
      <c r="V128" s="95" t="str">
        <f t="shared" si="53"/>
        <v/>
      </c>
      <c r="W128" s="120"/>
      <c r="X128" s="53"/>
      <c r="Y128" s="53" t="b">
        <f t="shared" si="37"/>
        <v>1</v>
      </c>
      <c r="Z128" s="53" t="b">
        <f t="shared" si="38"/>
        <v>0</v>
      </c>
      <c r="AA128" s="53" t="b">
        <f>IF(ISBLANK(H128),TRUE,AND(IF(ISBLANK(I128),TRUE,I128&gt;=H128),AND(H128&gt;=DATE(1900,1,1),H128&lt;=DATE(config!$B$6,12,31))))</f>
        <v>1</v>
      </c>
      <c r="AB128" s="53" t="b">
        <f>IF(ISBLANK(I128),TRUE,IF(ISBLANK(H128),FALSE,AND(I128&gt;=H128,AND(I128&gt;=DATE(config!$B$6,1,1),I128&lt;=DATE(config!$B$6,12,31)))))</f>
        <v>1</v>
      </c>
      <c r="AC128" s="53" t="b">
        <f t="shared" si="33"/>
        <v>0</v>
      </c>
      <c r="AD128" s="53" t="b">
        <f t="shared" si="34"/>
        <v>0</v>
      </c>
      <c r="AE128" s="53">
        <f>IF(H128&lt;DATE(config!$B$6,1,1),DATE(config!$B$6,1,1),H128)</f>
        <v>44562</v>
      </c>
      <c r="AF128" s="53">
        <f>IF(ISBLANK(I128),DATE(config!$B$6,12,31),IF(I128&gt;DATE(config!$B$6,12,31),DATE(config!$B$6,12,31),I128))</f>
        <v>44926</v>
      </c>
      <c r="AG128" s="53">
        <f t="shared" si="55"/>
        <v>365</v>
      </c>
      <c r="AH128" s="53">
        <f>ROUNDDOWN((config!$B$8-H128)/365.25,0)</f>
        <v>123</v>
      </c>
      <c r="AI128" s="60">
        <f t="shared" si="56"/>
        <v>4</v>
      </c>
      <c r="AJ128" s="60" t="str">
        <f>$F128 &amp; INDEX(Beschäftigungsgruppen!$J$15:$M$15,1,AI128)</f>
        <v>d</v>
      </c>
      <c r="AK128" s="60" t="b">
        <f>G128&lt;&gt;config!$F$20</f>
        <v>1</v>
      </c>
      <c r="AL128" s="60" t="str">
        <f t="shared" si="40"/>
        <v>Ja</v>
      </c>
      <c r="AM128" s="60" t="str">
        <f t="shared" si="57"/>
        <v>Nein</v>
      </c>
      <c r="AN128" s="60" t="b">
        <f t="shared" si="36"/>
        <v>0</v>
      </c>
      <c r="AO128" s="60" t="b">
        <f>AND(C128=config!$D$23,AND(NOT(ISBLANK(H128)),H128&lt;=DATE(2022,12,31)))</f>
        <v>0</v>
      </c>
      <c r="AP128" s="60" t="b">
        <f>AND(D128=config!$J$24,AND(NOT(ISBLANK(I128)),I128&lt;=DATE(2022,12,31)))</f>
        <v>0</v>
      </c>
      <c r="AQ128" s="63">
        <f>K128*IF(AN128,14,12)/config!$B$7*AG128</f>
        <v>0</v>
      </c>
      <c r="AR128" s="63">
        <f>IF(K128&lt;=config!$B$9,config!$B$10,config!$B$11)*AQ128</f>
        <v>0</v>
      </c>
      <c r="AS128" s="63" t="e">
        <f>INDEX(Beschäftigungsgruppen!$J$16:$M$20,F128,AI128)/config!$B$12*J128</f>
        <v>#VALUE!</v>
      </c>
      <c r="AT128" s="63" t="e">
        <f>AS128*IF(AN128,14,12)/config!$B$7*AG128</f>
        <v>#VALUE!</v>
      </c>
      <c r="AU128" s="63" t="e">
        <f>IF(AS128&lt;=config!$B$9,config!$B$10,config!$B$11)*AT128</f>
        <v>#VALUE!</v>
      </c>
      <c r="AV128" s="249">
        <f t="shared" si="42"/>
        <v>0</v>
      </c>
      <c r="AW128" s="249">
        <f t="shared" si="43"/>
        <v>0</v>
      </c>
      <c r="AX128" s="53">
        <f t="shared" si="44"/>
        <v>0</v>
      </c>
    </row>
    <row r="129" spans="2:50" ht="15" customHeight="1" x14ac:dyDescent="0.2">
      <c r="B129" s="176" t="str">
        <f t="shared" si="45"/>
        <v/>
      </c>
      <c r="C129" s="137"/>
      <c r="D129" s="115"/>
      <c r="E129" s="96"/>
      <c r="F129" s="127"/>
      <c r="G129" s="128"/>
      <c r="H129" s="122"/>
      <c r="I129" s="123"/>
      <c r="J129" s="129"/>
      <c r="K129" s="17"/>
      <c r="L129" s="115"/>
      <c r="M129" s="117" t="str">
        <f t="shared" si="46"/>
        <v/>
      </c>
      <c r="N129" s="14" t="str">
        <f t="shared" si="47"/>
        <v/>
      </c>
      <c r="O129" s="264" t="str">
        <f t="shared" si="54"/>
        <v/>
      </c>
      <c r="P129" s="262"/>
      <c r="Q129" s="110" t="str">
        <f t="shared" si="48"/>
        <v/>
      </c>
      <c r="R129" s="14" t="str">
        <f t="shared" si="49"/>
        <v/>
      </c>
      <c r="S129" s="14" t="str">
        <f t="shared" si="50"/>
        <v/>
      </c>
      <c r="T129" s="14" t="str">
        <f t="shared" si="51"/>
        <v/>
      </c>
      <c r="U129" s="14" t="str">
        <f t="shared" si="52"/>
        <v/>
      </c>
      <c r="V129" s="95" t="str">
        <f t="shared" si="53"/>
        <v/>
      </c>
      <c r="W129" s="120"/>
      <c r="X129" s="53"/>
      <c r="Y129" s="53" t="b">
        <f t="shared" si="37"/>
        <v>1</v>
      </c>
      <c r="Z129" s="53" t="b">
        <f t="shared" si="38"/>
        <v>0</v>
      </c>
      <c r="AA129" s="53" t="b">
        <f>IF(ISBLANK(H129),TRUE,AND(IF(ISBLANK(I129),TRUE,I129&gt;=H129),AND(H129&gt;=DATE(1900,1,1),H129&lt;=DATE(config!$B$6,12,31))))</f>
        <v>1</v>
      </c>
      <c r="AB129" s="53" t="b">
        <f>IF(ISBLANK(I129),TRUE,IF(ISBLANK(H129),FALSE,AND(I129&gt;=H129,AND(I129&gt;=DATE(config!$B$6,1,1),I129&lt;=DATE(config!$B$6,12,31)))))</f>
        <v>1</v>
      </c>
      <c r="AC129" s="53" t="b">
        <f t="shared" si="33"/>
        <v>0</v>
      </c>
      <c r="AD129" s="53" t="b">
        <f t="shared" si="34"/>
        <v>0</v>
      </c>
      <c r="AE129" s="53">
        <f>IF(H129&lt;DATE(config!$B$6,1,1),DATE(config!$B$6,1,1),H129)</f>
        <v>44562</v>
      </c>
      <c r="AF129" s="53">
        <f>IF(ISBLANK(I129),DATE(config!$B$6,12,31),IF(I129&gt;DATE(config!$B$6,12,31),DATE(config!$B$6,12,31),I129))</f>
        <v>44926</v>
      </c>
      <c r="AG129" s="53">
        <f t="shared" si="55"/>
        <v>365</v>
      </c>
      <c r="AH129" s="53">
        <f>ROUNDDOWN((config!$B$8-H129)/365.25,0)</f>
        <v>123</v>
      </c>
      <c r="AI129" s="60">
        <f t="shared" si="56"/>
        <v>4</v>
      </c>
      <c r="AJ129" s="60" t="str">
        <f>$F129 &amp; INDEX(Beschäftigungsgruppen!$J$15:$M$15,1,AI129)</f>
        <v>d</v>
      </c>
      <c r="AK129" s="60" t="b">
        <f>G129&lt;&gt;config!$F$20</f>
        <v>1</v>
      </c>
      <c r="AL129" s="60" t="str">
        <f t="shared" si="40"/>
        <v>Ja</v>
      </c>
      <c r="AM129" s="60" t="str">
        <f t="shared" si="57"/>
        <v>Nein</v>
      </c>
      <c r="AN129" s="60" t="b">
        <f t="shared" si="36"/>
        <v>0</v>
      </c>
      <c r="AO129" s="60" t="b">
        <f>AND(C129=config!$D$23,AND(NOT(ISBLANK(H129)),H129&lt;=DATE(2022,12,31)))</f>
        <v>0</v>
      </c>
      <c r="AP129" s="60" t="b">
        <f>AND(D129=config!$J$24,AND(NOT(ISBLANK(I129)),I129&lt;=DATE(2022,12,31)))</f>
        <v>0</v>
      </c>
      <c r="AQ129" s="63">
        <f>K129*IF(AN129,14,12)/config!$B$7*AG129</f>
        <v>0</v>
      </c>
      <c r="AR129" s="63">
        <f>IF(K129&lt;=config!$B$9,config!$B$10,config!$B$11)*AQ129</f>
        <v>0</v>
      </c>
      <c r="AS129" s="63" t="e">
        <f>INDEX(Beschäftigungsgruppen!$J$16:$M$20,F129,AI129)/config!$B$12*J129</f>
        <v>#VALUE!</v>
      </c>
      <c r="AT129" s="63" t="e">
        <f>AS129*IF(AN129,14,12)/config!$B$7*AG129</f>
        <v>#VALUE!</v>
      </c>
      <c r="AU129" s="63" t="e">
        <f>IF(AS129&lt;=config!$B$9,config!$B$10,config!$B$11)*AT129</f>
        <v>#VALUE!</v>
      </c>
      <c r="AV129" s="249">
        <f t="shared" si="42"/>
        <v>0</v>
      </c>
      <c r="AW129" s="249">
        <f t="shared" si="43"/>
        <v>0</v>
      </c>
      <c r="AX129" s="53">
        <f t="shared" si="44"/>
        <v>0</v>
      </c>
    </row>
    <row r="130" spans="2:50" ht="15" customHeight="1" x14ac:dyDescent="0.2">
      <c r="B130" s="176" t="str">
        <f t="shared" si="45"/>
        <v/>
      </c>
      <c r="C130" s="137"/>
      <c r="D130" s="115"/>
      <c r="E130" s="96"/>
      <c r="F130" s="127"/>
      <c r="G130" s="128"/>
      <c r="H130" s="122"/>
      <c r="I130" s="123"/>
      <c r="J130" s="129"/>
      <c r="K130" s="17"/>
      <c r="L130" s="115"/>
      <c r="M130" s="117" t="str">
        <f t="shared" si="46"/>
        <v/>
      </c>
      <c r="N130" s="14" t="str">
        <f t="shared" si="47"/>
        <v/>
      </c>
      <c r="O130" s="264" t="str">
        <f t="shared" si="54"/>
        <v/>
      </c>
      <c r="P130" s="262"/>
      <c r="Q130" s="110" t="str">
        <f t="shared" si="48"/>
        <v/>
      </c>
      <c r="R130" s="14" t="str">
        <f t="shared" si="49"/>
        <v/>
      </c>
      <c r="S130" s="14" t="str">
        <f t="shared" si="50"/>
        <v/>
      </c>
      <c r="T130" s="14" t="str">
        <f t="shared" si="51"/>
        <v/>
      </c>
      <c r="U130" s="14" t="str">
        <f t="shared" si="52"/>
        <v/>
      </c>
      <c r="V130" s="95" t="str">
        <f t="shared" si="53"/>
        <v/>
      </c>
      <c r="W130" s="120"/>
      <c r="X130" s="53"/>
      <c r="Y130" s="53" t="b">
        <f t="shared" si="37"/>
        <v>1</v>
      </c>
      <c r="Z130" s="53" t="b">
        <f t="shared" si="38"/>
        <v>0</v>
      </c>
      <c r="AA130" s="53" t="b">
        <f>IF(ISBLANK(H130),TRUE,AND(IF(ISBLANK(I130),TRUE,I130&gt;=H130),AND(H130&gt;=DATE(1900,1,1),H130&lt;=DATE(config!$B$6,12,31))))</f>
        <v>1</v>
      </c>
      <c r="AB130" s="53" t="b">
        <f>IF(ISBLANK(I130),TRUE,IF(ISBLANK(H130),FALSE,AND(I130&gt;=H130,AND(I130&gt;=DATE(config!$B$6,1,1),I130&lt;=DATE(config!$B$6,12,31)))))</f>
        <v>1</v>
      </c>
      <c r="AC130" s="53" t="b">
        <f t="shared" si="33"/>
        <v>0</v>
      </c>
      <c r="AD130" s="53" t="b">
        <f t="shared" si="34"/>
        <v>0</v>
      </c>
      <c r="AE130" s="53">
        <f>IF(H130&lt;DATE(config!$B$6,1,1),DATE(config!$B$6,1,1),H130)</f>
        <v>44562</v>
      </c>
      <c r="AF130" s="53">
        <f>IF(ISBLANK(I130),DATE(config!$B$6,12,31),IF(I130&gt;DATE(config!$B$6,12,31),DATE(config!$B$6,12,31),I130))</f>
        <v>44926</v>
      </c>
      <c r="AG130" s="53">
        <f t="shared" si="55"/>
        <v>365</v>
      </c>
      <c r="AH130" s="53">
        <f>ROUNDDOWN((config!$B$8-H130)/365.25,0)</f>
        <v>123</v>
      </c>
      <c r="AI130" s="60">
        <f t="shared" si="56"/>
        <v>4</v>
      </c>
      <c r="AJ130" s="60" t="str">
        <f>$F130 &amp; INDEX(Beschäftigungsgruppen!$J$15:$M$15,1,AI130)</f>
        <v>d</v>
      </c>
      <c r="AK130" s="60" t="b">
        <f>G130&lt;&gt;config!$F$20</f>
        <v>1</v>
      </c>
      <c r="AL130" s="60" t="str">
        <f t="shared" si="40"/>
        <v>Ja</v>
      </c>
      <c r="AM130" s="60" t="str">
        <f t="shared" si="57"/>
        <v>Nein</v>
      </c>
      <c r="AN130" s="60" t="b">
        <f t="shared" si="36"/>
        <v>0</v>
      </c>
      <c r="AO130" s="60" t="b">
        <f>AND(C130=config!$D$23,AND(NOT(ISBLANK(H130)),H130&lt;=DATE(2022,12,31)))</f>
        <v>0</v>
      </c>
      <c r="AP130" s="60" t="b">
        <f>AND(D130=config!$J$24,AND(NOT(ISBLANK(I130)),I130&lt;=DATE(2022,12,31)))</f>
        <v>0</v>
      </c>
      <c r="AQ130" s="63">
        <f>K130*IF(AN130,14,12)/config!$B$7*AG130</f>
        <v>0</v>
      </c>
      <c r="AR130" s="63">
        <f>IF(K130&lt;=config!$B$9,config!$B$10,config!$B$11)*AQ130</f>
        <v>0</v>
      </c>
      <c r="AS130" s="63" t="e">
        <f>INDEX(Beschäftigungsgruppen!$J$16:$M$20,F130,AI130)/config!$B$12*J130</f>
        <v>#VALUE!</v>
      </c>
      <c r="AT130" s="63" t="e">
        <f>AS130*IF(AN130,14,12)/config!$B$7*AG130</f>
        <v>#VALUE!</v>
      </c>
      <c r="AU130" s="63" t="e">
        <f>IF(AS130&lt;=config!$B$9,config!$B$10,config!$B$11)*AT130</f>
        <v>#VALUE!</v>
      </c>
      <c r="AV130" s="249">
        <f t="shared" si="42"/>
        <v>0</v>
      </c>
      <c r="AW130" s="249">
        <f t="shared" si="43"/>
        <v>0</v>
      </c>
      <c r="AX130" s="53">
        <f t="shared" si="44"/>
        <v>0</v>
      </c>
    </row>
    <row r="131" spans="2:50" ht="15" customHeight="1" x14ac:dyDescent="0.2">
      <c r="B131" s="176" t="str">
        <f t="shared" si="45"/>
        <v/>
      </c>
      <c r="C131" s="137"/>
      <c r="D131" s="115"/>
      <c r="E131" s="96"/>
      <c r="F131" s="127"/>
      <c r="G131" s="128"/>
      <c r="H131" s="122"/>
      <c r="I131" s="123"/>
      <c r="J131" s="129"/>
      <c r="K131" s="17"/>
      <c r="L131" s="115"/>
      <c r="M131" s="117" t="str">
        <f t="shared" si="46"/>
        <v/>
      </c>
      <c r="N131" s="14" t="str">
        <f t="shared" si="47"/>
        <v/>
      </c>
      <c r="O131" s="264" t="str">
        <f t="shared" si="54"/>
        <v/>
      </c>
      <c r="P131" s="262"/>
      <c r="Q131" s="110" t="str">
        <f t="shared" si="48"/>
        <v/>
      </c>
      <c r="R131" s="14" t="str">
        <f t="shared" si="49"/>
        <v/>
      </c>
      <c r="S131" s="14" t="str">
        <f t="shared" si="50"/>
        <v/>
      </c>
      <c r="T131" s="14" t="str">
        <f t="shared" si="51"/>
        <v/>
      </c>
      <c r="U131" s="14" t="str">
        <f t="shared" si="52"/>
        <v/>
      </c>
      <c r="V131" s="95" t="str">
        <f t="shared" si="53"/>
        <v/>
      </c>
      <c r="W131" s="120"/>
      <c r="X131" s="53"/>
      <c r="Y131" s="53" t="b">
        <f t="shared" si="37"/>
        <v>1</v>
      </c>
      <c r="Z131" s="53" t="b">
        <f t="shared" si="38"/>
        <v>0</v>
      </c>
      <c r="AA131" s="53" t="b">
        <f>IF(ISBLANK(H131),TRUE,AND(IF(ISBLANK(I131),TRUE,I131&gt;=H131),AND(H131&gt;=DATE(1900,1,1),H131&lt;=DATE(config!$B$6,12,31))))</f>
        <v>1</v>
      </c>
      <c r="AB131" s="53" t="b">
        <f>IF(ISBLANK(I131),TRUE,IF(ISBLANK(H131),FALSE,AND(I131&gt;=H131,AND(I131&gt;=DATE(config!$B$6,1,1),I131&lt;=DATE(config!$B$6,12,31)))))</f>
        <v>1</v>
      </c>
      <c r="AC131" s="53" t="b">
        <f t="shared" si="33"/>
        <v>0</v>
      </c>
      <c r="AD131" s="53" t="b">
        <f t="shared" si="34"/>
        <v>0</v>
      </c>
      <c r="AE131" s="53">
        <f>IF(H131&lt;DATE(config!$B$6,1,1),DATE(config!$B$6,1,1),H131)</f>
        <v>44562</v>
      </c>
      <c r="AF131" s="53">
        <f>IF(ISBLANK(I131),DATE(config!$B$6,12,31),IF(I131&gt;DATE(config!$B$6,12,31),DATE(config!$B$6,12,31),I131))</f>
        <v>44926</v>
      </c>
      <c r="AG131" s="53">
        <f t="shared" si="55"/>
        <v>365</v>
      </c>
      <c r="AH131" s="53">
        <f>ROUNDDOWN((config!$B$8-H131)/365.25,0)</f>
        <v>123</v>
      </c>
      <c r="AI131" s="60">
        <f t="shared" si="56"/>
        <v>4</v>
      </c>
      <c r="AJ131" s="60" t="str">
        <f>$F131 &amp; INDEX(Beschäftigungsgruppen!$J$15:$M$15,1,AI131)</f>
        <v>d</v>
      </c>
      <c r="AK131" s="60" t="b">
        <f>G131&lt;&gt;config!$F$20</f>
        <v>1</v>
      </c>
      <c r="AL131" s="60" t="str">
        <f t="shared" si="40"/>
        <v>Ja</v>
      </c>
      <c r="AM131" s="60" t="str">
        <f t="shared" si="57"/>
        <v>Nein</v>
      </c>
      <c r="AN131" s="60" t="b">
        <f t="shared" si="36"/>
        <v>0</v>
      </c>
      <c r="AO131" s="60" t="b">
        <f>AND(C131=config!$D$23,AND(NOT(ISBLANK(H131)),H131&lt;=DATE(2022,12,31)))</f>
        <v>0</v>
      </c>
      <c r="AP131" s="60" t="b">
        <f>AND(D131=config!$J$24,AND(NOT(ISBLANK(I131)),I131&lt;=DATE(2022,12,31)))</f>
        <v>0</v>
      </c>
      <c r="AQ131" s="63">
        <f>K131*IF(AN131,14,12)/config!$B$7*AG131</f>
        <v>0</v>
      </c>
      <c r="AR131" s="63">
        <f>IF(K131&lt;=config!$B$9,config!$B$10,config!$B$11)*AQ131</f>
        <v>0</v>
      </c>
      <c r="AS131" s="63" t="e">
        <f>INDEX(Beschäftigungsgruppen!$J$16:$M$20,F131,AI131)/config!$B$12*J131</f>
        <v>#VALUE!</v>
      </c>
      <c r="AT131" s="63" t="e">
        <f>AS131*IF(AN131,14,12)/config!$B$7*AG131</f>
        <v>#VALUE!</v>
      </c>
      <c r="AU131" s="63" t="e">
        <f>IF(AS131&lt;=config!$B$9,config!$B$10,config!$B$11)*AT131</f>
        <v>#VALUE!</v>
      </c>
      <c r="AV131" s="249">
        <f t="shared" si="42"/>
        <v>0</v>
      </c>
      <c r="AW131" s="249">
        <f t="shared" si="43"/>
        <v>0</v>
      </c>
      <c r="AX131" s="53">
        <f t="shared" si="44"/>
        <v>0</v>
      </c>
    </row>
    <row r="132" spans="2:50" ht="15" customHeight="1" x14ac:dyDescent="0.2">
      <c r="B132" s="176" t="str">
        <f t="shared" si="45"/>
        <v/>
      </c>
      <c r="C132" s="137"/>
      <c r="D132" s="115"/>
      <c r="E132" s="96"/>
      <c r="F132" s="127"/>
      <c r="G132" s="128"/>
      <c r="H132" s="122"/>
      <c r="I132" s="123"/>
      <c r="J132" s="129"/>
      <c r="K132" s="17"/>
      <c r="L132" s="115"/>
      <c r="M132" s="117" t="str">
        <f t="shared" si="46"/>
        <v/>
      </c>
      <c r="N132" s="14" t="str">
        <f t="shared" si="47"/>
        <v/>
      </c>
      <c r="O132" s="264" t="str">
        <f t="shared" si="54"/>
        <v/>
      </c>
      <c r="P132" s="262"/>
      <c r="Q132" s="110" t="str">
        <f t="shared" si="48"/>
        <v/>
      </c>
      <c r="R132" s="14" t="str">
        <f t="shared" si="49"/>
        <v/>
      </c>
      <c r="S132" s="14" t="str">
        <f t="shared" si="50"/>
        <v/>
      </c>
      <c r="T132" s="14" t="str">
        <f t="shared" si="51"/>
        <v/>
      </c>
      <c r="U132" s="14" t="str">
        <f t="shared" si="52"/>
        <v/>
      </c>
      <c r="V132" s="95" t="str">
        <f t="shared" si="53"/>
        <v/>
      </c>
      <c r="W132" s="120"/>
      <c r="X132" s="53"/>
      <c r="Y132" s="53" t="b">
        <f t="shared" si="37"/>
        <v>1</v>
      </c>
      <c r="Z132" s="53" t="b">
        <f t="shared" si="38"/>
        <v>0</v>
      </c>
      <c r="AA132" s="53" t="b">
        <f>IF(ISBLANK(H132),TRUE,AND(IF(ISBLANK(I132),TRUE,I132&gt;=H132),AND(H132&gt;=DATE(1900,1,1),H132&lt;=DATE(config!$B$6,12,31))))</f>
        <v>1</v>
      </c>
      <c r="AB132" s="53" t="b">
        <f>IF(ISBLANK(I132),TRUE,IF(ISBLANK(H132),FALSE,AND(I132&gt;=H132,AND(I132&gt;=DATE(config!$B$6,1,1),I132&lt;=DATE(config!$B$6,12,31)))))</f>
        <v>1</v>
      </c>
      <c r="AC132" s="53" t="b">
        <f t="shared" si="33"/>
        <v>0</v>
      </c>
      <c r="AD132" s="53" t="b">
        <f t="shared" si="34"/>
        <v>0</v>
      </c>
      <c r="AE132" s="53">
        <f>IF(H132&lt;DATE(config!$B$6,1,1),DATE(config!$B$6,1,1),H132)</f>
        <v>44562</v>
      </c>
      <c r="AF132" s="53">
        <f>IF(ISBLANK(I132),DATE(config!$B$6,12,31),IF(I132&gt;DATE(config!$B$6,12,31),DATE(config!$B$6,12,31),I132))</f>
        <v>44926</v>
      </c>
      <c r="AG132" s="53">
        <f t="shared" si="55"/>
        <v>365</v>
      </c>
      <c r="AH132" s="53">
        <f>ROUNDDOWN((config!$B$8-H132)/365.25,0)</f>
        <v>123</v>
      </c>
      <c r="AI132" s="60">
        <f t="shared" si="56"/>
        <v>4</v>
      </c>
      <c r="AJ132" s="60" t="str">
        <f>$F132 &amp; INDEX(Beschäftigungsgruppen!$J$15:$M$15,1,AI132)</f>
        <v>d</v>
      </c>
      <c r="AK132" s="60" t="b">
        <f>G132&lt;&gt;config!$F$20</f>
        <v>1</v>
      </c>
      <c r="AL132" s="60" t="str">
        <f t="shared" si="40"/>
        <v>Ja</v>
      </c>
      <c r="AM132" s="60" t="str">
        <f t="shared" si="57"/>
        <v>Nein</v>
      </c>
      <c r="AN132" s="60" t="b">
        <f t="shared" si="36"/>
        <v>0</v>
      </c>
      <c r="AO132" s="60" t="b">
        <f>AND(C132=config!$D$23,AND(NOT(ISBLANK(H132)),H132&lt;=DATE(2022,12,31)))</f>
        <v>0</v>
      </c>
      <c r="AP132" s="60" t="b">
        <f>AND(D132=config!$J$24,AND(NOT(ISBLANK(I132)),I132&lt;=DATE(2022,12,31)))</f>
        <v>0</v>
      </c>
      <c r="AQ132" s="63">
        <f>K132*IF(AN132,14,12)/config!$B$7*AG132</f>
        <v>0</v>
      </c>
      <c r="AR132" s="63">
        <f>IF(K132&lt;=config!$B$9,config!$B$10,config!$B$11)*AQ132</f>
        <v>0</v>
      </c>
      <c r="AS132" s="63" t="e">
        <f>INDEX(Beschäftigungsgruppen!$J$16:$M$20,F132,AI132)/config!$B$12*J132</f>
        <v>#VALUE!</v>
      </c>
      <c r="AT132" s="63" t="e">
        <f>AS132*IF(AN132,14,12)/config!$B$7*AG132</f>
        <v>#VALUE!</v>
      </c>
      <c r="AU132" s="63" t="e">
        <f>IF(AS132&lt;=config!$B$9,config!$B$10,config!$B$11)*AT132</f>
        <v>#VALUE!</v>
      </c>
      <c r="AV132" s="249">
        <f t="shared" si="42"/>
        <v>0</v>
      </c>
      <c r="AW132" s="249">
        <f t="shared" si="43"/>
        <v>0</v>
      </c>
      <c r="AX132" s="53">
        <f t="shared" si="44"/>
        <v>0</v>
      </c>
    </row>
    <row r="133" spans="2:50" ht="15" customHeight="1" x14ac:dyDescent="0.2">
      <c r="B133" s="176" t="str">
        <f t="shared" si="45"/>
        <v/>
      </c>
      <c r="C133" s="137"/>
      <c r="D133" s="115"/>
      <c r="E133" s="96"/>
      <c r="F133" s="127"/>
      <c r="G133" s="128"/>
      <c r="H133" s="122"/>
      <c r="I133" s="123"/>
      <c r="J133" s="129"/>
      <c r="K133" s="17"/>
      <c r="L133" s="115"/>
      <c r="M133" s="117" t="str">
        <f t="shared" si="46"/>
        <v/>
      </c>
      <c r="N133" s="14" t="str">
        <f t="shared" si="47"/>
        <v/>
      </c>
      <c r="O133" s="264" t="str">
        <f t="shared" si="54"/>
        <v/>
      </c>
      <c r="P133" s="262"/>
      <c r="Q133" s="110" t="str">
        <f t="shared" si="48"/>
        <v/>
      </c>
      <c r="R133" s="14" t="str">
        <f t="shared" si="49"/>
        <v/>
      </c>
      <c r="S133" s="14" t="str">
        <f t="shared" si="50"/>
        <v/>
      </c>
      <c r="T133" s="14" t="str">
        <f t="shared" si="51"/>
        <v/>
      </c>
      <c r="U133" s="14" t="str">
        <f t="shared" si="52"/>
        <v/>
      </c>
      <c r="V133" s="95" t="str">
        <f t="shared" si="53"/>
        <v/>
      </c>
      <c r="W133" s="120"/>
      <c r="X133" s="53"/>
      <c r="Y133" s="53" t="b">
        <f t="shared" si="37"/>
        <v>1</v>
      </c>
      <c r="Z133" s="53" t="b">
        <f t="shared" si="38"/>
        <v>0</v>
      </c>
      <c r="AA133" s="53" t="b">
        <f>IF(ISBLANK(H133),TRUE,AND(IF(ISBLANK(I133),TRUE,I133&gt;=H133),AND(H133&gt;=DATE(1900,1,1),H133&lt;=DATE(config!$B$6,12,31))))</f>
        <v>1</v>
      </c>
      <c r="AB133" s="53" t="b">
        <f>IF(ISBLANK(I133),TRUE,IF(ISBLANK(H133),FALSE,AND(I133&gt;=H133,AND(I133&gt;=DATE(config!$B$6,1,1),I133&lt;=DATE(config!$B$6,12,31)))))</f>
        <v>1</v>
      </c>
      <c r="AC133" s="53" t="b">
        <f t="shared" si="33"/>
        <v>0</v>
      </c>
      <c r="AD133" s="53" t="b">
        <f t="shared" si="34"/>
        <v>0</v>
      </c>
      <c r="AE133" s="53">
        <f>IF(H133&lt;DATE(config!$B$6,1,1),DATE(config!$B$6,1,1),H133)</f>
        <v>44562</v>
      </c>
      <c r="AF133" s="53">
        <f>IF(ISBLANK(I133),DATE(config!$B$6,12,31),IF(I133&gt;DATE(config!$B$6,12,31),DATE(config!$B$6,12,31),I133))</f>
        <v>44926</v>
      </c>
      <c r="AG133" s="53">
        <f t="shared" si="55"/>
        <v>365</v>
      </c>
      <c r="AH133" s="53">
        <f>ROUNDDOWN((config!$B$8-H133)/365.25,0)</f>
        <v>123</v>
      </c>
      <c r="AI133" s="60">
        <f t="shared" si="56"/>
        <v>4</v>
      </c>
      <c r="AJ133" s="60" t="str">
        <f>$F133 &amp; INDEX(Beschäftigungsgruppen!$J$15:$M$15,1,AI133)</f>
        <v>d</v>
      </c>
      <c r="AK133" s="60" t="b">
        <f>G133&lt;&gt;config!$F$20</f>
        <v>1</v>
      </c>
      <c r="AL133" s="60" t="str">
        <f t="shared" si="40"/>
        <v>Ja</v>
      </c>
      <c r="AM133" s="60" t="str">
        <f t="shared" si="57"/>
        <v>Nein</v>
      </c>
      <c r="AN133" s="60" t="b">
        <f t="shared" si="36"/>
        <v>0</v>
      </c>
      <c r="AO133" s="60" t="b">
        <f>AND(C133=config!$D$23,AND(NOT(ISBLANK(H133)),H133&lt;=DATE(2022,12,31)))</f>
        <v>0</v>
      </c>
      <c r="AP133" s="60" t="b">
        <f>AND(D133=config!$J$24,AND(NOT(ISBLANK(I133)),I133&lt;=DATE(2022,12,31)))</f>
        <v>0</v>
      </c>
      <c r="AQ133" s="63">
        <f>K133*IF(AN133,14,12)/config!$B$7*AG133</f>
        <v>0</v>
      </c>
      <c r="AR133" s="63">
        <f>IF(K133&lt;=config!$B$9,config!$B$10,config!$B$11)*AQ133</f>
        <v>0</v>
      </c>
      <c r="AS133" s="63" t="e">
        <f>INDEX(Beschäftigungsgruppen!$J$16:$M$20,F133,AI133)/config!$B$12*J133</f>
        <v>#VALUE!</v>
      </c>
      <c r="AT133" s="63" t="e">
        <f>AS133*IF(AN133,14,12)/config!$B$7*AG133</f>
        <v>#VALUE!</v>
      </c>
      <c r="AU133" s="63" t="e">
        <f>IF(AS133&lt;=config!$B$9,config!$B$10,config!$B$11)*AT133</f>
        <v>#VALUE!</v>
      </c>
      <c r="AV133" s="249">
        <f t="shared" si="42"/>
        <v>0</v>
      </c>
      <c r="AW133" s="249">
        <f t="shared" si="43"/>
        <v>0</v>
      </c>
      <c r="AX133" s="53">
        <f t="shared" si="44"/>
        <v>0</v>
      </c>
    </row>
    <row r="134" spans="2:50" ht="15" customHeight="1" x14ac:dyDescent="0.2">
      <c r="B134" s="176" t="str">
        <f t="shared" si="45"/>
        <v/>
      </c>
      <c r="C134" s="137"/>
      <c r="D134" s="115"/>
      <c r="E134" s="96"/>
      <c r="F134" s="127"/>
      <c r="G134" s="128"/>
      <c r="H134" s="122"/>
      <c r="I134" s="123"/>
      <c r="J134" s="129"/>
      <c r="K134" s="17"/>
      <c r="L134" s="115"/>
      <c r="M134" s="117" t="str">
        <f t="shared" si="46"/>
        <v/>
      </c>
      <c r="N134" s="14" t="str">
        <f t="shared" si="47"/>
        <v/>
      </c>
      <c r="O134" s="264" t="str">
        <f t="shared" si="54"/>
        <v/>
      </c>
      <c r="P134" s="262"/>
      <c r="Q134" s="110" t="str">
        <f t="shared" si="48"/>
        <v/>
      </c>
      <c r="R134" s="14" t="str">
        <f t="shared" si="49"/>
        <v/>
      </c>
      <c r="S134" s="14" t="str">
        <f t="shared" si="50"/>
        <v/>
      </c>
      <c r="T134" s="14" t="str">
        <f t="shared" si="51"/>
        <v/>
      </c>
      <c r="U134" s="14" t="str">
        <f t="shared" si="52"/>
        <v/>
      </c>
      <c r="V134" s="95" t="str">
        <f t="shared" si="53"/>
        <v/>
      </c>
      <c r="W134" s="120"/>
      <c r="X134" s="53"/>
      <c r="Y134" s="53" t="b">
        <f t="shared" si="37"/>
        <v>1</v>
      </c>
      <c r="Z134" s="53" t="b">
        <f t="shared" si="38"/>
        <v>0</v>
      </c>
      <c r="AA134" s="53" t="b">
        <f>IF(ISBLANK(H134),TRUE,AND(IF(ISBLANK(I134),TRUE,I134&gt;=H134),AND(H134&gt;=DATE(1900,1,1),H134&lt;=DATE(config!$B$6,12,31))))</f>
        <v>1</v>
      </c>
      <c r="AB134" s="53" t="b">
        <f>IF(ISBLANK(I134),TRUE,IF(ISBLANK(H134),FALSE,AND(I134&gt;=H134,AND(I134&gt;=DATE(config!$B$6,1,1),I134&lt;=DATE(config!$B$6,12,31)))))</f>
        <v>1</v>
      </c>
      <c r="AC134" s="53" t="b">
        <f t="shared" si="33"/>
        <v>0</v>
      </c>
      <c r="AD134" s="53" t="b">
        <f t="shared" si="34"/>
        <v>0</v>
      </c>
      <c r="AE134" s="53">
        <f>IF(H134&lt;DATE(config!$B$6,1,1),DATE(config!$B$6,1,1),H134)</f>
        <v>44562</v>
      </c>
      <c r="AF134" s="53">
        <f>IF(ISBLANK(I134),DATE(config!$B$6,12,31),IF(I134&gt;DATE(config!$B$6,12,31),DATE(config!$B$6,12,31),I134))</f>
        <v>44926</v>
      </c>
      <c r="AG134" s="53">
        <f t="shared" si="55"/>
        <v>365</v>
      </c>
      <c r="AH134" s="53">
        <f>ROUNDDOWN((config!$B$8-H134)/365.25,0)</f>
        <v>123</v>
      </c>
      <c r="AI134" s="60">
        <f t="shared" si="56"/>
        <v>4</v>
      </c>
      <c r="AJ134" s="60" t="str">
        <f>$F134 &amp; INDEX(Beschäftigungsgruppen!$J$15:$M$15,1,AI134)</f>
        <v>d</v>
      </c>
      <c r="AK134" s="60" t="b">
        <f>G134&lt;&gt;config!$F$20</f>
        <v>1</v>
      </c>
      <c r="AL134" s="60" t="str">
        <f t="shared" si="40"/>
        <v>Ja</v>
      </c>
      <c r="AM134" s="60" t="str">
        <f t="shared" si="57"/>
        <v>Nein</v>
      </c>
      <c r="AN134" s="60" t="b">
        <f t="shared" si="36"/>
        <v>0</v>
      </c>
      <c r="AO134" s="60" t="b">
        <f>AND(C134=config!$D$23,AND(NOT(ISBLANK(H134)),H134&lt;=DATE(2022,12,31)))</f>
        <v>0</v>
      </c>
      <c r="AP134" s="60" t="b">
        <f>AND(D134=config!$J$24,AND(NOT(ISBLANK(I134)),I134&lt;=DATE(2022,12,31)))</f>
        <v>0</v>
      </c>
      <c r="AQ134" s="63">
        <f>K134*IF(AN134,14,12)/config!$B$7*AG134</f>
        <v>0</v>
      </c>
      <c r="AR134" s="63">
        <f>IF(K134&lt;=config!$B$9,config!$B$10,config!$B$11)*AQ134</f>
        <v>0</v>
      </c>
      <c r="AS134" s="63" t="e">
        <f>INDEX(Beschäftigungsgruppen!$J$16:$M$20,F134,AI134)/config!$B$12*J134</f>
        <v>#VALUE!</v>
      </c>
      <c r="AT134" s="63" t="e">
        <f>AS134*IF(AN134,14,12)/config!$B$7*AG134</f>
        <v>#VALUE!</v>
      </c>
      <c r="AU134" s="63" t="e">
        <f>IF(AS134&lt;=config!$B$9,config!$B$10,config!$B$11)*AT134</f>
        <v>#VALUE!</v>
      </c>
      <c r="AV134" s="249">
        <f t="shared" si="42"/>
        <v>0</v>
      </c>
      <c r="AW134" s="249">
        <f t="shared" si="43"/>
        <v>0</v>
      </c>
      <c r="AX134" s="53">
        <f t="shared" si="44"/>
        <v>0</v>
      </c>
    </row>
    <row r="135" spans="2:50" ht="15" customHeight="1" x14ac:dyDescent="0.2">
      <c r="B135" s="176" t="str">
        <f t="shared" si="45"/>
        <v/>
      </c>
      <c r="C135" s="137"/>
      <c r="D135" s="115"/>
      <c r="E135" s="96"/>
      <c r="F135" s="127"/>
      <c r="G135" s="128"/>
      <c r="H135" s="122"/>
      <c r="I135" s="123"/>
      <c r="J135" s="129"/>
      <c r="K135" s="17"/>
      <c r="L135" s="115"/>
      <c r="M135" s="117" t="str">
        <f t="shared" si="46"/>
        <v/>
      </c>
      <c r="N135" s="14" t="str">
        <f t="shared" si="47"/>
        <v/>
      </c>
      <c r="O135" s="264" t="str">
        <f t="shared" si="54"/>
        <v/>
      </c>
      <c r="P135" s="262"/>
      <c r="Q135" s="110" t="str">
        <f t="shared" si="48"/>
        <v/>
      </c>
      <c r="R135" s="14" t="str">
        <f t="shared" si="49"/>
        <v/>
      </c>
      <c r="S135" s="14" t="str">
        <f t="shared" si="50"/>
        <v/>
      </c>
      <c r="T135" s="14" t="str">
        <f t="shared" si="51"/>
        <v/>
      </c>
      <c r="U135" s="14" t="str">
        <f t="shared" si="52"/>
        <v/>
      </c>
      <c r="V135" s="95" t="str">
        <f t="shared" si="53"/>
        <v/>
      </c>
      <c r="W135" s="120"/>
      <c r="X135" s="53"/>
      <c r="Y135" s="53" t="b">
        <f t="shared" si="37"/>
        <v>1</v>
      </c>
      <c r="Z135" s="53" t="b">
        <f t="shared" si="38"/>
        <v>0</v>
      </c>
      <c r="AA135" s="53" t="b">
        <f>IF(ISBLANK(H135),TRUE,AND(IF(ISBLANK(I135),TRUE,I135&gt;=H135),AND(H135&gt;=DATE(1900,1,1),H135&lt;=DATE(config!$B$6,12,31))))</f>
        <v>1</v>
      </c>
      <c r="AB135" s="53" t="b">
        <f>IF(ISBLANK(I135),TRUE,IF(ISBLANK(H135),FALSE,AND(I135&gt;=H135,AND(I135&gt;=DATE(config!$B$6,1,1),I135&lt;=DATE(config!$B$6,12,31)))))</f>
        <v>1</v>
      </c>
      <c r="AC135" s="53" t="b">
        <f t="shared" si="33"/>
        <v>0</v>
      </c>
      <c r="AD135" s="53" t="b">
        <f t="shared" si="34"/>
        <v>0</v>
      </c>
      <c r="AE135" s="53">
        <f>IF(H135&lt;DATE(config!$B$6,1,1),DATE(config!$B$6,1,1),H135)</f>
        <v>44562</v>
      </c>
      <c r="AF135" s="53">
        <f>IF(ISBLANK(I135),DATE(config!$B$6,12,31),IF(I135&gt;DATE(config!$B$6,12,31),DATE(config!$B$6,12,31),I135))</f>
        <v>44926</v>
      </c>
      <c r="AG135" s="53">
        <f t="shared" si="55"/>
        <v>365</v>
      </c>
      <c r="AH135" s="53">
        <f>ROUNDDOWN((config!$B$8-H135)/365.25,0)</f>
        <v>123</v>
      </c>
      <c r="AI135" s="60">
        <f t="shared" si="56"/>
        <v>4</v>
      </c>
      <c r="AJ135" s="60" t="str">
        <f>$F135 &amp; INDEX(Beschäftigungsgruppen!$J$15:$M$15,1,AI135)</f>
        <v>d</v>
      </c>
      <c r="AK135" s="60" t="b">
        <f>G135&lt;&gt;config!$F$20</f>
        <v>1</v>
      </c>
      <c r="AL135" s="60" t="str">
        <f t="shared" si="40"/>
        <v>Ja</v>
      </c>
      <c r="AM135" s="60" t="str">
        <f t="shared" si="57"/>
        <v>Nein</v>
      </c>
      <c r="AN135" s="60" t="b">
        <f t="shared" si="36"/>
        <v>0</v>
      </c>
      <c r="AO135" s="60" t="b">
        <f>AND(C135=config!$D$23,AND(NOT(ISBLANK(H135)),H135&lt;=DATE(2022,12,31)))</f>
        <v>0</v>
      </c>
      <c r="AP135" s="60" t="b">
        <f>AND(D135=config!$J$24,AND(NOT(ISBLANK(I135)),I135&lt;=DATE(2022,12,31)))</f>
        <v>0</v>
      </c>
      <c r="AQ135" s="63">
        <f>K135*IF(AN135,14,12)/config!$B$7*AG135</f>
        <v>0</v>
      </c>
      <c r="AR135" s="63">
        <f>IF(K135&lt;=config!$B$9,config!$B$10,config!$B$11)*AQ135</f>
        <v>0</v>
      </c>
      <c r="AS135" s="63" t="e">
        <f>INDEX(Beschäftigungsgruppen!$J$16:$M$20,F135,AI135)/config!$B$12*J135</f>
        <v>#VALUE!</v>
      </c>
      <c r="AT135" s="63" t="e">
        <f>AS135*IF(AN135,14,12)/config!$B$7*AG135</f>
        <v>#VALUE!</v>
      </c>
      <c r="AU135" s="63" t="e">
        <f>IF(AS135&lt;=config!$B$9,config!$B$10,config!$B$11)*AT135</f>
        <v>#VALUE!</v>
      </c>
      <c r="AV135" s="249">
        <f t="shared" si="42"/>
        <v>0</v>
      </c>
      <c r="AW135" s="249">
        <f t="shared" si="43"/>
        <v>0</v>
      </c>
      <c r="AX135" s="53">
        <f t="shared" si="44"/>
        <v>0</v>
      </c>
    </row>
    <row r="136" spans="2:50" ht="15" customHeight="1" x14ac:dyDescent="0.2">
      <c r="B136" s="176" t="str">
        <f t="shared" si="45"/>
        <v/>
      </c>
      <c r="C136" s="137"/>
      <c r="D136" s="115"/>
      <c r="E136" s="96"/>
      <c r="F136" s="127"/>
      <c r="G136" s="128"/>
      <c r="H136" s="122"/>
      <c r="I136" s="123"/>
      <c r="J136" s="129"/>
      <c r="K136" s="17"/>
      <c r="L136" s="115"/>
      <c r="M136" s="117" t="str">
        <f t="shared" si="46"/>
        <v/>
      </c>
      <c r="N136" s="14" t="str">
        <f t="shared" si="47"/>
        <v/>
      </c>
      <c r="O136" s="264" t="str">
        <f t="shared" si="54"/>
        <v/>
      </c>
      <c r="P136" s="262"/>
      <c r="Q136" s="110" t="str">
        <f t="shared" si="48"/>
        <v/>
      </c>
      <c r="R136" s="14" t="str">
        <f t="shared" si="49"/>
        <v/>
      </c>
      <c r="S136" s="14" t="str">
        <f t="shared" si="50"/>
        <v/>
      </c>
      <c r="T136" s="14" t="str">
        <f t="shared" si="51"/>
        <v/>
      </c>
      <c r="U136" s="14" t="str">
        <f t="shared" si="52"/>
        <v/>
      </c>
      <c r="V136" s="95" t="str">
        <f t="shared" si="53"/>
        <v/>
      </c>
      <c r="W136" s="120"/>
      <c r="X136" s="53"/>
      <c r="Y136" s="53" t="b">
        <f t="shared" si="37"/>
        <v>1</v>
      </c>
      <c r="Z136" s="53" t="b">
        <f t="shared" si="38"/>
        <v>0</v>
      </c>
      <c r="AA136" s="53" t="b">
        <f>IF(ISBLANK(H136),TRUE,AND(IF(ISBLANK(I136),TRUE,I136&gt;=H136),AND(H136&gt;=DATE(1900,1,1),H136&lt;=DATE(config!$B$6,12,31))))</f>
        <v>1</v>
      </c>
      <c r="AB136" s="53" t="b">
        <f>IF(ISBLANK(I136),TRUE,IF(ISBLANK(H136),FALSE,AND(I136&gt;=H136,AND(I136&gt;=DATE(config!$B$6,1,1),I136&lt;=DATE(config!$B$6,12,31)))))</f>
        <v>1</v>
      </c>
      <c r="AC136" s="53" t="b">
        <f t="shared" si="33"/>
        <v>0</v>
      </c>
      <c r="AD136" s="53" t="b">
        <f t="shared" si="34"/>
        <v>0</v>
      </c>
      <c r="AE136" s="53">
        <f>IF(H136&lt;DATE(config!$B$6,1,1),DATE(config!$B$6,1,1),H136)</f>
        <v>44562</v>
      </c>
      <c r="AF136" s="53">
        <f>IF(ISBLANK(I136),DATE(config!$B$6,12,31),IF(I136&gt;DATE(config!$B$6,12,31),DATE(config!$B$6,12,31),I136))</f>
        <v>44926</v>
      </c>
      <c r="AG136" s="53">
        <f t="shared" si="55"/>
        <v>365</v>
      </c>
      <c r="AH136" s="53">
        <f>ROUNDDOWN((config!$B$8-H136)/365.25,0)</f>
        <v>123</v>
      </c>
      <c r="AI136" s="60">
        <f t="shared" si="56"/>
        <v>4</v>
      </c>
      <c r="AJ136" s="60" t="str">
        <f>$F136 &amp; INDEX(Beschäftigungsgruppen!$J$15:$M$15,1,AI136)</f>
        <v>d</v>
      </c>
      <c r="AK136" s="60" t="b">
        <f>G136&lt;&gt;config!$F$20</f>
        <v>1</v>
      </c>
      <c r="AL136" s="60" t="str">
        <f t="shared" si="40"/>
        <v>Ja</v>
      </c>
      <c r="AM136" s="60" t="str">
        <f t="shared" si="57"/>
        <v>Nein</v>
      </c>
      <c r="AN136" s="60" t="b">
        <f t="shared" si="36"/>
        <v>0</v>
      </c>
      <c r="AO136" s="60" t="b">
        <f>AND(C136=config!$D$23,AND(NOT(ISBLANK(H136)),H136&lt;=DATE(2022,12,31)))</f>
        <v>0</v>
      </c>
      <c r="AP136" s="60" t="b">
        <f>AND(D136=config!$J$24,AND(NOT(ISBLANK(I136)),I136&lt;=DATE(2022,12,31)))</f>
        <v>0</v>
      </c>
      <c r="AQ136" s="63">
        <f>K136*IF(AN136,14,12)/config!$B$7*AG136</f>
        <v>0</v>
      </c>
      <c r="AR136" s="63">
        <f>IF(K136&lt;=config!$B$9,config!$B$10,config!$B$11)*AQ136</f>
        <v>0</v>
      </c>
      <c r="AS136" s="63" t="e">
        <f>INDEX(Beschäftigungsgruppen!$J$16:$M$20,F136,AI136)/config!$B$12*J136</f>
        <v>#VALUE!</v>
      </c>
      <c r="AT136" s="63" t="e">
        <f>AS136*IF(AN136,14,12)/config!$B$7*AG136</f>
        <v>#VALUE!</v>
      </c>
      <c r="AU136" s="63" t="e">
        <f>IF(AS136&lt;=config!$B$9,config!$B$10,config!$B$11)*AT136</f>
        <v>#VALUE!</v>
      </c>
      <c r="AV136" s="249">
        <f t="shared" si="42"/>
        <v>0</v>
      </c>
      <c r="AW136" s="249">
        <f t="shared" si="43"/>
        <v>0</v>
      </c>
      <c r="AX136" s="53">
        <f t="shared" si="44"/>
        <v>0</v>
      </c>
    </row>
    <row r="137" spans="2:50" ht="15" customHeight="1" x14ac:dyDescent="0.2">
      <c r="B137" s="176" t="str">
        <f t="shared" si="45"/>
        <v/>
      </c>
      <c r="C137" s="137"/>
      <c r="D137" s="115"/>
      <c r="E137" s="96"/>
      <c r="F137" s="127"/>
      <c r="G137" s="128"/>
      <c r="H137" s="122"/>
      <c r="I137" s="123"/>
      <c r="J137" s="129"/>
      <c r="K137" s="17"/>
      <c r="L137" s="115"/>
      <c r="M137" s="117" t="str">
        <f t="shared" si="46"/>
        <v/>
      </c>
      <c r="N137" s="14" t="str">
        <f t="shared" si="47"/>
        <v/>
      </c>
      <c r="O137" s="264" t="str">
        <f t="shared" si="54"/>
        <v/>
      </c>
      <c r="P137" s="262"/>
      <c r="Q137" s="110" t="str">
        <f t="shared" si="48"/>
        <v/>
      </c>
      <c r="R137" s="14" t="str">
        <f t="shared" si="49"/>
        <v/>
      </c>
      <c r="S137" s="14" t="str">
        <f t="shared" si="50"/>
        <v/>
      </c>
      <c r="T137" s="14" t="str">
        <f t="shared" si="51"/>
        <v/>
      </c>
      <c r="U137" s="14" t="str">
        <f t="shared" si="52"/>
        <v/>
      </c>
      <c r="V137" s="95" t="str">
        <f t="shared" si="53"/>
        <v/>
      </c>
      <c r="W137" s="120"/>
      <c r="X137" s="53"/>
      <c r="Y137" s="53" t="b">
        <f t="shared" si="37"/>
        <v>1</v>
      </c>
      <c r="Z137" s="53" t="b">
        <f t="shared" si="38"/>
        <v>0</v>
      </c>
      <c r="AA137" s="53" t="b">
        <f>IF(ISBLANK(H137),TRUE,AND(IF(ISBLANK(I137),TRUE,I137&gt;=H137),AND(H137&gt;=DATE(1900,1,1),H137&lt;=DATE(config!$B$6,12,31))))</f>
        <v>1</v>
      </c>
      <c r="AB137" s="53" t="b">
        <f>IF(ISBLANK(I137),TRUE,IF(ISBLANK(H137),FALSE,AND(I137&gt;=H137,AND(I137&gt;=DATE(config!$B$6,1,1),I137&lt;=DATE(config!$B$6,12,31)))))</f>
        <v>1</v>
      </c>
      <c r="AC137" s="53" t="b">
        <f t="shared" si="33"/>
        <v>0</v>
      </c>
      <c r="AD137" s="53" t="b">
        <f t="shared" si="34"/>
        <v>0</v>
      </c>
      <c r="AE137" s="53">
        <f>IF(H137&lt;DATE(config!$B$6,1,1),DATE(config!$B$6,1,1),H137)</f>
        <v>44562</v>
      </c>
      <c r="AF137" s="53">
        <f>IF(ISBLANK(I137),DATE(config!$B$6,12,31),IF(I137&gt;DATE(config!$B$6,12,31),DATE(config!$B$6,12,31),I137))</f>
        <v>44926</v>
      </c>
      <c r="AG137" s="53">
        <f t="shared" si="55"/>
        <v>365</v>
      </c>
      <c r="AH137" s="53">
        <f>ROUNDDOWN((config!$B$8-H137)/365.25,0)</f>
        <v>123</v>
      </c>
      <c r="AI137" s="60">
        <f t="shared" si="56"/>
        <v>4</v>
      </c>
      <c r="AJ137" s="60" t="str">
        <f>$F137 &amp; INDEX(Beschäftigungsgruppen!$J$15:$M$15,1,AI137)</f>
        <v>d</v>
      </c>
      <c r="AK137" s="60" t="b">
        <f>G137&lt;&gt;config!$F$20</f>
        <v>1</v>
      </c>
      <c r="AL137" s="60" t="str">
        <f t="shared" si="40"/>
        <v>Ja</v>
      </c>
      <c r="AM137" s="60" t="str">
        <f t="shared" si="57"/>
        <v>Nein</v>
      </c>
      <c r="AN137" s="60" t="b">
        <f t="shared" si="36"/>
        <v>0</v>
      </c>
      <c r="AO137" s="60" t="b">
        <f>AND(C137=config!$D$23,AND(NOT(ISBLANK(H137)),H137&lt;=DATE(2022,12,31)))</f>
        <v>0</v>
      </c>
      <c r="AP137" s="60" t="b">
        <f>AND(D137=config!$J$24,AND(NOT(ISBLANK(I137)),I137&lt;=DATE(2022,12,31)))</f>
        <v>0</v>
      </c>
      <c r="AQ137" s="63">
        <f>K137*IF(AN137,14,12)/config!$B$7*AG137</f>
        <v>0</v>
      </c>
      <c r="AR137" s="63">
        <f>IF(K137&lt;=config!$B$9,config!$B$10,config!$B$11)*AQ137</f>
        <v>0</v>
      </c>
      <c r="AS137" s="63" t="e">
        <f>INDEX(Beschäftigungsgruppen!$J$16:$M$20,F137,AI137)/config!$B$12*J137</f>
        <v>#VALUE!</v>
      </c>
      <c r="AT137" s="63" t="e">
        <f>AS137*IF(AN137,14,12)/config!$B$7*AG137</f>
        <v>#VALUE!</v>
      </c>
      <c r="AU137" s="63" t="e">
        <f>IF(AS137&lt;=config!$B$9,config!$B$10,config!$B$11)*AT137</f>
        <v>#VALUE!</v>
      </c>
      <c r="AV137" s="249">
        <f t="shared" si="42"/>
        <v>0</v>
      </c>
      <c r="AW137" s="249">
        <f t="shared" si="43"/>
        <v>0</v>
      </c>
      <c r="AX137" s="53">
        <f t="shared" si="44"/>
        <v>0</v>
      </c>
    </row>
    <row r="138" spans="2:50" ht="15" customHeight="1" x14ac:dyDescent="0.2">
      <c r="B138" s="176" t="str">
        <f t="shared" si="45"/>
        <v/>
      </c>
      <c r="C138" s="137"/>
      <c r="D138" s="115"/>
      <c r="E138" s="96"/>
      <c r="F138" s="127"/>
      <c r="G138" s="128"/>
      <c r="H138" s="122"/>
      <c r="I138" s="123"/>
      <c r="J138" s="129"/>
      <c r="K138" s="17"/>
      <c r="L138" s="115"/>
      <c r="M138" s="117" t="str">
        <f t="shared" si="46"/>
        <v/>
      </c>
      <c r="N138" s="14" t="str">
        <f t="shared" si="47"/>
        <v/>
      </c>
      <c r="O138" s="264" t="str">
        <f t="shared" si="54"/>
        <v/>
      </c>
      <c r="P138" s="262"/>
      <c r="Q138" s="110" t="str">
        <f t="shared" si="48"/>
        <v/>
      </c>
      <c r="R138" s="14" t="str">
        <f t="shared" si="49"/>
        <v/>
      </c>
      <c r="S138" s="14" t="str">
        <f t="shared" si="50"/>
        <v/>
      </c>
      <c r="T138" s="14" t="str">
        <f t="shared" si="51"/>
        <v/>
      </c>
      <c r="U138" s="14" t="str">
        <f t="shared" si="52"/>
        <v/>
      </c>
      <c r="V138" s="95" t="str">
        <f t="shared" si="53"/>
        <v/>
      </c>
      <c r="W138" s="120"/>
      <c r="X138" s="53"/>
      <c r="Y138" s="53" t="b">
        <f t="shared" si="37"/>
        <v>1</v>
      </c>
      <c r="Z138" s="53" t="b">
        <f t="shared" si="38"/>
        <v>0</v>
      </c>
      <c r="AA138" s="53" t="b">
        <f>IF(ISBLANK(H138),TRUE,AND(IF(ISBLANK(I138),TRUE,I138&gt;=H138),AND(H138&gt;=DATE(1900,1,1),H138&lt;=DATE(config!$B$6,12,31))))</f>
        <v>1</v>
      </c>
      <c r="AB138" s="53" t="b">
        <f>IF(ISBLANK(I138),TRUE,IF(ISBLANK(H138),FALSE,AND(I138&gt;=H138,AND(I138&gt;=DATE(config!$B$6,1,1),I138&lt;=DATE(config!$B$6,12,31)))))</f>
        <v>1</v>
      </c>
      <c r="AC138" s="53" t="b">
        <f t="shared" si="33"/>
        <v>0</v>
      </c>
      <c r="AD138" s="53" t="b">
        <f t="shared" si="34"/>
        <v>0</v>
      </c>
      <c r="AE138" s="53">
        <f>IF(H138&lt;DATE(config!$B$6,1,1),DATE(config!$B$6,1,1),H138)</f>
        <v>44562</v>
      </c>
      <c r="AF138" s="53">
        <f>IF(ISBLANK(I138),DATE(config!$B$6,12,31),IF(I138&gt;DATE(config!$B$6,12,31),DATE(config!$B$6,12,31),I138))</f>
        <v>44926</v>
      </c>
      <c r="AG138" s="53">
        <f t="shared" si="55"/>
        <v>365</v>
      </c>
      <c r="AH138" s="53">
        <f>ROUNDDOWN((config!$B$8-H138)/365.25,0)</f>
        <v>123</v>
      </c>
      <c r="AI138" s="60">
        <f t="shared" si="56"/>
        <v>4</v>
      </c>
      <c r="AJ138" s="60" t="str">
        <f>$F138 &amp; INDEX(Beschäftigungsgruppen!$J$15:$M$15,1,AI138)</f>
        <v>d</v>
      </c>
      <c r="AK138" s="60" t="b">
        <f>G138&lt;&gt;config!$F$20</f>
        <v>1</v>
      </c>
      <c r="AL138" s="60" t="str">
        <f t="shared" si="40"/>
        <v>Ja</v>
      </c>
      <c r="AM138" s="60" t="str">
        <f t="shared" si="57"/>
        <v>Nein</v>
      </c>
      <c r="AN138" s="60" t="b">
        <f t="shared" si="36"/>
        <v>0</v>
      </c>
      <c r="AO138" s="60" t="b">
        <f>AND(C138=config!$D$23,AND(NOT(ISBLANK(H138)),H138&lt;=DATE(2022,12,31)))</f>
        <v>0</v>
      </c>
      <c r="AP138" s="60" t="b">
        <f>AND(D138=config!$J$24,AND(NOT(ISBLANK(I138)),I138&lt;=DATE(2022,12,31)))</f>
        <v>0</v>
      </c>
      <c r="AQ138" s="63">
        <f>K138*IF(AN138,14,12)/config!$B$7*AG138</f>
        <v>0</v>
      </c>
      <c r="AR138" s="63">
        <f>IF(K138&lt;=config!$B$9,config!$B$10,config!$B$11)*AQ138</f>
        <v>0</v>
      </c>
      <c r="AS138" s="63" t="e">
        <f>INDEX(Beschäftigungsgruppen!$J$16:$M$20,F138,AI138)/config!$B$12*J138</f>
        <v>#VALUE!</v>
      </c>
      <c r="AT138" s="63" t="e">
        <f>AS138*IF(AN138,14,12)/config!$B$7*AG138</f>
        <v>#VALUE!</v>
      </c>
      <c r="AU138" s="63" t="e">
        <f>IF(AS138&lt;=config!$B$9,config!$B$10,config!$B$11)*AT138</f>
        <v>#VALUE!</v>
      </c>
      <c r="AV138" s="249">
        <f t="shared" si="42"/>
        <v>0</v>
      </c>
      <c r="AW138" s="249">
        <f t="shared" si="43"/>
        <v>0</v>
      </c>
      <c r="AX138" s="53">
        <f t="shared" si="44"/>
        <v>0</v>
      </c>
    </row>
    <row r="139" spans="2:50" ht="15" customHeight="1" x14ac:dyDescent="0.2">
      <c r="B139" s="176" t="str">
        <f t="shared" si="45"/>
        <v/>
      </c>
      <c r="C139" s="137"/>
      <c r="D139" s="115"/>
      <c r="E139" s="96"/>
      <c r="F139" s="127"/>
      <c r="G139" s="128"/>
      <c r="H139" s="122"/>
      <c r="I139" s="123"/>
      <c r="J139" s="129"/>
      <c r="K139" s="17"/>
      <c r="L139" s="115"/>
      <c r="M139" s="117" t="str">
        <f t="shared" si="46"/>
        <v/>
      </c>
      <c r="N139" s="14" t="str">
        <f t="shared" si="47"/>
        <v/>
      </c>
      <c r="O139" s="264" t="str">
        <f t="shared" si="54"/>
        <v/>
      </c>
      <c r="P139" s="262"/>
      <c r="Q139" s="110" t="str">
        <f t="shared" si="48"/>
        <v/>
      </c>
      <c r="R139" s="14" t="str">
        <f t="shared" si="49"/>
        <v/>
      </c>
      <c r="S139" s="14" t="str">
        <f t="shared" si="50"/>
        <v/>
      </c>
      <c r="T139" s="14" t="str">
        <f t="shared" si="51"/>
        <v/>
      </c>
      <c r="U139" s="14" t="str">
        <f t="shared" si="52"/>
        <v/>
      </c>
      <c r="V139" s="95" t="str">
        <f t="shared" si="53"/>
        <v/>
      </c>
      <c r="W139" s="120"/>
      <c r="X139" s="53"/>
      <c r="Y139" s="53" t="b">
        <f t="shared" si="37"/>
        <v>1</v>
      </c>
      <c r="Z139" s="53" t="b">
        <f t="shared" si="38"/>
        <v>0</v>
      </c>
      <c r="AA139" s="53" t="b">
        <f>IF(ISBLANK(H139),TRUE,AND(IF(ISBLANK(I139),TRUE,I139&gt;=H139),AND(H139&gt;=DATE(1900,1,1),H139&lt;=DATE(config!$B$6,12,31))))</f>
        <v>1</v>
      </c>
      <c r="AB139" s="53" t="b">
        <f>IF(ISBLANK(I139),TRUE,IF(ISBLANK(H139),FALSE,AND(I139&gt;=H139,AND(I139&gt;=DATE(config!$B$6,1,1),I139&lt;=DATE(config!$B$6,12,31)))))</f>
        <v>1</v>
      </c>
      <c r="AC139" s="53" t="b">
        <f t="shared" si="33"/>
        <v>0</v>
      </c>
      <c r="AD139" s="53" t="b">
        <f t="shared" si="34"/>
        <v>0</v>
      </c>
      <c r="AE139" s="53">
        <f>IF(H139&lt;DATE(config!$B$6,1,1),DATE(config!$B$6,1,1),H139)</f>
        <v>44562</v>
      </c>
      <c r="AF139" s="53">
        <f>IF(ISBLANK(I139),DATE(config!$B$6,12,31),IF(I139&gt;DATE(config!$B$6,12,31),DATE(config!$B$6,12,31),I139))</f>
        <v>44926</v>
      </c>
      <c r="AG139" s="53">
        <f t="shared" si="55"/>
        <v>365</v>
      </c>
      <c r="AH139" s="53">
        <f>ROUNDDOWN((config!$B$8-H139)/365.25,0)</f>
        <v>123</v>
      </c>
      <c r="AI139" s="60">
        <f t="shared" si="56"/>
        <v>4</v>
      </c>
      <c r="AJ139" s="60" t="str">
        <f>$F139 &amp; INDEX(Beschäftigungsgruppen!$J$15:$M$15,1,AI139)</f>
        <v>d</v>
      </c>
      <c r="AK139" s="60" t="b">
        <f>G139&lt;&gt;config!$F$20</f>
        <v>1</v>
      </c>
      <c r="AL139" s="60" t="str">
        <f t="shared" si="40"/>
        <v>Ja</v>
      </c>
      <c r="AM139" s="60" t="str">
        <f t="shared" si="57"/>
        <v>Nein</v>
      </c>
      <c r="AN139" s="60" t="b">
        <f t="shared" si="36"/>
        <v>0</v>
      </c>
      <c r="AO139" s="60" t="b">
        <f>AND(C139=config!$D$23,AND(NOT(ISBLANK(H139)),H139&lt;=DATE(2022,12,31)))</f>
        <v>0</v>
      </c>
      <c r="AP139" s="60" t="b">
        <f>AND(D139=config!$J$24,AND(NOT(ISBLANK(I139)),I139&lt;=DATE(2022,12,31)))</f>
        <v>0</v>
      </c>
      <c r="AQ139" s="63">
        <f>K139*IF(AN139,14,12)/config!$B$7*AG139</f>
        <v>0</v>
      </c>
      <c r="AR139" s="63">
        <f>IF(K139&lt;=config!$B$9,config!$B$10,config!$B$11)*AQ139</f>
        <v>0</v>
      </c>
      <c r="AS139" s="63" t="e">
        <f>INDEX(Beschäftigungsgruppen!$J$16:$M$20,F139,AI139)/config!$B$12*J139</f>
        <v>#VALUE!</v>
      </c>
      <c r="AT139" s="63" t="e">
        <f>AS139*IF(AN139,14,12)/config!$B$7*AG139</f>
        <v>#VALUE!</v>
      </c>
      <c r="AU139" s="63" t="e">
        <f>IF(AS139&lt;=config!$B$9,config!$B$10,config!$B$11)*AT139</f>
        <v>#VALUE!</v>
      </c>
      <c r="AV139" s="249">
        <f t="shared" si="42"/>
        <v>0</v>
      </c>
      <c r="AW139" s="249">
        <f t="shared" si="43"/>
        <v>0</v>
      </c>
      <c r="AX139" s="53">
        <f t="shared" si="44"/>
        <v>0</v>
      </c>
    </row>
    <row r="140" spans="2:50" ht="15" customHeight="1" x14ac:dyDescent="0.2">
      <c r="B140" s="176" t="str">
        <f t="shared" si="45"/>
        <v/>
      </c>
      <c r="C140" s="137"/>
      <c r="D140" s="115"/>
      <c r="E140" s="96"/>
      <c r="F140" s="127"/>
      <c r="G140" s="128"/>
      <c r="H140" s="122"/>
      <c r="I140" s="123"/>
      <c r="J140" s="129"/>
      <c r="K140" s="17"/>
      <c r="L140" s="115"/>
      <c r="M140" s="117" t="str">
        <f t="shared" si="46"/>
        <v/>
      </c>
      <c r="N140" s="14" t="str">
        <f t="shared" si="47"/>
        <v/>
      </c>
      <c r="O140" s="264" t="str">
        <f t="shared" si="54"/>
        <v/>
      </c>
      <c r="P140" s="262"/>
      <c r="Q140" s="110" t="str">
        <f t="shared" si="48"/>
        <v/>
      </c>
      <c r="R140" s="14" t="str">
        <f t="shared" si="49"/>
        <v/>
      </c>
      <c r="S140" s="14" t="str">
        <f t="shared" si="50"/>
        <v/>
      </c>
      <c r="T140" s="14" t="str">
        <f t="shared" si="51"/>
        <v/>
      </c>
      <c r="U140" s="14" t="str">
        <f t="shared" si="52"/>
        <v/>
      </c>
      <c r="V140" s="95" t="str">
        <f t="shared" si="53"/>
        <v/>
      </c>
      <c r="W140" s="120"/>
      <c r="X140" s="53"/>
      <c r="Y140" s="53" t="b">
        <f t="shared" si="37"/>
        <v>1</v>
      </c>
      <c r="Z140" s="53" t="b">
        <f t="shared" si="38"/>
        <v>0</v>
      </c>
      <c r="AA140" s="53" t="b">
        <f>IF(ISBLANK(H140),TRUE,AND(IF(ISBLANK(I140),TRUE,I140&gt;=H140),AND(H140&gt;=DATE(1900,1,1),H140&lt;=DATE(config!$B$6,12,31))))</f>
        <v>1</v>
      </c>
      <c r="AB140" s="53" t="b">
        <f>IF(ISBLANK(I140),TRUE,IF(ISBLANK(H140),FALSE,AND(I140&gt;=H140,AND(I140&gt;=DATE(config!$B$6,1,1),I140&lt;=DATE(config!$B$6,12,31)))))</f>
        <v>1</v>
      </c>
      <c r="AC140" s="53" t="b">
        <f t="shared" si="33"/>
        <v>0</v>
      </c>
      <c r="AD140" s="53" t="b">
        <f t="shared" si="34"/>
        <v>0</v>
      </c>
      <c r="AE140" s="53">
        <f>IF(H140&lt;DATE(config!$B$6,1,1),DATE(config!$B$6,1,1),H140)</f>
        <v>44562</v>
      </c>
      <c r="AF140" s="53">
        <f>IF(ISBLANK(I140),DATE(config!$B$6,12,31),IF(I140&gt;DATE(config!$B$6,12,31),DATE(config!$B$6,12,31),I140))</f>
        <v>44926</v>
      </c>
      <c r="AG140" s="53">
        <f t="shared" si="55"/>
        <v>365</v>
      </c>
      <c r="AH140" s="53">
        <f>ROUNDDOWN((config!$B$8-H140)/365.25,0)</f>
        <v>123</v>
      </c>
      <c r="AI140" s="60">
        <f t="shared" si="56"/>
        <v>4</v>
      </c>
      <c r="AJ140" s="60" t="str">
        <f>$F140 &amp; INDEX(Beschäftigungsgruppen!$J$15:$M$15,1,AI140)</f>
        <v>d</v>
      </c>
      <c r="AK140" s="60" t="b">
        <f>G140&lt;&gt;config!$F$20</f>
        <v>1</v>
      </c>
      <c r="AL140" s="60" t="str">
        <f t="shared" si="40"/>
        <v>Ja</v>
      </c>
      <c r="AM140" s="60" t="str">
        <f t="shared" si="57"/>
        <v>Nein</v>
      </c>
      <c r="AN140" s="60" t="b">
        <f t="shared" si="36"/>
        <v>0</v>
      </c>
      <c r="AO140" s="60" t="b">
        <f>AND(C140=config!$D$23,AND(NOT(ISBLANK(H140)),H140&lt;=DATE(2022,12,31)))</f>
        <v>0</v>
      </c>
      <c r="AP140" s="60" t="b">
        <f>AND(D140=config!$J$24,AND(NOT(ISBLANK(I140)),I140&lt;=DATE(2022,12,31)))</f>
        <v>0</v>
      </c>
      <c r="AQ140" s="63">
        <f>K140*IF(AN140,14,12)/config!$B$7*AG140</f>
        <v>0</v>
      </c>
      <c r="AR140" s="63">
        <f>IF(K140&lt;=config!$B$9,config!$B$10,config!$B$11)*AQ140</f>
        <v>0</v>
      </c>
      <c r="AS140" s="63" t="e">
        <f>INDEX(Beschäftigungsgruppen!$J$16:$M$20,F140,AI140)/config!$B$12*J140</f>
        <v>#VALUE!</v>
      </c>
      <c r="AT140" s="63" t="e">
        <f>AS140*IF(AN140,14,12)/config!$B$7*AG140</f>
        <v>#VALUE!</v>
      </c>
      <c r="AU140" s="63" t="e">
        <f>IF(AS140&lt;=config!$B$9,config!$B$10,config!$B$11)*AT140</f>
        <v>#VALUE!</v>
      </c>
      <c r="AV140" s="249">
        <f t="shared" si="42"/>
        <v>0</v>
      </c>
      <c r="AW140" s="249">
        <f t="shared" si="43"/>
        <v>0</v>
      </c>
      <c r="AX140" s="53">
        <f t="shared" si="44"/>
        <v>0</v>
      </c>
    </row>
    <row r="141" spans="2:50" ht="15" customHeight="1" x14ac:dyDescent="0.2">
      <c r="B141" s="176" t="str">
        <f t="shared" si="45"/>
        <v/>
      </c>
      <c r="C141" s="137"/>
      <c r="D141" s="115"/>
      <c r="E141" s="96"/>
      <c r="F141" s="127"/>
      <c r="G141" s="128"/>
      <c r="H141" s="122"/>
      <c r="I141" s="123"/>
      <c r="J141" s="129"/>
      <c r="K141" s="17"/>
      <c r="L141" s="115"/>
      <c r="M141" s="117" t="str">
        <f t="shared" si="46"/>
        <v/>
      </c>
      <c r="N141" s="14" t="str">
        <f t="shared" si="47"/>
        <v/>
      </c>
      <c r="O141" s="264" t="str">
        <f t="shared" si="54"/>
        <v/>
      </c>
      <c r="P141" s="262"/>
      <c r="Q141" s="110" t="str">
        <f t="shared" si="48"/>
        <v/>
      </c>
      <c r="R141" s="14" t="str">
        <f t="shared" si="49"/>
        <v/>
      </c>
      <c r="S141" s="14" t="str">
        <f t="shared" si="50"/>
        <v/>
      </c>
      <c r="T141" s="14" t="str">
        <f t="shared" si="51"/>
        <v/>
      </c>
      <c r="U141" s="14" t="str">
        <f t="shared" si="52"/>
        <v/>
      </c>
      <c r="V141" s="95" t="str">
        <f t="shared" si="53"/>
        <v/>
      </c>
      <c r="W141" s="120"/>
      <c r="X141" s="53"/>
      <c r="Y141" s="53" t="b">
        <f t="shared" si="37"/>
        <v>1</v>
      </c>
      <c r="Z141" s="53" t="b">
        <f t="shared" si="38"/>
        <v>0</v>
      </c>
      <c r="AA141" s="53" t="b">
        <f>IF(ISBLANK(H141),TRUE,AND(IF(ISBLANK(I141),TRUE,I141&gt;=H141),AND(H141&gt;=DATE(1900,1,1),H141&lt;=DATE(config!$B$6,12,31))))</f>
        <v>1</v>
      </c>
      <c r="AB141" s="53" t="b">
        <f>IF(ISBLANK(I141),TRUE,IF(ISBLANK(H141),FALSE,AND(I141&gt;=H141,AND(I141&gt;=DATE(config!$B$6,1,1),I141&lt;=DATE(config!$B$6,12,31)))))</f>
        <v>1</v>
      </c>
      <c r="AC141" s="53" t="b">
        <f t="shared" si="33"/>
        <v>0</v>
      </c>
      <c r="AD141" s="53" t="b">
        <f t="shared" si="34"/>
        <v>0</v>
      </c>
      <c r="AE141" s="53">
        <f>IF(H141&lt;DATE(config!$B$6,1,1),DATE(config!$B$6,1,1),H141)</f>
        <v>44562</v>
      </c>
      <c r="AF141" s="53">
        <f>IF(ISBLANK(I141),DATE(config!$B$6,12,31),IF(I141&gt;DATE(config!$B$6,12,31),DATE(config!$B$6,12,31),I141))</f>
        <v>44926</v>
      </c>
      <c r="AG141" s="53">
        <f t="shared" si="55"/>
        <v>365</v>
      </c>
      <c r="AH141" s="53">
        <f>ROUNDDOWN((config!$B$8-H141)/365.25,0)</f>
        <v>123</v>
      </c>
      <c r="AI141" s="60">
        <f t="shared" si="56"/>
        <v>4</v>
      </c>
      <c r="AJ141" s="60" t="str">
        <f>$F141 &amp; INDEX(Beschäftigungsgruppen!$J$15:$M$15,1,AI141)</f>
        <v>d</v>
      </c>
      <c r="AK141" s="60" t="b">
        <f>G141&lt;&gt;config!$F$20</f>
        <v>1</v>
      </c>
      <c r="AL141" s="60" t="str">
        <f t="shared" si="40"/>
        <v>Ja</v>
      </c>
      <c r="AM141" s="60" t="str">
        <f t="shared" si="57"/>
        <v>Nein</v>
      </c>
      <c r="AN141" s="60" t="b">
        <f t="shared" si="36"/>
        <v>0</v>
      </c>
      <c r="AO141" s="60" t="b">
        <f>AND(C141=config!$D$23,AND(NOT(ISBLANK(H141)),H141&lt;=DATE(2022,12,31)))</f>
        <v>0</v>
      </c>
      <c r="AP141" s="60" t="b">
        <f>AND(D141=config!$J$24,AND(NOT(ISBLANK(I141)),I141&lt;=DATE(2022,12,31)))</f>
        <v>0</v>
      </c>
      <c r="AQ141" s="63">
        <f>K141*IF(AN141,14,12)/config!$B$7*AG141</f>
        <v>0</v>
      </c>
      <c r="AR141" s="63">
        <f>IF(K141&lt;=config!$B$9,config!$B$10,config!$B$11)*AQ141</f>
        <v>0</v>
      </c>
      <c r="AS141" s="63" t="e">
        <f>INDEX(Beschäftigungsgruppen!$J$16:$M$20,F141,AI141)/config!$B$12*J141</f>
        <v>#VALUE!</v>
      </c>
      <c r="AT141" s="63" t="e">
        <f>AS141*IF(AN141,14,12)/config!$B$7*AG141</f>
        <v>#VALUE!</v>
      </c>
      <c r="AU141" s="63" t="e">
        <f>IF(AS141&lt;=config!$B$9,config!$B$10,config!$B$11)*AT141</f>
        <v>#VALUE!</v>
      </c>
      <c r="AV141" s="249">
        <f t="shared" si="42"/>
        <v>0</v>
      </c>
      <c r="AW141" s="249">
        <f t="shared" si="43"/>
        <v>0</v>
      </c>
      <c r="AX141" s="53">
        <f t="shared" si="44"/>
        <v>0</v>
      </c>
    </row>
    <row r="142" spans="2:50" ht="15" customHeight="1" x14ac:dyDescent="0.2">
      <c r="B142" s="176" t="str">
        <f t="shared" si="45"/>
        <v/>
      </c>
      <c r="C142" s="137"/>
      <c r="D142" s="115"/>
      <c r="E142" s="96"/>
      <c r="F142" s="127"/>
      <c r="G142" s="128"/>
      <c r="H142" s="122"/>
      <c r="I142" s="123"/>
      <c r="J142" s="129"/>
      <c r="K142" s="17"/>
      <c r="L142" s="115"/>
      <c r="M142" s="117" t="str">
        <f t="shared" si="46"/>
        <v/>
      </c>
      <c r="N142" s="14" t="str">
        <f t="shared" si="47"/>
        <v/>
      </c>
      <c r="O142" s="264" t="str">
        <f t="shared" si="54"/>
        <v/>
      </c>
      <c r="P142" s="262"/>
      <c r="Q142" s="110" t="str">
        <f t="shared" si="48"/>
        <v/>
      </c>
      <c r="R142" s="14" t="str">
        <f t="shared" si="49"/>
        <v/>
      </c>
      <c r="S142" s="14" t="str">
        <f t="shared" si="50"/>
        <v/>
      </c>
      <c r="T142" s="14" t="str">
        <f t="shared" si="51"/>
        <v/>
      </c>
      <c r="U142" s="14" t="str">
        <f t="shared" si="52"/>
        <v/>
      </c>
      <c r="V142" s="95" t="str">
        <f t="shared" si="53"/>
        <v/>
      </c>
      <c r="W142" s="120"/>
      <c r="X142" s="53"/>
      <c r="Y142" s="53" t="b">
        <f t="shared" si="37"/>
        <v>1</v>
      </c>
      <c r="Z142" s="53" t="b">
        <f t="shared" si="38"/>
        <v>0</v>
      </c>
      <c r="AA142" s="53" t="b">
        <f>IF(ISBLANK(H142),TRUE,AND(IF(ISBLANK(I142),TRUE,I142&gt;=H142),AND(H142&gt;=DATE(1900,1,1),H142&lt;=DATE(config!$B$6,12,31))))</f>
        <v>1</v>
      </c>
      <c r="AB142" s="53" t="b">
        <f>IF(ISBLANK(I142),TRUE,IF(ISBLANK(H142),FALSE,AND(I142&gt;=H142,AND(I142&gt;=DATE(config!$B$6,1,1),I142&lt;=DATE(config!$B$6,12,31)))))</f>
        <v>1</v>
      </c>
      <c r="AC142" s="53" t="b">
        <f t="shared" si="33"/>
        <v>0</v>
      </c>
      <c r="AD142" s="53" t="b">
        <f t="shared" si="34"/>
        <v>0</v>
      </c>
      <c r="AE142" s="53">
        <f>IF(H142&lt;DATE(config!$B$6,1,1),DATE(config!$B$6,1,1),H142)</f>
        <v>44562</v>
      </c>
      <c r="AF142" s="53">
        <f>IF(ISBLANK(I142),DATE(config!$B$6,12,31),IF(I142&gt;DATE(config!$B$6,12,31),DATE(config!$B$6,12,31),I142))</f>
        <v>44926</v>
      </c>
      <c r="AG142" s="53">
        <f t="shared" si="55"/>
        <v>365</v>
      </c>
      <c r="AH142" s="53">
        <f>ROUNDDOWN((config!$B$8-H142)/365.25,0)</f>
        <v>123</v>
      </c>
      <c r="AI142" s="60">
        <f t="shared" si="56"/>
        <v>4</v>
      </c>
      <c r="AJ142" s="60" t="str">
        <f>$F142 &amp; INDEX(Beschäftigungsgruppen!$J$15:$M$15,1,AI142)</f>
        <v>d</v>
      </c>
      <c r="AK142" s="60" t="b">
        <f>G142&lt;&gt;config!$F$20</f>
        <v>1</v>
      </c>
      <c r="AL142" s="60" t="str">
        <f t="shared" si="40"/>
        <v>Ja</v>
      </c>
      <c r="AM142" s="60" t="str">
        <f t="shared" si="57"/>
        <v>Nein</v>
      </c>
      <c r="AN142" s="60" t="b">
        <f t="shared" si="36"/>
        <v>0</v>
      </c>
      <c r="AO142" s="60" t="b">
        <f>AND(C142=config!$D$23,AND(NOT(ISBLANK(H142)),H142&lt;=DATE(2022,12,31)))</f>
        <v>0</v>
      </c>
      <c r="AP142" s="60" t="b">
        <f>AND(D142=config!$J$24,AND(NOT(ISBLANK(I142)),I142&lt;=DATE(2022,12,31)))</f>
        <v>0</v>
      </c>
      <c r="AQ142" s="63">
        <f>K142*IF(AN142,14,12)/config!$B$7*AG142</f>
        <v>0</v>
      </c>
      <c r="AR142" s="63">
        <f>IF(K142&lt;=config!$B$9,config!$B$10,config!$B$11)*AQ142</f>
        <v>0</v>
      </c>
      <c r="AS142" s="63" t="e">
        <f>INDEX(Beschäftigungsgruppen!$J$16:$M$20,F142,AI142)/config!$B$12*J142</f>
        <v>#VALUE!</v>
      </c>
      <c r="AT142" s="63" t="e">
        <f>AS142*IF(AN142,14,12)/config!$B$7*AG142</f>
        <v>#VALUE!</v>
      </c>
      <c r="AU142" s="63" t="e">
        <f>IF(AS142&lt;=config!$B$9,config!$B$10,config!$B$11)*AT142</f>
        <v>#VALUE!</v>
      </c>
      <c r="AV142" s="249">
        <f t="shared" si="42"/>
        <v>0</v>
      </c>
      <c r="AW142" s="249">
        <f t="shared" si="43"/>
        <v>0</v>
      </c>
      <c r="AX142" s="53">
        <f t="shared" si="44"/>
        <v>0</v>
      </c>
    </row>
    <row r="143" spans="2:50" ht="15" customHeight="1" x14ac:dyDescent="0.2">
      <c r="B143" s="176" t="str">
        <f t="shared" si="45"/>
        <v/>
      </c>
      <c r="C143" s="137"/>
      <c r="D143" s="115"/>
      <c r="E143" s="96"/>
      <c r="F143" s="127"/>
      <c r="G143" s="128"/>
      <c r="H143" s="122"/>
      <c r="I143" s="123"/>
      <c r="J143" s="129"/>
      <c r="K143" s="17"/>
      <c r="L143" s="115"/>
      <c r="M143" s="117" t="str">
        <f t="shared" si="46"/>
        <v/>
      </c>
      <c r="N143" s="14" t="str">
        <f t="shared" si="47"/>
        <v/>
      </c>
      <c r="O143" s="264" t="str">
        <f t="shared" si="54"/>
        <v/>
      </c>
      <c r="P143" s="262"/>
      <c r="Q143" s="110" t="str">
        <f t="shared" si="48"/>
        <v/>
      </c>
      <c r="R143" s="14" t="str">
        <f t="shared" si="49"/>
        <v/>
      </c>
      <c r="S143" s="14" t="str">
        <f t="shared" si="50"/>
        <v/>
      </c>
      <c r="T143" s="14" t="str">
        <f t="shared" si="51"/>
        <v/>
      </c>
      <c r="U143" s="14" t="str">
        <f t="shared" si="52"/>
        <v/>
      </c>
      <c r="V143" s="95" t="str">
        <f t="shared" si="53"/>
        <v/>
      </c>
      <c r="W143" s="120"/>
      <c r="X143" s="53"/>
      <c r="Y143" s="53" t="b">
        <f t="shared" si="37"/>
        <v>1</v>
      </c>
      <c r="Z143" s="53" t="b">
        <f t="shared" si="38"/>
        <v>0</v>
      </c>
      <c r="AA143" s="53" t="b">
        <f>IF(ISBLANK(H143),TRUE,AND(IF(ISBLANK(I143),TRUE,I143&gt;=H143),AND(H143&gt;=DATE(1900,1,1),H143&lt;=DATE(config!$B$6,12,31))))</f>
        <v>1</v>
      </c>
      <c r="AB143" s="53" t="b">
        <f>IF(ISBLANK(I143),TRUE,IF(ISBLANK(H143),FALSE,AND(I143&gt;=H143,AND(I143&gt;=DATE(config!$B$6,1,1),I143&lt;=DATE(config!$B$6,12,31)))))</f>
        <v>1</v>
      </c>
      <c r="AC143" s="53" t="b">
        <f t="shared" si="33"/>
        <v>0</v>
      </c>
      <c r="AD143" s="53" t="b">
        <f t="shared" si="34"/>
        <v>0</v>
      </c>
      <c r="AE143" s="53">
        <f>IF(H143&lt;DATE(config!$B$6,1,1),DATE(config!$B$6,1,1),H143)</f>
        <v>44562</v>
      </c>
      <c r="AF143" s="53">
        <f>IF(ISBLANK(I143),DATE(config!$B$6,12,31),IF(I143&gt;DATE(config!$B$6,12,31),DATE(config!$B$6,12,31),I143))</f>
        <v>44926</v>
      </c>
      <c r="AG143" s="53">
        <f t="shared" si="55"/>
        <v>365</v>
      </c>
      <c r="AH143" s="53">
        <f>ROUNDDOWN((config!$B$8-H143)/365.25,0)</f>
        <v>123</v>
      </c>
      <c r="AI143" s="60">
        <f t="shared" si="56"/>
        <v>4</v>
      </c>
      <c r="AJ143" s="60" t="str">
        <f>$F143 &amp; INDEX(Beschäftigungsgruppen!$J$15:$M$15,1,AI143)</f>
        <v>d</v>
      </c>
      <c r="AK143" s="60" t="b">
        <f>G143&lt;&gt;config!$F$20</f>
        <v>1</v>
      </c>
      <c r="AL143" s="60" t="str">
        <f t="shared" si="40"/>
        <v>Ja</v>
      </c>
      <c r="AM143" s="60" t="str">
        <f t="shared" si="57"/>
        <v>Nein</v>
      </c>
      <c r="AN143" s="60" t="b">
        <f t="shared" si="36"/>
        <v>0</v>
      </c>
      <c r="AO143" s="60" t="b">
        <f>AND(C143=config!$D$23,AND(NOT(ISBLANK(H143)),H143&lt;=DATE(2022,12,31)))</f>
        <v>0</v>
      </c>
      <c r="AP143" s="60" t="b">
        <f>AND(D143=config!$J$24,AND(NOT(ISBLANK(I143)),I143&lt;=DATE(2022,12,31)))</f>
        <v>0</v>
      </c>
      <c r="AQ143" s="63">
        <f>K143*IF(AN143,14,12)/config!$B$7*AG143</f>
        <v>0</v>
      </c>
      <c r="AR143" s="63">
        <f>IF(K143&lt;=config!$B$9,config!$B$10,config!$B$11)*AQ143</f>
        <v>0</v>
      </c>
      <c r="AS143" s="63" t="e">
        <f>INDEX(Beschäftigungsgruppen!$J$16:$M$20,F143,AI143)/config!$B$12*J143</f>
        <v>#VALUE!</v>
      </c>
      <c r="AT143" s="63" t="e">
        <f>AS143*IF(AN143,14,12)/config!$B$7*AG143</f>
        <v>#VALUE!</v>
      </c>
      <c r="AU143" s="63" t="e">
        <f>IF(AS143&lt;=config!$B$9,config!$B$10,config!$B$11)*AT143</f>
        <v>#VALUE!</v>
      </c>
      <c r="AV143" s="249">
        <f t="shared" si="42"/>
        <v>0</v>
      </c>
      <c r="AW143" s="249">
        <f t="shared" si="43"/>
        <v>0</v>
      </c>
      <c r="AX143" s="53">
        <f t="shared" si="44"/>
        <v>0</v>
      </c>
    </row>
    <row r="144" spans="2:50" ht="15" customHeight="1" x14ac:dyDescent="0.2">
      <c r="B144" s="176" t="str">
        <f t="shared" si="45"/>
        <v/>
      </c>
      <c r="C144" s="137"/>
      <c r="D144" s="115"/>
      <c r="E144" s="96"/>
      <c r="F144" s="127"/>
      <c r="G144" s="128"/>
      <c r="H144" s="122"/>
      <c r="I144" s="123"/>
      <c r="J144" s="129"/>
      <c r="K144" s="17"/>
      <c r="L144" s="115"/>
      <c r="M144" s="117" t="str">
        <f t="shared" si="46"/>
        <v/>
      </c>
      <c r="N144" s="14" t="str">
        <f t="shared" si="47"/>
        <v/>
      </c>
      <c r="O144" s="264" t="str">
        <f t="shared" si="54"/>
        <v/>
      </c>
      <c r="P144" s="262"/>
      <c r="Q144" s="110" t="str">
        <f t="shared" si="48"/>
        <v/>
      </c>
      <c r="R144" s="14" t="str">
        <f t="shared" si="49"/>
        <v/>
      </c>
      <c r="S144" s="14" t="str">
        <f t="shared" si="50"/>
        <v/>
      </c>
      <c r="T144" s="14" t="str">
        <f t="shared" si="51"/>
        <v/>
      </c>
      <c r="U144" s="14" t="str">
        <f t="shared" si="52"/>
        <v/>
      </c>
      <c r="V144" s="95" t="str">
        <f t="shared" si="53"/>
        <v/>
      </c>
      <c r="W144" s="120"/>
      <c r="X144" s="53"/>
      <c r="Y144" s="53" t="b">
        <f t="shared" si="37"/>
        <v>1</v>
      </c>
      <c r="Z144" s="53" t="b">
        <f t="shared" si="38"/>
        <v>0</v>
      </c>
      <c r="AA144" s="53" t="b">
        <f>IF(ISBLANK(H144),TRUE,AND(IF(ISBLANK(I144),TRUE,I144&gt;=H144),AND(H144&gt;=DATE(1900,1,1),H144&lt;=DATE(config!$B$6,12,31))))</f>
        <v>1</v>
      </c>
      <c r="AB144" s="53" t="b">
        <f>IF(ISBLANK(I144),TRUE,IF(ISBLANK(H144),FALSE,AND(I144&gt;=H144,AND(I144&gt;=DATE(config!$B$6,1,1),I144&lt;=DATE(config!$B$6,12,31)))))</f>
        <v>1</v>
      </c>
      <c r="AC144" s="53" t="b">
        <f t="shared" si="33"/>
        <v>0</v>
      </c>
      <c r="AD144" s="53" t="b">
        <f t="shared" si="34"/>
        <v>0</v>
      </c>
      <c r="AE144" s="53">
        <f>IF(H144&lt;DATE(config!$B$6,1,1),DATE(config!$B$6,1,1),H144)</f>
        <v>44562</v>
      </c>
      <c r="AF144" s="53">
        <f>IF(ISBLANK(I144),DATE(config!$B$6,12,31),IF(I144&gt;DATE(config!$B$6,12,31),DATE(config!$B$6,12,31),I144))</f>
        <v>44926</v>
      </c>
      <c r="AG144" s="53">
        <f t="shared" si="55"/>
        <v>365</v>
      </c>
      <c r="AH144" s="53">
        <f>ROUNDDOWN((config!$B$8-H144)/365.25,0)</f>
        <v>123</v>
      </c>
      <c r="AI144" s="60">
        <f t="shared" si="56"/>
        <v>4</v>
      </c>
      <c r="AJ144" s="60" t="str">
        <f>$F144 &amp; INDEX(Beschäftigungsgruppen!$J$15:$M$15,1,AI144)</f>
        <v>d</v>
      </c>
      <c r="AK144" s="60" t="b">
        <f>G144&lt;&gt;config!$F$20</f>
        <v>1</v>
      </c>
      <c r="AL144" s="60" t="str">
        <f t="shared" si="40"/>
        <v>Ja</v>
      </c>
      <c r="AM144" s="60" t="str">
        <f t="shared" si="57"/>
        <v>Nein</v>
      </c>
      <c r="AN144" s="60" t="b">
        <f t="shared" si="36"/>
        <v>0</v>
      </c>
      <c r="AO144" s="60" t="b">
        <f>AND(C144=config!$D$23,AND(NOT(ISBLANK(H144)),H144&lt;=DATE(2022,12,31)))</f>
        <v>0</v>
      </c>
      <c r="AP144" s="60" t="b">
        <f>AND(D144=config!$J$24,AND(NOT(ISBLANK(I144)),I144&lt;=DATE(2022,12,31)))</f>
        <v>0</v>
      </c>
      <c r="AQ144" s="63">
        <f>K144*IF(AN144,14,12)/config!$B$7*AG144</f>
        <v>0</v>
      </c>
      <c r="AR144" s="63">
        <f>IF(K144&lt;=config!$B$9,config!$B$10,config!$B$11)*AQ144</f>
        <v>0</v>
      </c>
      <c r="AS144" s="63" t="e">
        <f>INDEX(Beschäftigungsgruppen!$J$16:$M$20,F144,AI144)/config!$B$12*J144</f>
        <v>#VALUE!</v>
      </c>
      <c r="AT144" s="63" t="e">
        <f>AS144*IF(AN144,14,12)/config!$B$7*AG144</f>
        <v>#VALUE!</v>
      </c>
      <c r="AU144" s="63" t="e">
        <f>IF(AS144&lt;=config!$B$9,config!$B$10,config!$B$11)*AT144</f>
        <v>#VALUE!</v>
      </c>
      <c r="AV144" s="249">
        <f t="shared" si="42"/>
        <v>0</v>
      </c>
      <c r="AW144" s="249">
        <f t="shared" si="43"/>
        <v>0</v>
      </c>
      <c r="AX144" s="53">
        <f t="shared" si="44"/>
        <v>0</v>
      </c>
    </row>
    <row r="145" spans="2:50" ht="15" customHeight="1" x14ac:dyDescent="0.2">
      <c r="B145" s="176" t="str">
        <f t="shared" si="45"/>
        <v/>
      </c>
      <c r="C145" s="137"/>
      <c r="D145" s="115"/>
      <c r="E145" s="96"/>
      <c r="F145" s="127"/>
      <c r="G145" s="128"/>
      <c r="H145" s="122"/>
      <c r="I145" s="123"/>
      <c r="J145" s="129"/>
      <c r="K145" s="17"/>
      <c r="L145" s="115"/>
      <c r="M145" s="117" t="str">
        <f t="shared" si="46"/>
        <v/>
      </c>
      <c r="N145" s="14" t="str">
        <f t="shared" si="47"/>
        <v/>
      </c>
      <c r="O145" s="264" t="str">
        <f t="shared" si="54"/>
        <v/>
      </c>
      <c r="P145" s="262"/>
      <c r="Q145" s="110" t="str">
        <f t="shared" si="48"/>
        <v/>
      </c>
      <c r="R145" s="14" t="str">
        <f t="shared" si="49"/>
        <v/>
      </c>
      <c r="S145" s="14" t="str">
        <f t="shared" si="50"/>
        <v/>
      </c>
      <c r="T145" s="14" t="str">
        <f t="shared" si="51"/>
        <v/>
      </c>
      <c r="U145" s="14" t="str">
        <f t="shared" si="52"/>
        <v/>
      </c>
      <c r="V145" s="95" t="str">
        <f t="shared" si="53"/>
        <v/>
      </c>
      <c r="W145" s="120"/>
      <c r="X145" s="53"/>
      <c r="Y145" s="53" t="b">
        <f t="shared" si="37"/>
        <v>1</v>
      </c>
      <c r="Z145" s="53" t="b">
        <f t="shared" si="38"/>
        <v>0</v>
      </c>
      <c r="AA145" s="53" t="b">
        <f>IF(ISBLANK(H145),TRUE,AND(IF(ISBLANK(I145),TRUE,I145&gt;=H145),AND(H145&gt;=DATE(1900,1,1),H145&lt;=DATE(config!$B$6,12,31))))</f>
        <v>1</v>
      </c>
      <c r="AB145" s="53" t="b">
        <f>IF(ISBLANK(I145),TRUE,IF(ISBLANK(H145),FALSE,AND(I145&gt;=H145,AND(I145&gt;=DATE(config!$B$6,1,1),I145&lt;=DATE(config!$B$6,12,31)))))</f>
        <v>1</v>
      </c>
      <c r="AC145" s="53" t="b">
        <f t="shared" si="33"/>
        <v>0</v>
      </c>
      <c r="AD145" s="53" t="b">
        <f t="shared" si="34"/>
        <v>0</v>
      </c>
      <c r="AE145" s="53">
        <f>IF(H145&lt;DATE(config!$B$6,1,1),DATE(config!$B$6,1,1),H145)</f>
        <v>44562</v>
      </c>
      <c r="AF145" s="53">
        <f>IF(ISBLANK(I145),DATE(config!$B$6,12,31),IF(I145&gt;DATE(config!$B$6,12,31),DATE(config!$B$6,12,31),I145))</f>
        <v>44926</v>
      </c>
      <c r="AG145" s="53">
        <f t="shared" si="55"/>
        <v>365</v>
      </c>
      <c r="AH145" s="53">
        <f>ROUNDDOWN((config!$B$8-H145)/365.25,0)</f>
        <v>123</v>
      </c>
      <c r="AI145" s="60">
        <f t="shared" si="56"/>
        <v>4</v>
      </c>
      <c r="AJ145" s="60" t="str">
        <f>$F145 &amp; INDEX(Beschäftigungsgruppen!$J$15:$M$15,1,AI145)</f>
        <v>d</v>
      </c>
      <c r="AK145" s="60" t="b">
        <f>G145&lt;&gt;config!$F$20</f>
        <v>1</v>
      </c>
      <c r="AL145" s="60" t="str">
        <f t="shared" si="40"/>
        <v>Ja</v>
      </c>
      <c r="AM145" s="60" t="str">
        <f t="shared" si="57"/>
        <v>Nein</v>
      </c>
      <c r="AN145" s="60" t="b">
        <f t="shared" si="36"/>
        <v>0</v>
      </c>
      <c r="AO145" s="60" t="b">
        <f>AND(C145=config!$D$23,AND(NOT(ISBLANK(H145)),H145&lt;=DATE(2022,12,31)))</f>
        <v>0</v>
      </c>
      <c r="AP145" s="60" t="b">
        <f>AND(D145=config!$J$24,AND(NOT(ISBLANK(I145)),I145&lt;=DATE(2022,12,31)))</f>
        <v>0</v>
      </c>
      <c r="AQ145" s="63">
        <f>K145*IF(AN145,14,12)/config!$B$7*AG145</f>
        <v>0</v>
      </c>
      <c r="AR145" s="63">
        <f>IF(K145&lt;=config!$B$9,config!$B$10,config!$B$11)*AQ145</f>
        <v>0</v>
      </c>
      <c r="AS145" s="63" t="e">
        <f>INDEX(Beschäftigungsgruppen!$J$16:$M$20,F145,AI145)/config!$B$12*J145</f>
        <v>#VALUE!</v>
      </c>
      <c r="AT145" s="63" t="e">
        <f>AS145*IF(AN145,14,12)/config!$B$7*AG145</f>
        <v>#VALUE!</v>
      </c>
      <c r="AU145" s="63" t="e">
        <f>IF(AS145&lt;=config!$B$9,config!$B$10,config!$B$11)*AT145</f>
        <v>#VALUE!</v>
      </c>
      <c r="AV145" s="249">
        <f t="shared" si="42"/>
        <v>0</v>
      </c>
      <c r="AW145" s="249">
        <f t="shared" si="43"/>
        <v>0</v>
      </c>
      <c r="AX145" s="53">
        <f t="shared" si="44"/>
        <v>0</v>
      </c>
    </row>
    <row r="146" spans="2:50" ht="15" customHeight="1" x14ac:dyDescent="0.2">
      <c r="B146" s="176" t="str">
        <f t="shared" si="45"/>
        <v/>
      </c>
      <c r="C146" s="137"/>
      <c r="D146" s="115"/>
      <c r="E146" s="96"/>
      <c r="F146" s="127"/>
      <c r="G146" s="128"/>
      <c r="H146" s="122"/>
      <c r="I146" s="123"/>
      <c r="J146" s="129"/>
      <c r="K146" s="17"/>
      <c r="L146" s="115"/>
      <c r="M146" s="117" t="str">
        <f t="shared" si="46"/>
        <v/>
      </c>
      <c r="N146" s="14" t="str">
        <f t="shared" si="47"/>
        <v/>
      </c>
      <c r="O146" s="264" t="str">
        <f t="shared" si="54"/>
        <v/>
      </c>
      <c r="P146" s="262"/>
      <c r="Q146" s="110" t="str">
        <f t="shared" si="48"/>
        <v/>
      </c>
      <c r="R146" s="14" t="str">
        <f t="shared" si="49"/>
        <v/>
      </c>
      <c r="S146" s="14" t="str">
        <f t="shared" si="50"/>
        <v/>
      </c>
      <c r="T146" s="14" t="str">
        <f t="shared" si="51"/>
        <v/>
      </c>
      <c r="U146" s="14" t="str">
        <f t="shared" si="52"/>
        <v/>
      </c>
      <c r="V146" s="95" t="str">
        <f t="shared" si="53"/>
        <v/>
      </c>
      <c r="W146" s="120"/>
      <c r="X146" s="53"/>
      <c r="Y146" s="53" t="b">
        <f t="shared" si="37"/>
        <v>1</v>
      </c>
      <c r="Z146" s="53" t="b">
        <f t="shared" si="38"/>
        <v>0</v>
      </c>
      <c r="AA146" s="53" t="b">
        <f>IF(ISBLANK(H146),TRUE,AND(IF(ISBLANK(I146),TRUE,I146&gt;=H146),AND(H146&gt;=DATE(1900,1,1),H146&lt;=DATE(config!$B$6,12,31))))</f>
        <v>1</v>
      </c>
      <c r="AB146" s="53" t="b">
        <f>IF(ISBLANK(I146),TRUE,IF(ISBLANK(H146),FALSE,AND(I146&gt;=H146,AND(I146&gt;=DATE(config!$B$6,1,1),I146&lt;=DATE(config!$B$6,12,31)))))</f>
        <v>1</v>
      </c>
      <c r="AC146" s="53" t="b">
        <f t="shared" si="33"/>
        <v>0</v>
      </c>
      <c r="AD146" s="53" t="b">
        <f t="shared" si="34"/>
        <v>0</v>
      </c>
      <c r="AE146" s="53">
        <f>IF(H146&lt;DATE(config!$B$6,1,1),DATE(config!$B$6,1,1),H146)</f>
        <v>44562</v>
      </c>
      <c r="AF146" s="53">
        <f>IF(ISBLANK(I146),DATE(config!$B$6,12,31),IF(I146&gt;DATE(config!$B$6,12,31),DATE(config!$B$6,12,31),I146))</f>
        <v>44926</v>
      </c>
      <c r="AG146" s="53">
        <f t="shared" si="55"/>
        <v>365</v>
      </c>
      <c r="AH146" s="53">
        <f>ROUNDDOWN((config!$B$8-H146)/365.25,0)</f>
        <v>123</v>
      </c>
      <c r="AI146" s="60">
        <f t="shared" si="56"/>
        <v>4</v>
      </c>
      <c r="AJ146" s="60" t="str">
        <f>$F146 &amp; INDEX(Beschäftigungsgruppen!$J$15:$M$15,1,AI146)</f>
        <v>d</v>
      </c>
      <c r="AK146" s="60" t="b">
        <f>G146&lt;&gt;config!$F$20</f>
        <v>1</v>
      </c>
      <c r="AL146" s="60" t="str">
        <f t="shared" si="40"/>
        <v>Ja</v>
      </c>
      <c r="AM146" s="60" t="str">
        <f t="shared" si="57"/>
        <v>Nein</v>
      </c>
      <c r="AN146" s="60" t="b">
        <f t="shared" si="36"/>
        <v>0</v>
      </c>
      <c r="AO146" s="60" t="b">
        <f>AND(C146=config!$D$23,AND(NOT(ISBLANK(H146)),H146&lt;=DATE(2022,12,31)))</f>
        <v>0</v>
      </c>
      <c r="AP146" s="60" t="b">
        <f>AND(D146=config!$J$24,AND(NOT(ISBLANK(I146)),I146&lt;=DATE(2022,12,31)))</f>
        <v>0</v>
      </c>
      <c r="AQ146" s="63">
        <f>K146*IF(AN146,14,12)/config!$B$7*AG146</f>
        <v>0</v>
      </c>
      <c r="AR146" s="63">
        <f>IF(K146&lt;=config!$B$9,config!$B$10,config!$B$11)*AQ146</f>
        <v>0</v>
      </c>
      <c r="AS146" s="63" t="e">
        <f>INDEX(Beschäftigungsgruppen!$J$16:$M$20,F146,AI146)/config!$B$12*J146</f>
        <v>#VALUE!</v>
      </c>
      <c r="AT146" s="63" t="e">
        <f>AS146*IF(AN146,14,12)/config!$B$7*AG146</f>
        <v>#VALUE!</v>
      </c>
      <c r="AU146" s="63" t="e">
        <f>IF(AS146&lt;=config!$B$9,config!$B$10,config!$B$11)*AT146</f>
        <v>#VALUE!</v>
      </c>
      <c r="AV146" s="249">
        <f t="shared" si="42"/>
        <v>0</v>
      </c>
      <c r="AW146" s="249">
        <f t="shared" si="43"/>
        <v>0</v>
      </c>
      <c r="AX146" s="53">
        <f t="shared" si="44"/>
        <v>0</v>
      </c>
    </row>
    <row r="147" spans="2:50" ht="15" customHeight="1" x14ac:dyDescent="0.2">
      <c r="B147" s="176" t="str">
        <f t="shared" si="45"/>
        <v/>
      </c>
      <c r="C147" s="137"/>
      <c r="D147" s="115"/>
      <c r="E147" s="96"/>
      <c r="F147" s="127"/>
      <c r="G147" s="128"/>
      <c r="H147" s="122"/>
      <c r="I147" s="123"/>
      <c r="J147" s="129"/>
      <c r="K147" s="17"/>
      <c r="L147" s="115"/>
      <c r="M147" s="117" t="str">
        <f t="shared" si="46"/>
        <v/>
      </c>
      <c r="N147" s="14" t="str">
        <f t="shared" si="47"/>
        <v/>
      </c>
      <c r="O147" s="264" t="str">
        <f t="shared" si="54"/>
        <v/>
      </c>
      <c r="P147" s="262"/>
      <c r="Q147" s="110" t="str">
        <f t="shared" si="48"/>
        <v/>
      </c>
      <c r="R147" s="14" t="str">
        <f t="shared" si="49"/>
        <v/>
      </c>
      <c r="S147" s="14" t="str">
        <f t="shared" si="50"/>
        <v/>
      </c>
      <c r="T147" s="14" t="str">
        <f t="shared" si="51"/>
        <v/>
      </c>
      <c r="U147" s="14" t="str">
        <f t="shared" si="52"/>
        <v/>
      </c>
      <c r="V147" s="95" t="str">
        <f t="shared" si="53"/>
        <v/>
      </c>
      <c r="W147" s="120"/>
      <c r="X147" s="53"/>
      <c r="Y147" s="53" t="b">
        <f t="shared" si="37"/>
        <v>1</v>
      </c>
      <c r="Z147" s="53" t="b">
        <f t="shared" si="38"/>
        <v>0</v>
      </c>
      <c r="AA147" s="53" t="b">
        <f>IF(ISBLANK(H147),TRUE,AND(IF(ISBLANK(I147),TRUE,I147&gt;=H147),AND(H147&gt;=DATE(1900,1,1),H147&lt;=DATE(config!$B$6,12,31))))</f>
        <v>1</v>
      </c>
      <c r="AB147" s="53" t="b">
        <f>IF(ISBLANK(I147),TRUE,IF(ISBLANK(H147),FALSE,AND(I147&gt;=H147,AND(I147&gt;=DATE(config!$B$6,1,1),I147&lt;=DATE(config!$B$6,12,31)))))</f>
        <v>1</v>
      </c>
      <c r="AC147" s="53" t="b">
        <f t="shared" si="33"/>
        <v>0</v>
      </c>
      <c r="AD147" s="53" t="b">
        <f t="shared" si="34"/>
        <v>0</v>
      </c>
      <c r="AE147" s="53">
        <f>IF(H147&lt;DATE(config!$B$6,1,1),DATE(config!$B$6,1,1),H147)</f>
        <v>44562</v>
      </c>
      <c r="AF147" s="53">
        <f>IF(ISBLANK(I147),DATE(config!$B$6,12,31),IF(I147&gt;DATE(config!$B$6,12,31),DATE(config!$B$6,12,31),I147))</f>
        <v>44926</v>
      </c>
      <c r="AG147" s="53">
        <f t="shared" si="55"/>
        <v>365</v>
      </c>
      <c r="AH147" s="53">
        <f>ROUNDDOWN((config!$B$8-H147)/365.25,0)</f>
        <v>123</v>
      </c>
      <c r="AI147" s="60">
        <f t="shared" si="56"/>
        <v>4</v>
      </c>
      <c r="AJ147" s="60" t="str">
        <f>$F147 &amp; INDEX(Beschäftigungsgruppen!$J$15:$M$15,1,AI147)</f>
        <v>d</v>
      </c>
      <c r="AK147" s="60" t="b">
        <f>G147&lt;&gt;config!$F$20</f>
        <v>1</v>
      </c>
      <c r="AL147" s="60" t="str">
        <f t="shared" si="40"/>
        <v>Ja</v>
      </c>
      <c r="AM147" s="60" t="str">
        <f t="shared" si="57"/>
        <v>Nein</v>
      </c>
      <c r="AN147" s="60" t="b">
        <f t="shared" si="36"/>
        <v>0</v>
      </c>
      <c r="AO147" s="60" t="b">
        <f>AND(C147=config!$D$23,AND(NOT(ISBLANK(H147)),H147&lt;=DATE(2022,12,31)))</f>
        <v>0</v>
      </c>
      <c r="AP147" s="60" t="b">
        <f>AND(D147=config!$J$24,AND(NOT(ISBLANK(I147)),I147&lt;=DATE(2022,12,31)))</f>
        <v>0</v>
      </c>
      <c r="AQ147" s="63">
        <f>K147*IF(AN147,14,12)/config!$B$7*AG147</f>
        <v>0</v>
      </c>
      <c r="AR147" s="63">
        <f>IF(K147&lt;=config!$B$9,config!$B$10,config!$B$11)*AQ147</f>
        <v>0</v>
      </c>
      <c r="AS147" s="63" t="e">
        <f>INDEX(Beschäftigungsgruppen!$J$16:$M$20,F147,AI147)/config!$B$12*J147</f>
        <v>#VALUE!</v>
      </c>
      <c r="AT147" s="63" t="e">
        <f>AS147*IF(AN147,14,12)/config!$B$7*AG147</f>
        <v>#VALUE!</v>
      </c>
      <c r="AU147" s="63" t="e">
        <f>IF(AS147&lt;=config!$B$9,config!$B$10,config!$B$11)*AT147</f>
        <v>#VALUE!</v>
      </c>
      <c r="AV147" s="249">
        <f t="shared" si="42"/>
        <v>0</v>
      </c>
      <c r="AW147" s="249">
        <f t="shared" si="43"/>
        <v>0</v>
      </c>
      <c r="AX147" s="53">
        <f t="shared" si="44"/>
        <v>0</v>
      </c>
    </row>
    <row r="148" spans="2:50" ht="15" customHeight="1" x14ac:dyDescent="0.2">
      <c r="B148" s="176" t="str">
        <f t="shared" si="45"/>
        <v/>
      </c>
      <c r="C148" s="137"/>
      <c r="D148" s="115"/>
      <c r="E148" s="96"/>
      <c r="F148" s="127"/>
      <c r="G148" s="128"/>
      <c r="H148" s="122"/>
      <c r="I148" s="123"/>
      <c r="J148" s="129"/>
      <c r="K148" s="17"/>
      <c r="L148" s="115"/>
      <c r="M148" s="117" t="str">
        <f t="shared" si="46"/>
        <v/>
      </c>
      <c r="N148" s="14" t="str">
        <f t="shared" si="47"/>
        <v/>
      </c>
      <c r="O148" s="264" t="str">
        <f t="shared" si="54"/>
        <v/>
      </c>
      <c r="P148" s="262"/>
      <c r="Q148" s="110" t="str">
        <f t="shared" si="48"/>
        <v/>
      </c>
      <c r="R148" s="14" t="str">
        <f t="shared" si="49"/>
        <v/>
      </c>
      <c r="S148" s="14" t="str">
        <f t="shared" si="50"/>
        <v/>
      </c>
      <c r="T148" s="14" t="str">
        <f t="shared" si="51"/>
        <v/>
      </c>
      <c r="U148" s="14" t="str">
        <f t="shared" si="52"/>
        <v/>
      </c>
      <c r="V148" s="95" t="str">
        <f t="shared" si="53"/>
        <v/>
      </c>
      <c r="W148" s="120"/>
      <c r="X148" s="53"/>
      <c r="Y148" s="53" t="b">
        <f t="shared" si="37"/>
        <v>1</v>
      </c>
      <c r="Z148" s="53" t="b">
        <f t="shared" si="38"/>
        <v>0</v>
      </c>
      <c r="AA148" s="53" t="b">
        <f>IF(ISBLANK(H148),TRUE,AND(IF(ISBLANK(I148),TRUE,I148&gt;=H148),AND(H148&gt;=DATE(1900,1,1),H148&lt;=DATE(config!$B$6,12,31))))</f>
        <v>1</v>
      </c>
      <c r="AB148" s="53" t="b">
        <f>IF(ISBLANK(I148),TRUE,IF(ISBLANK(H148),FALSE,AND(I148&gt;=H148,AND(I148&gt;=DATE(config!$B$6,1,1),I148&lt;=DATE(config!$B$6,12,31)))))</f>
        <v>1</v>
      </c>
      <c r="AC148" s="53" t="b">
        <f t="shared" si="33"/>
        <v>0</v>
      </c>
      <c r="AD148" s="53" t="b">
        <f t="shared" si="34"/>
        <v>0</v>
      </c>
      <c r="AE148" s="53">
        <f>IF(H148&lt;DATE(config!$B$6,1,1),DATE(config!$B$6,1,1),H148)</f>
        <v>44562</v>
      </c>
      <c r="AF148" s="53">
        <f>IF(ISBLANK(I148),DATE(config!$B$6,12,31),IF(I148&gt;DATE(config!$B$6,12,31),DATE(config!$B$6,12,31),I148))</f>
        <v>44926</v>
      </c>
      <c r="AG148" s="53">
        <f t="shared" si="55"/>
        <v>365</v>
      </c>
      <c r="AH148" s="53">
        <f>ROUNDDOWN((config!$B$8-H148)/365.25,0)</f>
        <v>123</v>
      </c>
      <c r="AI148" s="60">
        <f t="shared" si="56"/>
        <v>4</v>
      </c>
      <c r="AJ148" s="60" t="str">
        <f>$F148 &amp; INDEX(Beschäftigungsgruppen!$J$15:$M$15,1,AI148)</f>
        <v>d</v>
      </c>
      <c r="AK148" s="60" t="b">
        <f>G148&lt;&gt;config!$F$20</f>
        <v>1</v>
      </c>
      <c r="AL148" s="60" t="str">
        <f t="shared" si="40"/>
        <v>Ja</v>
      </c>
      <c r="AM148" s="60" t="str">
        <f t="shared" si="57"/>
        <v>Nein</v>
      </c>
      <c r="AN148" s="60" t="b">
        <f t="shared" si="36"/>
        <v>0</v>
      </c>
      <c r="AO148" s="60" t="b">
        <f>AND(C148=config!$D$23,AND(NOT(ISBLANK(H148)),H148&lt;=DATE(2022,12,31)))</f>
        <v>0</v>
      </c>
      <c r="AP148" s="60" t="b">
        <f>AND(D148=config!$J$24,AND(NOT(ISBLANK(I148)),I148&lt;=DATE(2022,12,31)))</f>
        <v>0</v>
      </c>
      <c r="AQ148" s="63">
        <f>K148*IF(AN148,14,12)/config!$B$7*AG148</f>
        <v>0</v>
      </c>
      <c r="AR148" s="63">
        <f>IF(K148&lt;=config!$B$9,config!$B$10,config!$B$11)*AQ148</f>
        <v>0</v>
      </c>
      <c r="AS148" s="63" t="e">
        <f>INDEX(Beschäftigungsgruppen!$J$16:$M$20,F148,AI148)/config!$B$12*J148</f>
        <v>#VALUE!</v>
      </c>
      <c r="AT148" s="63" t="e">
        <f>AS148*IF(AN148,14,12)/config!$B$7*AG148</f>
        <v>#VALUE!</v>
      </c>
      <c r="AU148" s="63" t="e">
        <f>IF(AS148&lt;=config!$B$9,config!$B$10,config!$B$11)*AT148</f>
        <v>#VALUE!</v>
      </c>
      <c r="AV148" s="249">
        <f t="shared" si="42"/>
        <v>0</v>
      </c>
      <c r="AW148" s="249">
        <f t="shared" si="43"/>
        <v>0</v>
      </c>
      <c r="AX148" s="53">
        <f t="shared" si="44"/>
        <v>0</v>
      </c>
    </row>
    <row r="149" spans="2:50" ht="15" customHeight="1" x14ac:dyDescent="0.2">
      <c r="B149" s="176" t="str">
        <f t="shared" si="45"/>
        <v/>
      </c>
      <c r="C149" s="137"/>
      <c r="D149" s="115"/>
      <c r="E149" s="96"/>
      <c r="F149" s="127"/>
      <c r="G149" s="128"/>
      <c r="H149" s="122"/>
      <c r="I149" s="123"/>
      <c r="J149" s="129"/>
      <c r="K149" s="17"/>
      <c r="L149" s="115"/>
      <c r="M149" s="117" t="str">
        <f t="shared" si="46"/>
        <v/>
      </c>
      <c r="N149" s="14" t="str">
        <f t="shared" si="47"/>
        <v/>
      </c>
      <c r="O149" s="264" t="str">
        <f t="shared" si="54"/>
        <v/>
      </c>
      <c r="P149" s="262"/>
      <c r="Q149" s="110" t="str">
        <f t="shared" si="48"/>
        <v/>
      </c>
      <c r="R149" s="14" t="str">
        <f t="shared" si="49"/>
        <v/>
      </c>
      <c r="S149" s="14" t="str">
        <f t="shared" si="50"/>
        <v/>
      </c>
      <c r="T149" s="14" t="str">
        <f t="shared" si="51"/>
        <v/>
      </c>
      <c r="U149" s="14" t="str">
        <f t="shared" si="52"/>
        <v/>
      </c>
      <c r="V149" s="95" t="str">
        <f t="shared" si="53"/>
        <v/>
      </c>
      <c r="W149" s="120"/>
      <c r="X149" s="53"/>
      <c r="Y149" s="53" t="b">
        <f t="shared" si="37"/>
        <v>1</v>
      </c>
      <c r="Z149" s="53" t="b">
        <f t="shared" si="38"/>
        <v>0</v>
      </c>
      <c r="AA149" s="53" t="b">
        <f>IF(ISBLANK(H149),TRUE,AND(IF(ISBLANK(I149),TRUE,I149&gt;=H149),AND(H149&gt;=DATE(1900,1,1),H149&lt;=DATE(config!$B$6,12,31))))</f>
        <v>1</v>
      </c>
      <c r="AB149" s="53" t="b">
        <f>IF(ISBLANK(I149),TRUE,IF(ISBLANK(H149),FALSE,AND(I149&gt;=H149,AND(I149&gt;=DATE(config!$B$6,1,1),I149&lt;=DATE(config!$B$6,12,31)))))</f>
        <v>1</v>
      </c>
      <c r="AC149" s="53" t="b">
        <f t="shared" ref="AC149:AC212" si="58">AND(AND(NOT(ISBLANK(G149)),NOT(ISBLANK(H149))),NOT(ISBLANK(J149)))</f>
        <v>0</v>
      </c>
      <c r="AD149" s="53" t="b">
        <f t="shared" ref="AD149:AD212" si="59">AND(AND(AC149,NOT(ISBLANK(K149))),OR(NOT(AK149),NOT(ISBLANK(L149))))</f>
        <v>0</v>
      </c>
      <c r="AE149" s="53">
        <f>IF(H149&lt;DATE(config!$B$6,1,1),DATE(config!$B$6,1,1),H149)</f>
        <v>44562</v>
      </c>
      <c r="AF149" s="53">
        <f>IF(ISBLANK(I149),DATE(config!$B$6,12,31),IF(I149&gt;DATE(config!$B$6,12,31),DATE(config!$B$6,12,31),I149))</f>
        <v>44926</v>
      </c>
      <c r="AG149" s="53">
        <f t="shared" si="55"/>
        <v>365</v>
      </c>
      <c r="AH149" s="53">
        <f>ROUNDDOWN((config!$B$8-H149)/365.25,0)</f>
        <v>123</v>
      </c>
      <c r="AI149" s="60">
        <f t="shared" si="56"/>
        <v>4</v>
      </c>
      <c r="AJ149" s="60" t="str">
        <f>$F149 &amp; INDEX(Beschäftigungsgruppen!$J$15:$M$15,1,AI149)</f>
        <v>d</v>
      </c>
      <c r="AK149" s="60" t="b">
        <f>G149&lt;&gt;config!$F$20</f>
        <v>1</v>
      </c>
      <c r="AL149" s="60" t="str">
        <f t="shared" si="40"/>
        <v>Ja</v>
      </c>
      <c r="AM149" s="60" t="str">
        <f t="shared" si="57"/>
        <v>Nein</v>
      </c>
      <c r="AN149" s="60" t="b">
        <f t="shared" ref="AN149:AN212" si="60">OR(NOT(AK149),L149="Ja")</f>
        <v>0</v>
      </c>
      <c r="AO149" s="60" t="b">
        <f>AND(C149=config!$D$23,AND(NOT(ISBLANK(H149)),H149&lt;=DATE(2022,12,31)))</f>
        <v>0</v>
      </c>
      <c r="AP149" s="60" t="b">
        <f>AND(D149=config!$J$24,AND(NOT(ISBLANK(I149)),I149&lt;=DATE(2022,12,31)))</f>
        <v>0</v>
      </c>
      <c r="AQ149" s="63">
        <f>K149*IF(AN149,14,12)/config!$B$7*AG149</f>
        <v>0</v>
      </c>
      <c r="AR149" s="63">
        <f>IF(K149&lt;=config!$B$9,config!$B$10,config!$B$11)*AQ149</f>
        <v>0</v>
      </c>
      <c r="AS149" s="63" t="e">
        <f>INDEX(Beschäftigungsgruppen!$J$16:$M$20,F149,AI149)/config!$B$12*J149</f>
        <v>#VALUE!</v>
      </c>
      <c r="AT149" s="63" t="e">
        <f>AS149*IF(AN149,14,12)/config!$B$7*AG149</f>
        <v>#VALUE!</v>
      </c>
      <c r="AU149" s="63" t="e">
        <f>IF(AS149&lt;=config!$B$9,config!$B$10,config!$B$11)*AT149</f>
        <v>#VALUE!</v>
      </c>
      <c r="AV149" s="249">
        <f t="shared" si="42"/>
        <v>0</v>
      </c>
      <c r="AW149" s="249">
        <f t="shared" si="43"/>
        <v>0</v>
      </c>
      <c r="AX149" s="53">
        <f t="shared" si="44"/>
        <v>0</v>
      </c>
    </row>
    <row r="150" spans="2:50" ht="15" customHeight="1" x14ac:dyDescent="0.2">
      <c r="B150" s="176" t="str">
        <f t="shared" si="45"/>
        <v/>
      </c>
      <c r="C150" s="137"/>
      <c r="D150" s="115"/>
      <c r="E150" s="96"/>
      <c r="F150" s="127"/>
      <c r="G150" s="128"/>
      <c r="H150" s="122"/>
      <c r="I150" s="123"/>
      <c r="J150" s="129"/>
      <c r="K150" s="17"/>
      <c r="L150" s="115"/>
      <c r="M150" s="117" t="str">
        <f t="shared" si="46"/>
        <v/>
      </c>
      <c r="N150" s="14" t="str">
        <f t="shared" si="47"/>
        <v/>
      </c>
      <c r="O150" s="264" t="str">
        <f t="shared" si="54"/>
        <v/>
      </c>
      <c r="P150" s="262"/>
      <c r="Q150" s="110" t="str">
        <f t="shared" si="48"/>
        <v/>
      </c>
      <c r="R150" s="14" t="str">
        <f t="shared" si="49"/>
        <v/>
      </c>
      <c r="S150" s="14" t="str">
        <f t="shared" si="50"/>
        <v/>
      </c>
      <c r="T150" s="14" t="str">
        <f t="shared" si="51"/>
        <v/>
      </c>
      <c r="U150" s="14" t="str">
        <f t="shared" si="52"/>
        <v/>
      </c>
      <c r="V150" s="95" t="str">
        <f t="shared" si="53"/>
        <v/>
      </c>
      <c r="W150" s="120"/>
      <c r="X150" s="53"/>
      <c r="Y150" s="53" t="b">
        <f t="shared" ref="Y150:Y213" si="61">AND(AND(AND(AND(AND(AND(AND(AND(AND(ISBLANK(P150),ISBLANK(C150)),ISBLANK(D150)),ISBLANK(E150)),ISBLANK(F150)),ISBLANK(H150)),ISBLANK(G150)),ISBLANK(J150)),ISBLANK(K150)),ISBLANK(L150))</f>
        <v>1</v>
      </c>
      <c r="Z150" s="53" t="b">
        <f t="shared" ref="Z150:Z213" si="62">AND(NOT(Y150),NOT(AND(AND(AND(AND(AND(AND(AND(AND(AND(NOT(ISBLANK(C150)),NOT(ISBLANK(D150))),NOT(ISBLANK(E150))),NOT(ISBLANK(F150))),NOT(ISBLANK(H150))),NOT(ISBLANK(G150))),NOT(ISBLANK(J150))),NOT(ISBLANK(K150))),NOT(ISBLANK(P150))),OR(NOT(AK150),L150&lt;&gt;""))))</f>
        <v>0</v>
      </c>
      <c r="AA150" s="53" t="b">
        <f>IF(ISBLANK(H150),TRUE,AND(IF(ISBLANK(I150),TRUE,I150&gt;=H150),AND(H150&gt;=DATE(1900,1,1),H150&lt;=DATE(config!$B$6,12,31))))</f>
        <v>1</v>
      </c>
      <c r="AB150" s="53" t="b">
        <f>IF(ISBLANK(I150),TRUE,IF(ISBLANK(H150),FALSE,AND(I150&gt;=H150,AND(I150&gt;=DATE(config!$B$6,1,1),I150&lt;=DATE(config!$B$6,12,31)))))</f>
        <v>1</v>
      </c>
      <c r="AC150" s="53" t="b">
        <f t="shared" si="58"/>
        <v>0</v>
      </c>
      <c r="AD150" s="53" t="b">
        <f t="shared" si="59"/>
        <v>0</v>
      </c>
      <c r="AE150" s="53">
        <f>IF(H150&lt;DATE(config!$B$6,1,1),DATE(config!$B$6,1,1),H150)</f>
        <v>44562</v>
      </c>
      <c r="AF150" s="53">
        <f>IF(ISBLANK(I150),DATE(config!$B$6,12,31),IF(I150&gt;DATE(config!$B$6,12,31),DATE(config!$B$6,12,31),I150))</f>
        <v>44926</v>
      </c>
      <c r="AG150" s="53">
        <f t="shared" si="55"/>
        <v>365</v>
      </c>
      <c r="AH150" s="53">
        <f>ROUNDDOWN((config!$B$8-H150)/365.25,0)</f>
        <v>123</v>
      </c>
      <c r="AI150" s="60">
        <f t="shared" si="56"/>
        <v>4</v>
      </c>
      <c r="AJ150" s="60" t="str">
        <f>$F150 &amp; INDEX(Beschäftigungsgruppen!$J$15:$M$15,1,AI150)</f>
        <v>d</v>
      </c>
      <c r="AK150" s="60" t="b">
        <f>G150&lt;&gt;config!$F$20</f>
        <v>1</v>
      </c>
      <c r="AL150" s="60" t="str">
        <f t="shared" ref="AL150:AL213" si="63">IF(AK150,"Ja","")</f>
        <v>Ja</v>
      </c>
      <c r="AM150" s="60" t="str">
        <f t="shared" si="57"/>
        <v>Nein</v>
      </c>
      <c r="AN150" s="60" t="b">
        <f t="shared" si="60"/>
        <v>0</v>
      </c>
      <c r="AO150" s="60" t="b">
        <f>AND(C150=config!$D$23,AND(NOT(ISBLANK(H150)),H150&lt;=DATE(2022,12,31)))</f>
        <v>0</v>
      </c>
      <c r="AP150" s="60" t="b">
        <f>AND(D150=config!$J$24,AND(NOT(ISBLANK(I150)),I150&lt;=DATE(2022,12,31)))</f>
        <v>0</v>
      </c>
      <c r="AQ150" s="63">
        <f>K150*IF(AN150,14,12)/config!$B$7*AG150</f>
        <v>0</v>
      </c>
      <c r="AR150" s="63">
        <f>IF(K150&lt;=config!$B$9,config!$B$10,config!$B$11)*AQ150</f>
        <v>0</v>
      </c>
      <c r="AS150" s="63" t="e">
        <f>INDEX(Beschäftigungsgruppen!$J$16:$M$20,F150,AI150)/config!$B$12*J150</f>
        <v>#VALUE!</v>
      </c>
      <c r="AT150" s="63" t="e">
        <f>AS150*IF(AN150,14,12)/config!$B$7*AG150</f>
        <v>#VALUE!</v>
      </c>
      <c r="AU150" s="63" t="e">
        <f>IF(AS150&lt;=config!$B$9,config!$B$10,config!$B$11)*AT150</f>
        <v>#VALUE!</v>
      </c>
      <c r="AV150" s="249">
        <f t="shared" ref="AV150:AV213" si="64">IF(G150="Echter Dienstvertrag",1,0)</f>
        <v>0</v>
      </c>
      <c r="AW150" s="249">
        <f t="shared" ref="AW150:AW213" si="65">IF(G150="Freier Dienstvertrag",1,0)</f>
        <v>0</v>
      </c>
      <c r="AX150" s="53">
        <f t="shared" ref="AX150:AX213" si="66">IF((AV150+AW150)&gt;0,1,0)</f>
        <v>0</v>
      </c>
    </row>
    <row r="151" spans="2:50" ht="15" customHeight="1" x14ac:dyDescent="0.2">
      <c r="B151" s="176" t="str">
        <f t="shared" ref="B151:B214" si="67">IF(Y151,"",IF(Z151,"unvollständig","vollständig"))</f>
        <v/>
      </c>
      <c r="C151" s="137"/>
      <c r="D151" s="115"/>
      <c r="E151" s="96"/>
      <c r="F151" s="127"/>
      <c r="G151" s="128"/>
      <c r="H151" s="122"/>
      <c r="I151" s="123"/>
      <c r="J151" s="129"/>
      <c r="K151" s="17"/>
      <c r="L151" s="115"/>
      <c r="M151" s="117" t="str">
        <f t="shared" ref="M151:M214" si="68">IF(AD151,AQ151,"")</f>
        <v/>
      </c>
      <c r="N151" s="14" t="str">
        <f t="shared" ref="N151:N214" si="69">IF(AD151,AR151,"")</f>
        <v/>
      </c>
      <c r="O151" s="264" t="str">
        <f t="shared" si="54"/>
        <v/>
      </c>
      <c r="P151" s="262"/>
      <c r="Q151" s="110" t="str">
        <f t="shared" ref="Q151:Q214" si="70">IF(AC151,AJ151,"")</f>
        <v/>
      </c>
      <c r="R151" s="14" t="str">
        <f t="shared" ref="R151:R214" si="71">IF(AC151,AS151,"")</f>
        <v/>
      </c>
      <c r="S151" s="14" t="str">
        <f t="shared" ref="S151:S214" si="72">IF(AC151,AT151,"")</f>
        <v/>
      </c>
      <c r="T151" s="14" t="str">
        <f t="shared" ref="T151:T214" si="73">IF(AC151,AU151,"")</f>
        <v/>
      </c>
      <c r="U151" s="14" t="str">
        <f t="shared" ref="U151:U214" si="74">IF(AC151,S151+T151,"")</f>
        <v/>
      </c>
      <c r="V151" s="95" t="str">
        <f t="shared" ref="V151:V214" si="75">IF(AD151,100*O151/U151-100,"")</f>
        <v/>
      </c>
      <c r="W151" s="120"/>
      <c r="X151" s="53"/>
      <c r="Y151" s="53" t="b">
        <f t="shared" si="61"/>
        <v>1</v>
      </c>
      <c r="Z151" s="53" t="b">
        <f t="shared" si="62"/>
        <v>0</v>
      </c>
      <c r="AA151" s="53" t="b">
        <f>IF(ISBLANK(H151),TRUE,AND(IF(ISBLANK(I151),TRUE,I151&gt;=H151),AND(H151&gt;=DATE(1900,1,1),H151&lt;=DATE(config!$B$6,12,31))))</f>
        <v>1</v>
      </c>
      <c r="AB151" s="53" t="b">
        <f>IF(ISBLANK(I151),TRUE,IF(ISBLANK(H151),FALSE,AND(I151&gt;=H151,AND(I151&gt;=DATE(config!$B$6,1,1),I151&lt;=DATE(config!$B$6,12,31)))))</f>
        <v>1</v>
      </c>
      <c r="AC151" s="53" t="b">
        <f t="shared" si="58"/>
        <v>0</v>
      </c>
      <c r="AD151" s="53" t="b">
        <f t="shared" si="59"/>
        <v>0</v>
      </c>
      <c r="AE151" s="53">
        <f>IF(H151&lt;DATE(config!$B$6,1,1),DATE(config!$B$6,1,1),H151)</f>
        <v>44562</v>
      </c>
      <c r="AF151" s="53">
        <f>IF(ISBLANK(I151),DATE(config!$B$6,12,31),IF(I151&gt;DATE(config!$B$6,12,31),DATE(config!$B$6,12,31),I151))</f>
        <v>44926</v>
      </c>
      <c r="AG151" s="53">
        <f t="shared" si="55"/>
        <v>365</v>
      </c>
      <c r="AH151" s="53">
        <f>ROUNDDOWN((config!$B$8-H151)/365.25,0)</f>
        <v>123</v>
      </c>
      <c r="AI151" s="60">
        <f t="shared" si="56"/>
        <v>4</v>
      </c>
      <c r="AJ151" s="60" t="str">
        <f>$F151 &amp; INDEX(Beschäftigungsgruppen!$J$15:$M$15,1,AI151)</f>
        <v>d</v>
      </c>
      <c r="AK151" s="60" t="b">
        <f>G151&lt;&gt;config!$F$20</f>
        <v>1</v>
      </c>
      <c r="AL151" s="60" t="str">
        <f t="shared" si="63"/>
        <v>Ja</v>
      </c>
      <c r="AM151" s="60" t="str">
        <f t="shared" si="57"/>
        <v>Nein</v>
      </c>
      <c r="AN151" s="60" t="b">
        <f t="shared" si="60"/>
        <v>0</v>
      </c>
      <c r="AO151" s="60" t="b">
        <f>AND(C151=config!$D$23,AND(NOT(ISBLANK(H151)),H151&lt;=DATE(2022,12,31)))</f>
        <v>0</v>
      </c>
      <c r="AP151" s="60" t="b">
        <f>AND(D151=config!$J$24,AND(NOT(ISBLANK(I151)),I151&lt;=DATE(2022,12,31)))</f>
        <v>0</v>
      </c>
      <c r="AQ151" s="63">
        <f>K151*IF(AN151,14,12)/config!$B$7*AG151</f>
        <v>0</v>
      </c>
      <c r="AR151" s="63">
        <f>IF(K151&lt;=config!$B$9,config!$B$10,config!$B$11)*AQ151</f>
        <v>0</v>
      </c>
      <c r="AS151" s="63" t="e">
        <f>INDEX(Beschäftigungsgruppen!$J$16:$M$20,F151,AI151)/config!$B$12*J151</f>
        <v>#VALUE!</v>
      </c>
      <c r="AT151" s="63" t="e">
        <f>AS151*IF(AN151,14,12)/config!$B$7*AG151</f>
        <v>#VALUE!</v>
      </c>
      <c r="AU151" s="63" t="e">
        <f>IF(AS151&lt;=config!$B$9,config!$B$10,config!$B$11)*AT151</f>
        <v>#VALUE!</v>
      </c>
      <c r="AV151" s="249">
        <f t="shared" si="64"/>
        <v>0</v>
      </c>
      <c r="AW151" s="249">
        <f t="shared" si="65"/>
        <v>0</v>
      </c>
      <c r="AX151" s="53">
        <f t="shared" si="66"/>
        <v>0</v>
      </c>
    </row>
    <row r="152" spans="2:50" ht="15" customHeight="1" x14ac:dyDescent="0.2">
      <c r="B152" s="176" t="str">
        <f t="shared" si="67"/>
        <v/>
      </c>
      <c r="C152" s="137"/>
      <c r="D152" s="115"/>
      <c r="E152" s="96"/>
      <c r="F152" s="127"/>
      <c r="G152" s="128"/>
      <c r="H152" s="122"/>
      <c r="I152" s="123"/>
      <c r="J152" s="129"/>
      <c r="K152" s="17"/>
      <c r="L152" s="115"/>
      <c r="M152" s="117" t="str">
        <f t="shared" si="68"/>
        <v/>
      </c>
      <c r="N152" s="14" t="str">
        <f t="shared" si="69"/>
        <v/>
      </c>
      <c r="O152" s="264" t="str">
        <f t="shared" ref="O152:O215" si="76">IF(AD152,(M152+N152)*IF(ISBLANK(AX152),1,AX152),"")</f>
        <v/>
      </c>
      <c r="P152" s="262"/>
      <c r="Q152" s="110" t="str">
        <f t="shared" si="70"/>
        <v/>
      </c>
      <c r="R152" s="14" t="str">
        <f t="shared" si="71"/>
        <v/>
      </c>
      <c r="S152" s="14" t="str">
        <f t="shared" si="72"/>
        <v/>
      </c>
      <c r="T152" s="14" t="str">
        <f t="shared" si="73"/>
        <v/>
      </c>
      <c r="U152" s="14" t="str">
        <f t="shared" si="74"/>
        <v/>
      </c>
      <c r="V152" s="95" t="str">
        <f t="shared" si="75"/>
        <v/>
      </c>
      <c r="W152" s="120"/>
      <c r="X152" s="53"/>
      <c r="Y152" s="53" t="b">
        <f t="shared" si="61"/>
        <v>1</v>
      </c>
      <c r="Z152" s="53" t="b">
        <f t="shared" si="62"/>
        <v>0</v>
      </c>
      <c r="AA152" s="53" t="b">
        <f>IF(ISBLANK(H152),TRUE,AND(IF(ISBLANK(I152),TRUE,I152&gt;=H152),AND(H152&gt;=DATE(1900,1,1),H152&lt;=DATE(config!$B$6,12,31))))</f>
        <v>1</v>
      </c>
      <c r="AB152" s="53" t="b">
        <f>IF(ISBLANK(I152),TRUE,IF(ISBLANK(H152),FALSE,AND(I152&gt;=H152,AND(I152&gt;=DATE(config!$B$6,1,1),I152&lt;=DATE(config!$B$6,12,31)))))</f>
        <v>1</v>
      </c>
      <c r="AC152" s="53" t="b">
        <f t="shared" si="58"/>
        <v>0</v>
      </c>
      <c r="AD152" s="53" t="b">
        <f t="shared" si="59"/>
        <v>0</v>
      </c>
      <c r="AE152" s="53">
        <f>IF(H152&lt;DATE(config!$B$6,1,1),DATE(config!$B$6,1,1),H152)</f>
        <v>44562</v>
      </c>
      <c r="AF152" s="53">
        <f>IF(ISBLANK(I152),DATE(config!$B$6,12,31),IF(I152&gt;DATE(config!$B$6,12,31),DATE(config!$B$6,12,31),I152))</f>
        <v>44926</v>
      </c>
      <c r="AG152" s="53">
        <f t="shared" si="55"/>
        <v>365</v>
      </c>
      <c r="AH152" s="53">
        <f>ROUNDDOWN((config!$B$8-H152)/365.25,0)</f>
        <v>123</v>
      </c>
      <c r="AI152" s="60">
        <f t="shared" si="56"/>
        <v>4</v>
      </c>
      <c r="AJ152" s="60" t="str">
        <f>$F152 &amp; INDEX(Beschäftigungsgruppen!$J$15:$M$15,1,AI152)</f>
        <v>d</v>
      </c>
      <c r="AK152" s="60" t="b">
        <f>G152&lt;&gt;config!$F$20</f>
        <v>1</v>
      </c>
      <c r="AL152" s="60" t="str">
        <f t="shared" si="63"/>
        <v>Ja</v>
      </c>
      <c r="AM152" s="60" t="str">
        <f t="shared" si="57"/>
        <v>Nein</v>
      </c>
      <c r="AN152" s="60" t="b">
        <f t="shared" si="60"/>
        <v>0</v>
      </c>
      <c r="AO152" s="60" t="b">
        <f>AND(C152=config!$D$23,AND(NOT(ISBLANK(H152)),H152&lt;=DATE(2022,12,31)))</f>
        <v>0</v>
      </c>
      <c r="AP152" s="60" t="b">
        <f>AND(D152=config!$J$24,AND(NOT(ISBLANK(I152)),I152&lt;=DATE(2022,12,31)))</f>
        <v>0</v>
      </c>
      <c r="AQ152" s="63">
        <f>K152*IF(AN152,14,12)/config!$B$7*AG152</f>
        <v>0</v>
      </c>
      <c r="AR152" s="63">
        <f>IF(K152&lt;=config!$B$9,config!$B$10,config!$B$11)*AQ152</f>
        <v>0</v>
      </c>
      <c r="AS152" s="63" t="e">
        <f>INDEX(Beschäftigungsgruppen!$J$16:$M$20,F152,AI152)/config!$B$12*J152</f>
        <v>#VALUE!</v>
      </c>
      <c r="AT152" s="63" t="e">
        <f>AS152*IF(AN152,14,12)/config!$B$7*AG152</f>
        <v>#VALUE!</v>
      </c>
      <c r="AU152" s="63" t="e">
        <f>IF(AS152&lt;=config!$B$9,config!$B$10,config!$B$11)*AT152</f>
        <v>#VALUE!</v>
      </c>
      <c r="AV152" s="249">
        <f t="shared" si="64"/>
        <v>0</v>
      </c>
      <c r="AW152" s="249">
        <f t="shared" si="65"/>
        <v>0</v>
      </c>
      <c r="AX152" s="53">
        <f t="shared" si="66"/>
        <v>0</v>
      </c>
    </row>
    <row r="153" spans="2:50" ht="15" customHeight="1" x14ac:dyDescent="0.2">
      <c r="B153" s="176" t="str">
        <f t="shared" si="67"/>
        <v/>
      </c>
      <c r="C153" s="137"/>
      <c r="D153" s="115"/>
      <c r="E153" s="96"/>
      <c r="F153" s="127"/>
      <c r="G153" s="128"/>
      <c r="H153" s="122"/>
      <c r="I153" s="123"/>
      <c r="J153" s="129"/>
      <c r="K153" s="17"/>
      <c r="L153" s="115"/>
      <c r="M153" s="117" t="str">
        <f t="shared" si="68"/>
        <v/>
      </c>
      <c r="N153" s="14" t="str">
        <f t="shared" si="69"/>
        <v/>
      </c>
      <c r="O153" s="264" t="str">
        <f t="shared" si="76"/>
        <v/>
      </c>
      <c r="P153" s="262"/>
      <c r="Q153" s="110" t="str">
        <f t="shared" si="70"/>
        <v/>
      </c>
      <c r="R153" s="14" t="str">
        <f t="shared" si="71"/>
        <v/>
      </c>
      <c r="S153" s="14" t="str">
        <f t="shared" si="72"/>
        <v/>
      </c>
      <c r="T153" s="14" t="str">
        <f t="shared" si="73"/>
        <v/>
      </c>
      <c r="U153" s="14" t="str">
        <f t="shared" si="74"/>
        <v/>
      </c>
      <c r="V153" s="95" t="str">
        <f t="shared" si="75"/>
        <v/>
      </c>
      <c r="W153" s="120"/>
      <c r="X153" s="53"/>
      <c r="Y153" s="53" t="b">
        <f t="shared" si="61"/>
        <v>1</v>
      </c>
      <c r="Z153" s="53" t="b">
        <f t="shared" si="62"/>
        <v>0</v>
      </c>
      <c r="AA153" s="53" t="b">
        <f>IF(ISBLANK(H153),TRUE,AND(IF(ISBLANK(I153),TRUE,I153&gt;=H153),AND(H153&gt;=DATE(1900,1,1),H153&lt;=DATE(config!$B$6,12,31))))</f>
        <v>1</v>
      </c>
      <c r="AB153" s="53" t="b">
        <f>IF(ISBLANK(I153),TRUE,IF(ISBLANK(H153),FALSE,AND(I153&gt;=H153,AND(I153&gt;=DATE(config!$B$6,1,1),I153&lt;=DATE(config!$B$6,12,31)))))</f>
        <v>1</v>
      </c>
      <c r="AC153" s="53" t="b">
        <f t="shared" si="58"/>
        <v>0</v>
      </c>
      <c r="AD153" s="53" t="b">
        <f t="shared" si="59"/>
        <v>0</v>
      </c>
      <c r="AE153" s="53">
        <f>IF(H153&lt;DATE(config!$B$6,1,1),DATE(config!$B$6,1,1),H153)</f>
        <v>44562</v>
      </c>
      <c r="AF153" s="53">
        <f>IF(ISBLANK(I153),DATE(config!$B$6,12,31),IF(I153&gt;DATE(config!$B$6,12,31),DATE(config!$B$6,12,31),I153))</f>
        <v>44926</v>
      </c>
      <c r="AG153" s="53">
        <f t="shared" si="55"/>
        <v>365</v>
      </c>
      <c r="AH153" s="53">
        <f>ROUNDDOWN((config!$B$8-H153)/365.25,0)</f>
        <v>123</v>
      </c>
      <c r="AI153" s="60">
        <f t="shared" si="56"/>
        <v>4</v>
      </c>
      <c r="AJ153" s="60" t="str">
        <f>$F153 &amp; INDEX(Beschäftigungsgruppen!$J$15:$M$15,1,AI153)</f>
        <v>d</v>
      </c>
      <c r="AK153" s="60" t="b">
        <f>G153&lt;&gt;config!$F$20</f>
        <v>1</v>
      </c>
      <c r="AL153" s="60" t="str">
        <f t="shared" si="63"/>
        <v>Ja</v>
      </c>
      <c r="AM153" s="60" t="str">
        <f t="shared" si="57"/>
        <v>Nein</v>
      </c>
      <c r="AN153" s="60" t="b">
        <f t="shared" si="60"/>
        <v>0</v>
      </c>
      <c r="AO153" s="60" t="b">
        <f>AND(C153=config!$D$23,AND(NOT(ISBLANK(H153)),H153&lt;=DATE(2022,12,31)))</f>
        <v>0</v>
      </c>
      <c r="AP153" s="60" t="b">
        <f>AND(D153=config!$J$24,AND(NOT(ISBLANK(I153)),I153&lt;=DATE(2022,12,31)))</f>
        <v>0</v>
      </c>
      <c r="AQ153" s="63">
        <f>K153*IF(AN153,14,12)/config!$B$7*AG153</f>
        <v>0</v>
      </c>
      <c r="AR153" s="63">
        <f>IF(K153&lt;=config!$B$9,config!$B$10,config!$B$11)*AQ153</f>
        <v>0</v>
      </c>
      <c r="AS153" s="63" t="e">
        <f>INDEX(Beschäftigungsgruppen!$J$16:$M$20,F153,AI153)/config!$B$12*J153</f>
        <v>#VALUE!</v>
      </c>
      <c r="AT153" s="63" t="e">
        <f>AS153*IF(AN153,14,12)/config!$B$7*AG153</f>
        <v>#VALUE!</v>
      </c>
      <c r="AU153" s="63" t="e">
        <f>IF(AS153&lt;=config!$B$9,config!$B$10,config!$B$11)*AT153</f>
        <v>#VALUE!</v>
      </c>
      <c r="AV153" s="249">
        <f t="shared" si="64"/>
        <v>0</v>
      </c>
      <c r="AW153" s="249">
        <f t="shared" si="65"/>
        <v>0</v>
      </c>
      <c r="AX153" s="53">
        <f t="shared" si="66"/>
        <v>0</v>
      </c>
    </row>
    <row r="154" spans="2:50" ht="15" customHeight="1" x14ac:dyDescent="0.2">
      <c r="B154" s="176" t="str">
        <f t="shared" si="67"/>
        <v/>
      </c>
      <c r="C154" s="137"/>
      <c r="D154" s="115"/>
      <c r="E154" s="96"/>
      <c r="F154" s="127"/>
      <c r="G154" s="128"/>
      <c r="H154" s="122"/>
      <c r="I154" s="123"/>
      <c r="J154" s="129"/>
      <c r="K154" s="17"/>
      <c r="L154" s="115"/>
      <c r="M154" s="117" t="str">
        <f t="shared" si="68"/>
        <v/>
      </c>
      <c r="N154" s="14" t="str">
        <f t="shared" si="69"/>
        <v/>
      </c>
      <c r="O154" s="264" t="str">
        <f t="shared" si="76"/>
        <v/>
      </c>
      <c r="P154" s="262"/>
      <c r="Q154" s="110" t="str">
        <f t="shared" si="70"/>
        <v/>
      </c>
      <c r="R154" s="14" t="str">
        <f t="shared" si="71"/>
        <v/>
      </c>
      <c r="S154" s="14" t="str">
        <f t="shared" si="72"/>
        <v/>
      </c>
      <c r="T154" s="14" t="str">
        <f t="shared" si="73"/>
        <v/>
      </c>
      <c r="U154" s="14" t="str">
        <f t="shared" si="74"/>
        <v/>
      </c>
      <c r="V154" s="95" t="str">
        <f t="shared" si="75"/>
        <v/>
      </c>
      <c r="W154" s="120"/>
      <c r="X154" s="53"/>
      <c r="Y154" s="53" t="b">
        <f t="shared" si="61"/>
        <v>1</v>
      </c>
      <c r="Z154" s="53" t="b">
        <f t="shared" si="62"/>
        <v>0</v>
      </c>
      <c r="AA154" s="53" t="b">
        <f>IF(ISBLANK(H154),TRUE,AND(IF(ISBLANK(I154),TRUE,I154&gt;=H154),AND(H154&gt;=DATE(1900,1,1),H154&lt;=DATE(config!$B$6,12,31))))</f>
        <v>1</v>
      </c>
      <c r="AB154" s="53" t="b">
        <f>IF(ISBLANK(I154),TRUE,IF(ISBLANK(H154),FALSE,AND(I154&gt;=H154,AND(I154&gt;=DATE(config!$B$6,1,1),I154&lt;=DATE(config!$B$6,12,31)))))</f>
        <v>1</v>
      </c>
      <c r="AC154" s="53" t="b">
        <f t="shared" si="58"/>
        <v>0</v>
      </c>
      <c r="AD154" s="53" t="b">
        <f t="shared" si="59"/>
        <v>0</v>
      </c>
      <c r="AE154" s="53">
        <f>IF(H154&lt;DATE(config!$B$6,1,1),DATE(config!$B$6,1,1),H154)</f>
        <v>44562</v>
      </c>
      <c r="AF154" s="53">
        <f>IF(ISBLANK(I154),DATE(config!$B$6,12,31),IF(I154&gt;DATE(config!$B$6,12,31),DATE(config!$B$6,12,31),I154))</f>
        <v>44926</v>
      </c>
      <c r="AG154" s="53">
        <f t="shared" si="55"/>
        <v>365</v>
      </c>
      <c r="AH154" s="53">
        <f>ROUNDDOWN((config!$B$8-H154)/365.25,0)</f>
        <v>123</v>
      </c>
      <c r="AI154" s="60">
        <f t="shared" si="56"/>
        <v>4</v>
      </c>
      <c r="AJ154" s="60" t="str">
        <f>$F154 &amp; INDEX(Beschäftigungsgruppen!$J$15:$M$15,1,AI154)</f>
        <v>d</v>
      </c>
      <c r="AK154" s="60" t="b">
        <f>G154&lt;&gt;config!$F$20</f>
        <v>1</v>
      </c>
      <c r="AL154" s="60" t="str">
        <f t="shared" si="63"/>
        <v>Ja</v>
      </c>
      <c r="AM154" s="60" t="str">
        <f t="shared" si="57"/>
        <v>Nein</v>
      </c>
      <c r="AN154" s="60" t="b">
        <f t="shared" si="60"/>
        <v>0</v>
      </c>
      <c r="AO154" s="60" t="b">
        <f>AND(C154=config!$D$23,AND(NOT(ISBLANK(H154)),H154&lt;=DATE(2022,12,31)))</f>
        <v>0</v>
      </c>
      <c r="AP154" s="60" t="b">
        <f>AND(D154=config!$J$24,AND(NOT(ISBLANK(I154)),I154&lt;=DATE(2022,12,31)))</f>
        <v>0</v>
      </c>
      <c r="AQ154" s="63">
        <f>K154*IF(AN154,14,12)/config!$B$7*AG154</f>
        <v>0</v>
      </c>
      <c r="AR154" s="63">
        <f>IF(K154&lt;=config!$B$9,config!$B$10,config!$B$11)*AQ154</f>
        <v>0</v>
      </c>
      <c r="AS154" s="63" t="e">
        <f>INDEX(Beschäftigungsgruppen!$J$16:$M$20,F154,AI154)/config!$B$12*J154</f>
        <v>#VALUE!</v>
      </c>
      <c r="AT154" s="63" t="e">
        <f>AS154*IF(AN154,14,12)/config!$B$7*AG154</f>
        <v>#VALUE!</v>
      </c>
      <c r="AU154" s="63" t="e">
        <f>IF(AS154&lt;=config!$B$9,config!$B$10,config!$B$11)*AT154</f>
        <v>#VALUE!</v>
      </c>
      <c r="AV154" s="249">
        <f t="shared" si="64"/>
        <v>0</v>
      </c>
      <c r="AW154" s="249">
        <f t="shared" si="65"/>
        <v>0</v>
      </c>
      <c r="AX154" s="53">
        <f t="shared" si="66"/>
        <v>0</v>
      </c>
    </row>
    <row r="155" spans="2:50" ht="15" customHeight="1" x14ac:dyDescent="0.2">
      <c r="B155" s="176" t="str">
        <f t="shared" si="67"/>
        <v/>
      </c>
      <c r="C155" s="137"/>
      <c r="D155" s="115"/>
      <c r="E155" s="96"/>
      <c r="F155" s="127"/>
      <c r="G155" s="128"/>
      <c r="H155" s="122"/>
      <c r="I155" s="123"/>
      <c r="J155" s="129"/>
      <c r="K155" s="17"/>
      <c r="L155" s="115"/>
      <c r="M155" s="117" t="str">
        <f t="shared" si="68"/>
        <v/>
      </c>
      <c r="N155" s="14" t="str">
        <f t="shared" si="69"/>
        <v/>
      </c>
      <c r="O155" s="264" t="str">
        <f t="shared" si="76"/>
        <v/>
      </c>
      <c r="P155" s="262"/>
      <c r="Q155" s="110" t="str">
        <f t="shared" si="70"/>
        <v/>
      </c>
      <c r="R155" s="14" t="str">
        <f t="shared" si="71"/>
        <v/>
      </c>
      <c r="S155" s="14" t="str">
        <f t="shared" si="72"/>
        <v/>
      </c>
      <c r="T155" s="14" t="str">
        <f t="shared" si="73"/>
        <v/>
      </c>
      <c r="U155" s="14" t="str">
        <f t="shared" si="74"/>
        <v/>
      </c>
      <c r="V155" s="95" t="str">
        <f t="shared" si="75"/>
        <v/>
      </c>
      <c r="W155" s="120"/>
      <c r="X155" s="53"/>
      <c r="Y155" s="53" t="b">
        <f t="shared" si="61"/>
        <v>1</v>
      </c>
      <c r="Z155" s="53" t="b">
        <f t="shared" si="62"/>
        <v>0</v>
      </c>
      <c r="AA155" s="53" t="b">
        <f>IF(ISBLANK(H155),TRUE,AND(IF(ISBLANK(I155),TRUE,I155&gt;=H155),AND(H155&gt;=DATE(1900,1,1),H155&lt;=DATE(config!$B$6,12,31))))</f>
        <v>1</v>
      </c>
      <c r="AB155" s="53" t="b">
        <f>IF(ISBLANK(I155),TRUE,IF(ISBLANK(H155),FALSE,AND(I155&gt;=H155,AND(I155&gt;=DATE(config!$B$6,1,1),I155&lt;=DATE(config!$B$6,12,31)))))</f>
        <v>1</v>
      </c>
      <c r="AC155" s="53" t="b">
        <f t="shared" si="58"/>
        <v>0</v>
      </c>
      <c r="AD155" s="53" t="b">
        <f t="shared" si="59"/>
        <v>0</v>
      </c>
      <c r="AE155" s="53">
        <f>IF(H155&lt;DATE(config!$B$6,1,1),DATE(config!$B$6,1,1),H155)</f>
        <v>44562</v>
      </c>
      <c r="AF155" s="53">
        <f>IF(ISBLANK(I155),DATE(config!$B$6,12,31),IF(I155&gt;DATE(config!$B$6,12,31),DATE(config!$B$6,12,31),I155))</f>
        <v>44926</v>
      </c>
      <c r="AG155" s="53">
        <f t="shared" si="55"/>
        <v>365</v>
      </c>
      <c r="AH155" s="53">
        <f>ROUNDDOWN((config!$B$8-H155)/365.25,0)</f>
        <v>123</v>
      </c>
      <c r="AI155" s="60">
        <f t="shared" si="56"/>
        <v>4</v>
      </c>
      <c r="AJ155" s="60" t="str">
        <f>$F155 &amp; INDEX(Beschäftigungsgruppen!$J$15:$M$15,1,AI155)</f>
        <v>d</v>
      </c>
      <c r="AK155" s="60" t="b">
        <f>G155&lt;&gt;config!$F$20</f>
        <v>1</v>
      </c>
      <c r="AL155" s="60" t="str">
        <f t="shared" si="63"/>
        <v>Ja</v>
      </c>
      <c r="AM155" s="60" t="str">
        <f t="shared" si="57"/>
        <v>Nein</v>
      </c>
      <c r="AN155" s="60" t="b">
        <f t="shared" si="60"/>
        <v>0</v>
      </c>
      <c r="AO155" s="60" t="b">
        <f>AND(C155=config!$D$23,AND(NOT(ISBLANK(H155)),H155&lt;=DATE(2022,12,31)))</f>
        <v>0</v>
      </c>
      <c r="AP155" s="60" t="b">
        <f>AND(D155=config!$J$24,AND(NOT(ISBLANK(I155)),I155&lt;=DATE(2022,12,31)))</f>
        <v>0</v>
      </c>
      <c r="AQ155" s="63">
        <f>K155*IF(AN155,14,12)/config!$B$7*AG155</f>
        <v>0</v>
      </c>
      <c r="AR155" s="63">
        <f>IF(K155&lt;=config!$B$9,config!$B$10,config!$B$11)*AQ155</f>
        <v>0</v>
      </c>
      <c r="AS155" s="63" t="e">
        <f>INDEX(Beschäftigungsgruppen!$J$16:$M$20,F155,AI155)/config!$B$12*J155</f>
        <v>#VALUE!</v>
      </c>
      <c r="AT155" s="63" t="e">
        <f>AS155*IF(AN155,14,12)/config!$B$7*AG155</f>
        <v>#VALUE!</v>
      </c>
      <c r="AU155" s="63" t="e">
        <f>IF(AS155&lt;=config!$B$9,config!$B$10,config!$B$11)*AT155</f>
        <v>#VALUE!</v>
      </c>
      <c r="AV155" s="249">
        <f t="shared" si="64"/>
        <v>0</v>
      </c>
      <c r="AW155" s="249">
        <f t="shared" si="65"/>
        <v>0</v>
      </c>
      <c r="AX155" s="53">
        <f t="shared" si="66"/>
        <v>0</v>
      </c>
    </row>
    <row r="156" spans="2:50" ht="15" customHeight="1" x14ac:dyDescent="0.2">
      <c r="B156" s="176" t="str">
        <f t="shared" si="67"/>
        <v/>
      </c>
      <c r="C156" s="137"/>
      <c r="D156" s="115"/>
      <c r="E156" s="96"/>
      <c r="F156" s="127"/>
      <c r="G156" s="128"/>
      <c r="H156" s="122"/>
      <c r="I156" s="123"/>
      <c r="J156" s="129"/>
      <c r="K156" s="17"/>
      <c r="L156" s="115"/>
      <c r="M156" s="117" t="str">
        <f t="shared" si="68"/>
        <v/>
      </c>
      <c r="N156" s="14" t="str">
        <f t="shared" si="69"/>
        <v/>
      </c>
      <c r="O156" s="264" t="str">
        <f t="shared" si="76"/>
        <v/>
      </c>
      <c r="P156" s="262"/>
      <c r="Q156" s="110" t="str">
        <f t="shared" si="70"/>
        <v/>
      </c>
      <c r="R156" s="14" t="str">
        <f t="shared" si="71"/>
        <v/>
      </c>
      <c r="S156" s="14" t="str">
        <f t="shared" si="72"/>
        <v/>
      </c>
      <c r="T156" s="14" t="str">
        <f t="shared" si="73"/>
        <v/>
      </c>
      <c r="U156" s="14" t="str">
        <f t="shared" si="74"/>
        <v/>
      </c>
      <c r="V156" s="95" t="str">
        <f t="shared" si="75"/>
        <v/>
      </c>
      <c r="W156" s="120"/>
      <c r="X156" s="53"/>
      <c r="Y156" s="53" t="b">
        <f t="shared" si="61"/>
        <v>1</v>
      </c>
      <c r="Z156" s="53" t="b">
        <f t="shared" si="62"/>
        <v>0</v>
      </c>
      <c r="AA156" s="53" t="b">
        <f>IF(ISBLANK(H156),TRUE,AND(IF(ISBLANK(I156),TRUE,I156&gt;=H156),AND(H156&gt;=DATE(1900,1,1),H156&lt;=DATE(config!$B$6,12,31))))</f>
        <v>1</v>
      </c>
      <c r="AB156" s="53" t="b">
        <f>IF(ISBLANK(I156),TRUE,IF(ISBLANK(H156),FALSE,AND(I156&gt;=H156,AND(I156&gt;=DATE(config!$B$6,1,1),I156&lt;=DATE(config!$B$6,12,31)))))</f>
        <v>1</v>
      </c>
      <c r="AC156" s="53" t="b">
        <f t="shared" si="58"/>
        <v>0</v>
      </c>
      <c r="AD156" s="53" t="b">
        <f t="shared" si="59"/>
        <v>0</v>
      </c>
      <c r="AE156" s="53">
        <f>IF(H156&lt;DATE(config!$B$6,1,1),DATE(config!$B$6,1,1),H156)</f>
        <v>44562</v>
      </c>
      <c r="AF156" s="53">
        <f>IF(ISBLANK(I156),DATE(config!$B$6,12,31),IF(I156&gt;DATE(config!$B$6,12,31),DATE(config!$B$6,12,31),I156))</f>
        <v>44926</v>
      </c>
      <c r="AG156" s="53">
        <f t="shared" si="55"/>
        <v>365</v>
      </c>
      <c r="AH156" s="53">
        <f>ROUNDDOWN((config!$B$8-H156)/365.25,0)</f>
        <v>123</v>
      </c>
      <c r="AI156" s="60">
        <f t="shared" si="56"/>
        <v>4</v>
      </c>
      <c r="AJ156" s="60" t="str">
        <f>$F156 &amp; INDEX(Beschäftigungsgruppen!$J$15:$M$15,1,AI156)</f>
        <v>d</v>
      </c>
      <c r="AK156" s="60" t="b">
        <f>G156&lt;&gt;config!$F$20</f>
        <v>1</v>
      </c>
      <c r="AL156" s="60" t="str">
        <f t="shared" si="63"/>
        <v>Ja</v>
      </c>
      <c r="AM156" s="60" t="str">
        <f t="shared" si="57"/>
        <v>Nein</v>
      </c>
      <c r="AN156" s="60" t="b">
        <f t="shared" si="60"/>
        <v>0</v>
      </c>
      <c r="AO156" s="60" t="b">
        <f>AND(C156=config!$D$23,AND(NOT(ISBLANK(H156)),H156&lt;=DATE(2022,12,31)))</f>
        <v>0</v>
      </c>
      <c r="AP156" s="60" t="b">
        <f>AND(D156=config!$J$24,AND(NOT(ISBLANK(I156)),I156&lt;=DATE(2022,12,31)))</f>
        <v>0</v>
      </c>
      <c r="AQ156" s="63">
        <f>K156*IF(AN156,14,12)/config!$B$7*AG156</f>
        <v>0</v>
      </c>
      <c r="AR156" s="63">
        <f>IF(K156&lt;=config!$B$9,config!$B$10,config!$B$11)*AQ156</f>
        <v>0</v>
      </c>
      <c r="AS156" s="63" t="e">
        <f>INDEX(Beschäftigungsgruppen!$J$16:$M$20,F156,AI156)/config!$B$12*J156</f>
        <v>#VALUE!</v>
      </c>
      <c r="AT156" s="63" t="e">
        <f>AS156*IF(AN156,14,12)/config!$B$7*AG156</f>
        <v>#VALUE!</v>
      </c>
      <c r="AU156" s="63" t="e">
        <f>IF(AS156&lt;=config!$B$9,config!$B$10,config!$B$11)*AT156</f>
        <v>#VALUE!</v>
      </c>
      <c r="AV156" s="249">
        <f t="shared" si="64"/>
        <v>0</v>
      </c>
      <c r="AW156" s="249">
        <f t="shared" si="65"/>
        <v>0</v>
      </c>
      <c r="AX156" s="53">
        <f t="shared" si="66"/>
        <v>0</v>
      </c>
    </row>
    <row r="157" spans="2:50" ht="15" customHeight="1" x14ac:dyDescent="0.2">
      <c r="B157" s="176" t="str">
        <f t="shared" si="67"/>
        <v/>
      </c>
      <c r="C157" s="137"/>
      <c r="D157" s="115"/>
      <c r="E157" s="96"/>
      <c r="F157" s="127"/>
      <c r="G157" s="128"/>
      <c r="H157" s="122"/>
      <c r="I157" s="123"/>
      <c r="J157" s="129"/>
      <c r="K157" s="17"/>
      <c r="L157" s="115"/>
      <c r="M157" s="117" t="str">
        <f t="shared" si="68"/>
        <v/>
      </c>
      <c r="N157" s="14" t="str">
        <f t="shared" si="69"/>
        <v/>
      </c>
      <c r="O157" s="264" t="str">
        <f t="shared" si="76"/>
        <v/>
      </c>
      <c r="P157" s="262"/>
      <c r="Q157" s="110" t="str">
        <f t="shared" si="70"/>
        <v/>
      </c>
      <c r="R157" s="14" t="str">
        <f t="shared" si="71"/>
        <v/>
      </c>
      <c r="S157" s="14" t="str">
        <f t="shared" si="72"/>
        <v/>
      </c>
      <c r="T157" s="14" t="str">
        <f t="shared" si="73"/>
        <v/>
      </c>
      <c r="U157" s="14" t="str">
        <f t="shared" si="74"/>
        <v/>
      </c>
      <c r="V157" s="95" t="str">
        <f t="shared" si="75"/>
        <v/>
      </c>
      <c r="W157" s="120"/>
      <c r="X157" s="53"/>
      <c r="Y157" s="53" t="b">
        <f t="shared" si="61"/>
        <v>1</v>
      </c>
      <c r="Z157" s="53" t="b">
        <f t="shared" si="62"/>
        <v>0</v>
      </c>
      <c r="AA157" s="53" t="b">
        <f>IF(ISBLANK(H157),TRUE,AND(IF(ISBLANK(I157),TRUE,I157&gt;=H157),AND(H157&gt;=DATE(1900,1,1),H157&lt;=DATE(config!$B$6,12,31))))</f>
        <v>1</v>
      </c>
      <c r="AB157" s="53" t="b">
        <f>IF(ISBLANK(I157),TRUE,IF(ISBLANK(H157),FALSE,AND(I157&gt;=H157,AND(I157&gt;=DATE(config!$B$6,1,1),I157&lt;=DATE(config!$B$6,12,31)))))</f>
        <v>1</v>
      </c>
      <c r="AC157" s="53" t="b">
        <f t="shared" si="58"/>
        <v>0</v>
      </c>
      <c r="AD157" s="53" t="b">
        <f t="shared" si="59"/>
        <v>0</v>
      </c>
      <c r="AE157" s="53">
        <f>IF(H157&lt;DATE(config!$B$6,1,1),DATE(config!$B$6,1,1),H157)</f>
        <v>44562</v>
      </c>
      <c r="AF157" s="53">
        <f>IF(ISBLANK(I157),DATE(config!$B$6,12,31),IF(I157&gt;DATE(config!$B$6,12,31),DATE(config!$B$6,12,31),I157))</f>
        <v>44926</v>
      </c>
      <c r="AG157" s="53">
        <f t="shared" si="55"/>
        <v>365</v>
      </c>
      <c r="AH157" s="53">
        <f>ROUNDDOWN((config!$B$8-H157)/365.25,0)</f>
        <v>123</v>
      </c>
      <c r="AI157" s="60">
        <f t="shared" si="56"/>
        <v>4</v>
      </c>
      <c r="AJ157" s="60" t="str">
        <f>$F157 &amp; INDEX(Beschäftigungsgruppen!$J$15:$M$15,1,AI157)</f>
        <v>d</v>
      </c>
      <c r="AK157" s="60" t="b">
        <f>G157&lt;&gt;config!$F$20</f>
        <v>1</v>
      </c>
      <c r="AL157" s="60" t="str">
        <f t="shared" si="63"/>
        <v>Ja</v>
      </c>
      <c r="AM157" s="60" t="str">
        <f t="shared" si="57"/>
        <v>Nein</v>
      </c>
      <c r="AN157" s="60" t="b">
        <f t="shared" si="60"/>
        <v>0</v>
      </c>
      <c r="AO157" s="60" t="b">
        <f>AND(C157=config!$D$23,AND(NOT(ISBLANK(H157)),H157&lt;=DATE(2022,12,31)))</f>
        <v>0</v>
      </c>
      <c r="AP157" s="60" t="b">
        <f>AND(D157=config!$J$24,AND(NOT(ISBLANK(I157)),I157&lt;=DATE(2022,12,31)))</f>
        <v>0</v>
      </c>
      <c r="AQ157" s="63">
        <f>K157*IF(AN157,14,12)/config!$B$7*AG157</f>
        <v>0</v>
      </c>
      <c r="AR157" s="63">
        <f>IF(K157&lt;=config!$B$9,config!$B$10,config!$B$11)*AQ157</f>
        <v>0</v>
      </c>
      <c r="AS157" s="63" t="e">
        <f>INDEX(Beschäftigungsgruppen!$J$16:$M$20,F157,AI157)/config!$B$12*J157</f>
        <v>#VALUE!</v>
      </c>
      <c r="AT157" s="63" t="e">
        <f>AS157*IF(AN157,14,12)/config!$B$7*AG157</f>
        <v>#VALUE!</v>
      </c>
      <c r="AU157" s="63" t="e">
        <f>IF(AS157&lt;=config!$B$9,config!$B$10,config!$B$11)*AT157</f>
        <v>#VALUE!</v>
      </c>
      <c r="AV157" s="249">
        <f t="shared" si="64"/>
        <v>0</v>
      </c>
      <c r="AW157" s="249">
        <f t="shared" si="65"/>
        <v>0</v>
      </c>
      <c r="AX157" s="53">
        <f t="shared" si="66"/>
        <v>0</v>
      </c>
    </row>
    <row r="158" spans="2:50" ht="15" customHeight="1" x14ac:dyDescent="0.2">
      <c r="B158" s="176" t="str">
        <f t="shared" si="67"/>
        <v/>
      </c>
      <c r="C158" s="137"/>
      <c r="D158" s="115"/>
      <c r="E158" s="96"/>
      <c r="F158" s="127"/>
      <c r="G158" s="128"/>
      <c r="H158" s="122"/>
      <c r="I158" s="123"/>
      <c r="J158" s="129"/>
      <c r="K158" s="17"/>
      <c r="L158" s="115"/>
      <c r="M158" s="117" t="str">
        <f t="shared" si="68"/>
        <v/>
      </c>
      <c r="N158" s="14" t="str">
        <f t="shared" si="69"/>
        <v/>
      </c>
      <c r="O158" s="264" t="str">
        <f t="shared" si="76"/>
        <v/>
      </c>
      <c r="P158" s="262"/>
      <c r="Q158" s="110" t="str">
        <f t="shared" si="70"/>
        <v/>
      </c>
      <c r="R158" s="14" t="str">
        <f t="shared" si="71"/>
        <v/>
      </c>
      <c r="S158" s="14" t="str">
        <f t="shared" si="72"/>
        <v/>
      </c>
      <c r="T158" s="14" t="str">
        <f t="shared" si="73"/>
        <v/>
      </c>
      <c r="U158" s="14" t="str">
        <f t="shared" si="74"/>
        <v/>
      </c>
      <c r="V158" s="95" t="str">
        <f t="shared" si="75"/>
        <v/>
      </c>
      <c r="W158" s="120"/>
      <c r="X158" s="53"/>
      <c r="Y158" s="53" t="b">
        <f t="shared" si="61"/>
        <v>1</v>
      </c>
      <c r="Z158" s="53" t="b">
        <f t="shared" si="62"/>
        <v>0</v>
      </c>
      <c r="AA158" s="53" t="b">
        <f>IF(ISBLANK(H158),TRUE,AND(IF(ISBLANK(I158),TRUE,I158&gt;=H158),AND(H158&gt;=DATE(1900,1,1),H158&lt;=DATE(config!$B$6,12,31))))</f>
        <v>1</v>
      </c>
      <c r="AB158" s="53" t="b">
        <f>IF(ISBLANK(I158),TRUE,IF(ISBLANK(H158),FALSE,AND(I158&gt;=H158,AND(I158&gt;=DATE(config!$B$6,1,1),I158&lt;=DATE(config!$B$6,12,31)))))</f>
        <v>1</v>
      </c>
      <c r="AC158" s="53" t="b">
        <f t="shared" si="58"/>
        <v>0</v>
      </c>
      <c r="AD158" s="53" t="b">
        <f t="shared" si="59"/>
        <v>0</v>
      </c>
      <c r="AE158" s="53">
        <f>IF(H158&lt;DATE(config!$B$6,1,1),DATE(config!$B$6,1,1),H158)</f>
        <v>44562</v>
      </c>
      <c r="AF158" s="53">
        <f>IF(ISBLANK(I158),DATE(config!$B$6,12,31),IF(I158&gt;DATE(config!$B$6,12,31),DATE(config!$B$6,12,31),I158))</f>
        <v>44926</v>
      </c>
      <c r="AG158" s="53">
        <f t="shared" si="55"/>
        <v>365</v>
      </c>
      <c r="AH158" s="53">
        <f>ROUNDDOWN((config!$B$8-H158)/365.25,0)</f>
        <v>123</v>
      </c>
      <c r="AI158" s="60">
        <f t="shared" si="56"/>
        <v>4</v>
      </c>
      <c r="AJ158" s="60" t="str">
        <f>$F158 &amp; INDEX(Beschäftigungsgruppen!$J$15:$M$15,1,AI158)</f>
        <v>d</v>
      </c>
      <c r="AK158" s="60" t="b">
        <f>G158&lt;&gt;config!$F$20</f>
        <v>1</v>
      </c>
      <c r="AL158" s="60" t="str">
        <f t="shared" si="63"/>
        <v>Ja</v>
      </c>
      <c r="AM158" s="60" t="str">
        <f t="shared" si="57"/>
        <v>Nein</v>
      </c>
      <c r="AN158" s="60" t="b">
        <f t="shared" si="60"/>
        <v>0</v>
      </c>
      <c r="AO158" s="60" t="b">
        <f>AND(C158=config!$D$23,AND(NOT(ISBLANK(H158)),H158&lt;=DATE(2022,12,31)))</f>
        <v>0</v>
      </c>
      <c r="AP158" s="60" t="b">
        <f>AND(D158=config!$J$24,AND(NOT(ISBLANK(I158)),I158&lt;=DATE(2022,12,31)))</f>
        <v>0</v>
      </c>
      <c r="AQ158" s="63">
        <f>K158*IF(AN158,14,12)/config!$B$7*AG158</f>
        <v>0</v>
      </c>
      <c r="AR158" s="63">
        <f>IF(K158&lt;=config!$B$9,config!$B$10,config!$B$11)*AQ158</f>
        <v>0</v>
      </c>
      <c r="AS158" s="63" t="e">
        <f>INDEX(Beschäftigungsgruppen!$J$16:$M$20,F158,AI158)/config!$B$12*J158</f>
        <v>#VALUE!</v>
      </c>
      <c r="AT158" s="63" t="e">
        <f>AS158*IF(AN158,14,12)/config!$B$7*AG158</f>
        <v>#VALUE!</v>
      </c>
      <c r="AU158" s="63" t="e">
        <f>IF(AS158&lt;=config!$B$9,config!$B$10,config!$B$11)*AT158</f>
        <v>#VALUE!</v>
      </c>
      <c r="AV158" s="249">
        <f t="shared" si="64"/>
        <v>0</v>
      </c>
      <c r="AW158" s="249">
        <f t="shared" si="65"/>
        <v>0</v>
      </c>
      <c r="AX158" s="53">
        <f t="shared" si="66"/>
        <v>0</v>
      </c>
    </row>
    <row r="159" spans="2:50" ht="15" customHeight="1" x14ac:dyDescent="0.2">
      <c r="B159" s="176" t="str">
        <f t="shared" si="67"/>
        <v/>
      </c>
      <c r="C159" s="137"/>
      <c r="D159" s="115"/>
      <c r="E159" s="96"/>
      <c r="F159" s="127"/>
      <c r="G159" s="128"/>
      <c r="H159" s="122"/>
      <c r="I159" s="123"/>
      <c r="J159" s="129"/>
      <c r="K159" s="17"/>
      <c r="L159" s="115"/>
      <c r="M159" s="117" t="str">
        <f t="shared" si="68"/>
        <v/>
      </c>
      <c r="N159" s="14" t="str">
        <f t="shared" si="69"/>
        <v/>
      </c>
      <c r="O159" s="264" t="str">
        <f t="shared" si="76"/>
        <v/>
      </c>
      <c r="P159" s="262"/>
      <c r="Q159" s="110" t="str">
        <f t="shared" si="70"/>
        <v/>
      </c>
      <c r="R159" s="14" t="str">
        <f t="shared" si="71"/>
        <v/>
      </c>
      <c r="S159" s="14" t="str">
        <f t="shared" si="72"/>
        <v/>
      </c>
      <c r="T159" s="14" t="str">
        <f t="shared" si="73"/>
        <v/>
      </c>
      <c r="U159" s="14" t="str">
        <f t="shared" si="74"/>
        <v/>
      </c>
      <c r="V159" s="95" t="str">
        <f t="shared" si="75"/>
        <v/>
      </c>
      <c r="W159" s="120"/>
      <c r="X159" s="53"/>
      <c r="Y159" s="53" t="b">
        <f t="shared" si="61"/>
        <v>1</v>
      </c>
      <c r="Z159" s="53" t="b">
        <f t="shared" si="62"/>
        <v>0</v>
      </c>
      <c r="AA159" s="53" t="b">
        <f>IF(ISBLANK(H159),TRUE,AND(IF(ISBLANK(I159),TRUE,I159&gt;=H159),AND(H159&gt;=DATE(1900,1,1),H159&lt;=DATE(config!$B$6,12,31))))</f>
        <v>1</v>
      </c>
      <c r="AB159" s="53" t="b">
        <f>IF(ISBLANK(I159),TRUE,IF(ISBLANK(H159),FALSE,AND(I159&gt;=H159,AND(I159&gt;=DATE(config!$B$6,1,1),I159&lt;=DATE(config!$B$6,12,31)))))</f>
        <v>1</v>
      </c>
      <c r="AC159" s="53" t="b">
        <f t="shared" si="58"/>
        <v>0</v>
      </c>
      <c r="AD159" s="53" t="b">
        <f t="shared" si="59"/>
        <v>0</v>
      </c>
      <c r="AE159" s="53">
        <f>IF(H159&lt;DATE(config!$B$6,1,1),DATE(config!$B$6,1,1),H159)</f>
        <v>44562</v>
      </c>
      <c r="AF159" s="53">
        <f>IF(ISBLANK(I159),DATE(config!$B$6,12,31),IF(I159&gt;DATE(config!$B$6,12,31),DATE(config!$B$6,12,31),I159))</f>
        <v>44926</v>
      </c>
      <c r="AG159" s="53">
        <f t="shared" si="55"/>
        <v>365</v>
      </c>
      <c r="AH159" s="53">
        <f>ROUNDDOWN((config!$B$8-H159)/365.25,0)</f>
        <v>123</v>
      </c>
      <c r="AI159" s="60">
        <f t="shared" si="56"/>
        <v>4</v>
      </c>
      <c r="AJ159" s="60" t="str">
        <f>$F159 &amp; INDEX(Beschäftigungsgruppen!$J$15:$M$15,1,AI159)</f>
        <v>d</v>
      </c>
      <c r="AK159" s="60" t="b">
        <f>G159&lt;&gt;config!$F$20</f>
        <v>1</v>
      </c>
      <c r="AL159" s="60" t="str">
        <f t="shared" si="63"/>
        <v>Ja</v>
      </c>
      <c r="AM159" s="60" t="str">
        <f t="shared" si="57"/>
        <v>Nein</v>
      </c>
      <c r="AN159" s="60" t="b">
        <f t="shared" si="60"/>
        <v>0</v>
      </c>
      <c r="AO159" s="60" t="b">
        <f>AND(C159=config!$D$23,AND(NOT(ISBLANK(H159)),H159&lt;=DATE(2022,12,31)))</f>
        <v>0</v>
      </c>
      <c r="AP159" s="60" t="b">
        <f>AND(D159=config!$J$24,AND(NOT(ISBLANK(I159)),I159&lt;=DATE(2022,12,31)))</f>
        <v>0</v>
      </c>
      <c r="AQ159" s="63">
        <f>K159*IF(AN159,14,12)/config!$B$7*AG159</f>
        <v>0</v>
      </c>
      <c r="AR159" s="63">
        <f>IF(K159&lt;=config!$B$9,config!$B$10,config!$B$11)*AQ159</f>
        <v>0</v>
      </c>
      <c r="AS159" s="63" t="e">
        <f>INDEX(Beschäftigungsgruppen!$J$16:$M$20,F159,AI159)/config!$B$12*J159</f>
        <v>#VALUE!</v>
      </c>
      <c r="AT159" s="63" t="e">
        <f>AS159*IF(AN159,14,12)/config!$B$7*AG159</f>
        <v>#VALUE!</v>
      </c>
      <c r="AU159" s="63" t="e">
        <f>IF(AS159&lt;=config!$B$9,config!$B$10,config!$B$11)*AT159</f>
        <v>#VALUE!</v>
      </c>
      <c r="AV159" s="249">
        <f t="shared" si="64"/>
        <v>0</v>
      </c>
      <c r="AW159" s="249">
        <f t="shared" si="65"/>
        <v>0</v>
      </c>
      <c r="AX159" s="53">
        <f t="shared" si="66"/>
        <v>0</v>
      </c>
    </row>
    <row r="160" spans="2:50" ht="15" customHeight="1" x14ac:dyDescent="0.2">
      <c r="B160" s="176" t="str">
        <f t="shared" si="67"/>
        <v/>
      </c>
      <c r="C160" s="137"/>
      <c r="D160" s="115"/>
      <c r="E160" s="96"/>
      <c r="F160" s="127"/>
      <c r="G160" s="128"/>
      <c r="H160" s="122"/>
      <c r="I160" s="123"/>
      <c r="J160" s="129"/>
      <c r="K160" s="17"/>
      <c r="L160" s="115"/>
      <c r="M160" s="117" t="str">
        <f t="shared" si="68"/>
        <v/>
      </c>
      <c r="N160" s="14" t="str">
        <f t="shared" si="69"/>
        <v/>
      </c>
      <c r="O160" s="264" t="str">
        <f t="shared" si="76"/>
        <v/>
      </c>
      <c r="P160" s="262"/>
      <c r="Q160" s="110" t="str">
        <f t="shared" si="70"/>
        <v/>
      </c>
      <c r="R160" s="14" t="str">
        <f t="shared" si="71"/>
        <v/>
      </c>
      <c r="S160" s="14" t="str">
        <f t="shared" si="72"/>
        <v/>
      </c>
      <c r="T160" s="14" t="str">
        <f t="shared" si="73"/>
        <v/>
      </c>
      <c r="U160" s="14" t="str">
        <f t="shared" si="74"/>
        <v/>
      </c>
      <c r="V160" s="95" t="str">
        <f t="shared" si="75"/>
        <v/>
      </c>
      <c r="W160" s="120"/>
      <c r="X160" s="53"/>
      <c r="Y160" s="53" t="b">
        <f t="shared" si="61"/>
        <v>1</v>
      </c>
      <c r="Z160" s="53" t="b">
        <f t="shared" si="62"/>
        <v>0</v>
      </c>
      <c r="AA160" s="53" t="b">
        <f>IF(ISBLANK(H160),TRUE,AND(IF(ISBLANK(I160),TRUE,I160&gt;=H160),AND(H160&gt;=DATE(1900,1,1),H160&lt;=DATE(config!$B$6,12,31))))</f>
        <v>1</v>
      </c>
      <c r="AB160" s="53" t="b">
        <f>IF(ISBLANK(I160),TRUE,IF(ISBLANK(H160),FALSE,AND(I160&gt;=H160,AND(I160&gt;=DATE(config!$B$6,1,1),I160&lt;=DATE(config!$B$6,12,31)))))</f>
        <v>1</v>
      </c>
      <c r="AC160" s="53" t="b">
        <f t="shared" si="58"/>
        <v>0</v>
      </c>
      <c r="AD160" s="53" t="b">
        <f t="shared" si="59"/>
        <v>0</v>
      </c>
      <c r="AE160" s="53">
        <f>IF(H160&lt;DATE(config!$B$6,1,1),DATE(config!$B$6,1,1),H160)</f>
        <v>44562</v>
      </c>
      <c r="AF160" s="53">
        <f>IF(ISBLANK(I160),DATE(config!$B$6,12,31),IF(I160&gt;DATE(config!$B$6,12,31),DATE(config!$B$6,12,31),I160))</f>
        <v>44926</v>
      </c>
      <c r="AG160" s="53">
        <f t="shared" si="55"/>
        <v>365</v>
      </c>
      <c r="AH160" s="53">
        <f>ROUNDDOWN((config!$B$8-H160)/365.25,0)</f>
        <v>123</v>
      </c>
      <c r="AI160" s="60">
        <f t="shared" si="56"/>
        <v>4</v>
      </c>
      <c r="AJ160" s="60" t="str">
        <f>$F160 &amp; INDEX(Beschäftigungsgruppen!$J$15:$M$15,1,AI160)</f>
        <v>d</v>
      </c>
      <c r="AK160" s="60" t="b">
        <f>G160&lt;&gt;config!$F$20</f>
        <v>1</v>
      </c>
      <c r="AL160" s="60" t="str">
        <f t="shared" si="63"/>
        <v>Ja</v>
      </c>
      <c r="AM160" s="60" t="str">
        <f t="shared" si="57"/>
        <v>Nein</v>
      </c>
      <c r="AN160" s="60" t="b">
        <f t="shared" si="60"/>
        <v>0</v>
      </c>
      <c r="AO160" s="60" t="b">
        <f>AND(C160=config!$D$23,AND(NOT(ISBLANK(H160)),H160&lt;=DATE(2022,12,31)))</f>
        <v>0</v>
      </c>
      <c r="AP160" s="60" t="b">
        <f>AND(D160=config!$J$24,AND(NOT(ISBLANK(I160)),I160&lt;=DATE(2022,12,31)))</f>
        <v>0</v>
      </c>
      <c r="AQ160" s="63">
        <f>K160*IF(AN160,14,12)/config!$B$7*AG160</f>
        <v>0</v>
      </c>
      <c r="AR160" s="63">
        <f>IF(K160&lt;=config!$B$9,config!$B$10,config!$B$11)*AQ160</f>
        <v>0</v>
      </c>
      <c r="AS160" s="63" t="e">
        <f>INDEX(Beschäftigungsgruppen!$J$16:$M$20,F160,AI160)/config!$B$12*J160</f>
        <v>#VALUE!</v>
      </c>
      <c r="AT160" s="63" t="e">
        <f>AS160*IF(AN160,14,12)/config!$B$7*AG160</f>
        <v>#VALUE!</v>
      </c>
      <c r="AU160" s="63" t="e">
        <f>IF(AS160&lt;=config!$B$9,config!$B$10,config!$B$11)*AT160</f>
        <v>#VALUE!</v>
      </c>
      <c r="AV160" s="249">
        <f t="shared" si="64"/>
        <v>0</v>
      </c>
      <c r="AW160" s="249">
        <f t="shared" si="65"/>
        <v>0</v>
      </c>
      <c r="AX160" s="53">
        <f t="shared" si="66"/>
        <v>0</v>
      </c>
    </row>
    <row r="161" spans="2:50" ht="15" customHeight="1" x14ac:dyDescent="0.2">
      <c r="B161" s="176" t="str">
        <f t="shared" si="67"/>
        <v/>
      </c>
      <c r="C161" s="137"/>
      <c r="D161" s="115"/>
      <c r="E161" s="96"/>
      <c r="F161" s="127"/>
      <c r="G161" s="128"/>
      <c r="H161" s="122"/>
      <c r="I161" s="123"/>
      <c r="J161" s="129"/>
      <c r="K161" s="17"/>
      <c r="L161" s="115"/>
      <c r="M161" s="117" t="str">
        <f t="shared" si="68"/>
        <v/>
      </c>
      <c r="N161" s="14" t="str">
        <f t="shared" si="69"/>
        <v/>
      </c>
      <c r="O161" s="264" t="str">
        <f t="shared" si="76"/>
        <v/>
      </c>
      <c r="P161" s="262"/>
      <c r="Q161" s="110" t="str">
        <f t="shared" si="70"/>
        <v/>
      </c>
      <c r="R161" s="14" t="str">
        <f t="shared" si="71"/>
        <v/>
      </c>
      <c r="S161" s="14" t="str">
        <f t="shared" si="72"/>
        <v/>
      </c>
      <c r="T161" s="14" t="str">
        <f t="shared" si="73"/>
        <v/>
      </c>
      <c r="U161" s="14" t="str">
        <f t="shared" si="74"/>
        <v/>
      </c>
      <c r="V161" s="95" t="str">
        <f t="shared" si="75"/>
        <v/>
      </c>
      <c r="W161" s="120"/>
      <c r="X161" s="53"/>
      <c r="Y161" s="53" t="b">
        <f t="shared" si="61"/>
        <v>1</v>
      </c>
      <c r="Z161" s="53" t="b">
        <f t="shared" si="62"/>
        <v>0</v>
      </c>
      <c r="AA161" s="53" t="b">
        <f>IF(ISBLANK(H161),TRUE,AND(IF(ISBLANK(I161),TRUE,I161&gt;=H161),AND(H161&gt;=DATE(1900,1,1),H161&lt;=DATE(config!$B$6,12,31))))</f>
        <v>1</v>
      </c>
      <c r="AB161" s="53" t="b">
        <f>IF(ISBLANK(I161),TRUE,IF(ISBLANK(H161),FALSE,AND(I161&gt;=H161,AND(I161&gt;=DATE(config!$B$6,1,1),I161&lt;=DATE(config!$B$6,12,31)))))</f>
        <v>1</v>
      </c>
      <c r="AC161" s="53" t="b">
        <f t="shared" si="58"/>
        <v>0</v>
      </c>
      <c r="AD161" s="53" t="b">
        <f t="shared" si="59"/>
        <v>0</v>
      </c>
      <c r="AE161" s="53">
        <f>IF(H161&lt;DATE(config!$B$6,1,1),DATE(config!$B$6,1,1),H161)</f>
        <v>44562</v>
      </c>
      <c r="AF161" s="53">
        <f>IF(ISBLANK(I161),DATE(config!$B$6,12,31),IF(I161&gt;DATE(config!$B$6,12,31),DATE(config!$B$6,12,31),I161))</f>
        <v>44926</v>
      </c>
      <c r="AG161" s="53">
        <f t="shared" si="55"/>
        <v>365</v>
      </c>
      <c r="AH161" s="53">
        <f>ROUNDDOWN((config!$B$8-H161)/365.25,0)</f>
        <v>123</v>
      </c>
      <c r="AI161" s="60">
        <f t="shared" si="56"/>
        <v>4</v>
      </c>
      <c r="AJ161" s="60" t="str">
        <f>$F161 &amp; INDEX(Beschäftigungsgruppen!$J$15:$M$15,1,AI161)</f>
        <v>d</v>
      </c>
      <c r="AK161" s="60" t="b">
        <f>G161&lt;&gt;config!$F$20</f>
        <v>1</v>
      </c>
      <c r="AL161" s="60" t="str">
        <f t="shared" si="63"/>
        <v>Ja</v>
      </c>
      <c r="AM161" s="60" t="str">
        <f t="shared" si="57"/>
        <v>Nein</v>
      </c>
      <c r="AN161" s="60" t="b">
        <f t="shared" si="60"/>
        <v>0</v>
      </c>
      <c r="AO161" s="60" t="b">
        <f>AND(C161=config!$D$23,AND(NOT(ISBLANK(H161)),H161&lt;=DATE(2022,12,31)))</f>
        <v>0</v>
      </c>
      <c r="AP161" s="60" t="b">
        <f>AND(D161=config!$J$24,AND(NOT(ISBLANK(I161)),I161&lt;=DATE(2022,12,31)))</f>
        <v>0</v>
      </c>
      <c r="AQ161" s="63">
        <f>K161*IF(AN161,14,12)/config!$B$7*AG161</f>
        <v>0</v>
      </c>
      <c r="AR161" s="63">
        <f>IF(K161&lt;=config!$B$9,config!$B$10,config!$B$11)*AQ161</f>
        <v>0</v>
      </c>
      <c r="AS161" s="63" t="e">
        <f>INDEX(Beschäftigungsgruppen!$J$16:$M$20,F161,AI161)/config!$B$12*J161</f>
        <v>#VALUE!</v>
      </c>
      <c r="AT161" s="63" t="e">
        <f>AS161*IF(AN161,14,12)/config!$B$7*AG161</f>
        <v>#VALUE!</v>
      </c>
      <c r="AU161" s="63" t="e">
        <f>IF(AS161&lt;=config!$B$9,config!$B$10,config!$B$11)*AT161</f>
        <v>#VALUE!</v>
      </c>
      <c r="AV161" s="249">
        <f t="shared" si="64"/>
        <v>0</v>
      </c>
      <c r="AW161" s="249">
        <f t="shared" si="65"/>
        <v>0</v>
      </c>
      <c r="AX161" s="53">
        <f t="shared" si="66"/>
        <v>0</v>
      </c>
    </row>
    <row r="162" spans="2:50" ht="15" customHeight="1" x14ac:dyDescent="0.2">
      <c r="B162" s="176" t="str">
        <f t="shared" si="67"/>
        <v/>
      </c>
      <c r="C162" s="137"/>
      <c r="D162" s="115"/>
      <c r="E162" s="96"/>
      <c r="F162" s="127"/>
      <c r="G162" s="128"/>
      <c r="H162" s="122"/>
      <c r="I162" s="123"/>
      <c r="J162" s="129"/>
      <c r="K162" s="17"/>
      <c r="L162" s="115"/>
      <c r="M162" s="117" t="str">
        <f t="shared" si="68"/>
        <v/>
      </c>
      <c r="N162" s="14" t="str">
        <f t="shared" si="69"/>
        <v/>
      </c>
      <c r="O162" s="264" t="str">
        <f t="shared" si="76"/>
        <v/>
      </c>
      <c r="P162" s="262"/>
      <c r="Q162" s="110" t="str">
        <f t="shared" si="70"/>
        <v/>
      </c>
      <c r="R162" s="14" t="str">
        <f t="shared" si="71"/>
        <v/>
      </c>
      <c r="S162" s="14" t="str">
        <f t="shared" si="72"/>
        <v/>
      </c>
      <c r="T162" s="14" t="str">
        <f t="shared" si="73"/>
        <v/>
      </c>
      <c r="U162" s="14" t="str">
        <f t="shared" si="74"/>
        <v/>
      </c>
      <c r="V162" s="95" t="str">
        <f t="shared" si="75"/>
        <v/>
      </c>
      <c r="W162" s="120"/>
      <c r="X162" s="53"/>
      <c r="Y162" s="53" t="b">
        <f t="shared" si="61"/>
        <v>1</v>
      </c>
      <c r="Z162" s="53" t="b">
        <f t="shared" si="62"/>
        <v>0</v>
      </c>
      <c r="AA162" s="53" t="b">
        <f>IF(ISBLANK(H162),TRUE,AND(IF(ISBLANK(I162),TRUE,I162&gt;=H162),AND(H162&gt;=DATE(1900,1,1),H162&lt;=DATE(config!$B$6,12,31))))</f>
        <v>1</v>
      </c>
      <c r="AB162" s="53" t="b">
        <f>IF(ISBLANK(I162),TRUE,IF(ISBLANK(H162),FALSE,AND(I162&gt;=H162,AND(I162&gt;=DATE(config!$B$6,1,1),I162&lt;=DATE(config!$B$6,12,31)))))</f>
        <v>1</v>
      </c>
      <c r="AC162" s="53" t="b">
        <f t="shared" si="58"/>
        <v>0</v>
      </c>
      <c r="AD162" s="53" t="b">
        <f t="shared" si="59"/>
        <v>0</v>
      </c>
      <c r="AE162" s="53">
        <f>IF(H162&lt;DATE(config!$B$6,1,1),DATE(config!$B$6,1,1),H162)</f>
        <v>44562</v>
      </c>
      <c r="AF162" s="53">
        <f>IF(ISBLANK(I162),DATE(config!$B$6,12,31),IF(I162&gt;DATE(config!$B$6,12,31),DATE(config!$B$6,12,31),I162))</f>
        <v>44926</v>
      </c>
      <c r="AG162" s="53">
        <f t="shared" si="55"/>
        <v>365</v>
      </c>
      <c r="AH162" s="53">
        <f>ROUNDDOWN((config!$B$8-H162)/365.25,0)</f>
        <v>123</v>
      </c>
      <c r="AI162" s="60">
        <f t="shared" si="56"/>
        <v>4</v>
      </c>
      <c r="AJ162" s="60" t="str">
        <f>$F162 &amp; INDEX(Beschäftigungsgruppen!$J$15:$M$15,1,AI162)</f>
        <v>d</v>
      </c>
      <c r="AK162" s="60" t="b">
        <f>G162&lt;&gt;config!$F$20</f>
        <v>1</v>
      </c>
      <c r="AL162" s="60" t="str">
        <f t="shared" si="63"/>
        <v>Ja</v>
      </c>
      <c r="AM162" s="60" t="str">
        <f t="shared" si="57"/>
        <v>Nein</v>
      </c>
      <c r="AN162" s="60" t="b">
        <f t="shared" si="60"/>
        <v>0</v>
      </c>
      <c r="AO162" s="60" t="b">
        <f>AND(C162=config!$D$23,AND(NOT(ISBLANK(H162)),H162&lt;=DATE(2022,12,31)))</f>
        <v>0</v>
      </c>
      <c r="AP162" s="60" t="b">
        <f>AND(D162=config!$J$24,AND(NOT(ISBLANK(I162)),I162&lt;=DATE(2022,12,31)))</f>
        <v>0</v>
      </c>
      <c r="AQ162" s="63">
        <f>K162*IF(AN162,14,12)/config!$B$7*AG162</f>
        <v>0</v>
      </c>
      <c r="AR162" s="63">
        <f>IF(K162&lt;=config!$B$9,config!$B$10,config!$B$11)*AQ162</f>
        <v>0</v>
      </c>
      <c r="AS162" s="63" t="e">
        <f>INDEX(Beschäftigungsgruppen!$J$16:$M$20,F162,AI162)/config!$B$12*J162</f>
        <v>#VALUE!</v>
      </c>
      <c r="AT162" s="63" t="e">
        <f>AS162*IF(AN162,14,12)/config!$B$7*AG162</f>
        <v>#VALUE!</v>
      </c>
      <c r="AU162" s="63" t="e">
        <f>IF(AS162&lt;=config!$B$9,config!$B$10,config!$B$11)*AT162</f>
        <v>#VALUE!</v>
      </c>
      <c r="AV162" s="249">
        <f t="shared" si="64"/>
        <v>0</v>
      </c>
      <c r="AW162" s="249">
        <f t="shared" si="65"/>
        <v>0</v>
      </c>
      <c r="AX162" s="53">
        <f t="shared" si="66"/>
        <v>0</v>
      </c>
    </row>
    <row r="163" spans="2:50" ht="15" customHeight="1" x14ac:dyDescent="0.2">
      <c r="B163" s="176" t="str">
        <f t="shared" si="67"/>
        <v/>
      </c>
      <c r="C163" s="137"/>
      <c r="D163" s="115"/>
      <c r="E163" s="96"/>
      <c r="F163" s="127"/>
      <c r="G163" s="128"/>
      <c r="H163" s="122"/>
      <c r="I163" s="123"/>
      <c r="J163" s="129"/>
      <c r="K163" s="17"/>
      <c r="L163" s="115"/>
      <c r="M163" s="117" t="str">
        <f t="shared" si="68"/>
        <v/>
      </c>
      <c r="N163" s="14" t="str">
        <f t="shared" si="69"/>
        <v/>
      </c>
      <c r="O163" s="264" t="str">
        <f t="shared" si="76"/>
        <v/>
      </c>
      <c r="P163" s="262"/>
      <c r="Q163" s="110" t="str">
        <f t="shared" si="70"/>
        <v/>
      </c>
      <c r="R163" s="14" t="str">
        <f t="shared" si="71"/>
        <v/>
      </c>
      <c r="S163" s="14" t="str">
        <f t="shared" si="72"/>
        <v/>
      </c>
      <c r="T163" s="14" t="str">
        <f t="shared" si="73"/>
        <v/>
      </c>
      <c r="U163" s="14" t="str">
        <f t="shared" si="74"/>
        <v/>
      </c>
      <c r="V163" s="95" t="str">
        <f t="shared" si="75"/>
        <v/>
      </c>
      <c r="W163" s="120"/>
      <c r="X163" s="53"/>
      <c r="Y163" s="53" t="b">
        <f t="shared" si="61"/>
        <v>1</v>
      </c>
      <c r="Z163" s="53" t="b">
        <f t="shared" si="62"/>
        <v>0</v>
      </c>
      <c r="AA163" s="53" t="b">
        <f>IF(ISBLANK(H163),TRUE,AND(IF(ISBLANK(I163),TRUE,I163&gt;=H163),AND(H163&gt;=DATE(1900,1,1),H163&lt;=DATE(config!$B$6,12,31))))</f>
        <v>1</v>
      </c>
      <c r="AB163" s="53" t="b">
        <f>IF(ISBLANK(I163),TRUE,IF(ISBLANK(H163),FALSE,AND(I163&gt;=H163,AND(I163&gt;=DATE(config!$B$6,1,1),I163&lt;=DATE(config!$B$6,12,31)))))</f>
        <v>1</v>
      </c>
      <c r="AC163" s="53" t="b">
        <f t="shared" si="58"/>
        <v>0</v>
      </c>
      <c r="AD163" s="53" t="b">
        <f t="shared" si="59"/>
        <v>0</v>
      </c>
      <c r="AE163" s="53">
        <f>IF(H163&lt;DATE(config!$B$6,1,1),DATE(config!$B$6,1,1),H163)</f>
        <v>44562</v>
      </c>
      <c r="AF163" s="53">
        <f>IF(ISBLANK(I163),DATE(config!$B$6,12,31),IF(I163&gt;DATE(config!$B$6,12,31),DATE(config!$B$6,12,31),I163))</f>
        <v>44926</v>
      </c>
      <c r="AG163" s="53">
        <f t="shared" si="55"/>
        <v>365</v>
      </c>
      <c r="AH163" s="53">
        <f>ROUNDDOWN((config!$B$8-H163)/365.25,0)</f>
        <v>123</v>
      </c>
      <c r="AI163" s="60">
        <f t="shared" si="56"/>
        <v>4</v>
      </c>
      <c r="AJ163" s="60" t="str">
        <f>$F163 &amp; INDEX(Beschäftigungsgruppen!$J$15:$M$15,1,AI163)</f>
        <v>d</v>
      </c>
      <c r="AK163" s="60" t="b">
        <f>G163&lt;&gt;config!$F$20</f>
        <v>1</v>
      </c>
      <c r="AL163" s="60" t="str">
        <f t="shared" si="63"/>
        <v>Ja</v>
      </c>
      <c r="AM163" s="60" t="str">
        <f t="shared" si="57"/>
        <v>Nein</v>
      </c>
      <c r="AN163" s="60" t="b">
        <f t="shared" si="60"/>
        <v>0</v>
      </c>
      <c r="AO163" s="60" t="b">
        <f>AND(C163=config!$D$23,AND(NOT(ISBLANK(H163)),H163&lt;=DATE(2022,12,31)))</f>
        <v>0</v>
      </c>
      <c r="AP163" s="60" t="b">
        <f>AND(D163=config!$J$24,AND(NOT(ISBLANK(I163)),I163&lt;=DATE(2022,12,31)))</f>
        <v>0</v>
      </c>
      <c r="AQ163" s="63">
        <f>K163*IF(AN163,14,12)/config!$B$7*AG163</f>
        <v>0</v>
      </c>
      <c r="AR163" s="63">
        <f>IF(K163&lt;=config!$B$9,config!$B$10,config!$B$11)*AQ163</f>
        <v>0</v>
      </c>
      <c r="AS163" s="63" t="e">
        <f>INDEX(Beschäftigungsgruppen!$J$16:$M$20,F163,AI163)/config!$B$12*J163</f>
        <v>#VALUE!</v>
      </c>
      <c r="AT163" s="63" t="e">
        <f>AS163*IF(AN163,14,12)/config!$B$7*AG163</f>
        <v>#VALUE!</v>
      </c>
      <c r="AU163" s="63" t="e">
        <f>IF(AS163&lt;=config!$B$9,config!$B$10,config!$B$11)*AT163</f>
        <v>#VALUE!</v>
      </c>
      <c r="AV163" s="249">
        <f t="shared" si="64"/>
        <v>0</v>
      </c>
      <c r="AW163" s="249">
        <f t="shared" si="65"/>
        <v>0</v>
      </c>
      <c r="AX163" s="53">
        <f t="shared" si="66"/>
        <v>0</v>
      </c>
    </row>
    <row r="164" spans="2:50" ht="15" customHeight="1" x14ac:dyDescent="0.2">
      <c r="B164" s="176" t="str">
        <f t="shared" si="67"/>
        <v/>
      </c>
      <c r="C164" s="137"/>
      <c r="D164" s="115"/>
      <c r="E164" s="96"/>
      <c r="F164" s="127"/>
      <c r="G164" s="128"/>
      <c r="H164" s="122"/>
      <c r="I164" s="123"/>
      <c r="J164" s="129"/>
      <c r="K164" s="17"/>
      <c r="L164" s="115"/>
      <c r="M164" s="117" t="str">
        <f t="shared" si="68"/>
        <v/>
      </c>
      <c r="N164" s="14" t="str">
        <f t="shared" si="69"/>
        <v/>
      </c>
      <c r="O164" s="264" t="str">
        <f t="shared" si="76"/>
        <v/>
      </c>
      <c r="P164" s="262"/>
      <c r="Q164" s="110" t="str">
        <f t="shared" si="70"/>
        <v/>
      </c>
      <c r="R164" s="14" t="str">
        <f t="shared" si="71"/>
        <v/>
      </c>
      <c r="S164" s="14" t="str">
        <f t="shared" si="72"/>
        <v/>
      </c>
      <c r="T164" s="14" t="str">
        <f t="shared" si="73"/>
        <v/>
      </c>
      <c r="U164" s="14" t="str">
        <f t="shared" si="74"/>
        <v/>
      </c>
      <c r="V164" s="95" t="str">
        <f t="shared" si="75"/>
        <v/>
      </c>
      <c r="W164" s="120"/>
      <c r="X164" s="53"/>
      <c r="Y164" s="53" t="b">
        <f t="shared" si="61"/>
        <v>1</v>
      </c>
      <c r="Z164" s="53" t="b">
        <f t="shared" si="62"/>
        <v>0</v>
      </c>
      <c r="AA164" s="53" t="b">
        <f>IF(ISBLANK(H164),TRUE,AND(IF(ISBLANK(I164),TRUE,I164&gt;=H164),AND(H164&gt;=DATE(1900,1,1),H164&lt;=DATE(config!$B$6,12,31))))</f>
        <v>1</v>
      </c>
      <c r="AB164" s="53" t="b">
        <f>IF(ISBLANK(I164),TRUE,IF(ISBLANK(H164),FALSE,AND(I164&gt;=H164,AND(I164&gt;=DATE(config!$B$6,1,1),I164&lt;=DATE(config!$B$6,12,31)))))</f>
        <v>1</v>
      </c>
      <c r="AC164" s="53" t="b">
        <f t="shared" si="58"/>
        <v>0</v>
      </c>
      <c r="AD164" s="53" t="b">
        <f t="shared" si="59"/>
        <v>0</v>
      </c>
      <c r="AE164" s="53">
        <f>IF(H164&lt;DATE(config!$B$6,1,1),DATE(config!$B$6,1,1),H164)</f>
        <v>44562</v>
      </c>
      <c r="AF164" s="53">
        <f>IF(ISBLANK(I164),DATE(config!$B$6,12,31),IF(I164&gt;DATE(config!$B$6,12,31),DATE(config!$B$6,12,31),I164))</f>
        <v>44926</v>
      </c>
      <c r="AG164" s="53">
        <f t="shared" si="55"/>
        <v>365</v>
      </c>
      <c r="AH164" s="53">
        <f>ROUNDDOWN((config!$B$8-H164)/365.25,0)</f>
        <v>123</v>
      </c>
      <c r="AI164" s="60">
        <f t="shared" si="56"/>
        <v>4</v>
      </c>
      <c r="AJ164" s="60" t="str">
        <f>$F164 &amp; INDEX(Beschäftigungsgruppen!$J$15:$M$15,1,AI164)</f>
        <v>d</v>
      </c>
      <c r="AK164" s="60" t="b">
        <f>G164&lt;&gt;config!$F$20</f>
        <v>1</v>
      </c>
      <c r="AL164" s="60" t="str">
        <f t="shared" si="63"/>
        <v>Ja</v>
      </c>
      <c r="AM164" s="60" t="str">
        <f t="shared" si="57"/>
        <v>Nein</v>
      </c>
      <c r="AN164" s="60" t="b">
        <f t="shared" si="60"/>
        <v>0</v>
      </c>
      <c r="AO164" s="60" t="b">
        <f>AND(C164=config!$D$23,AND(NOT(ISBLANK(H164)),H164&lt;=DATE(2022,12,31)))</f>
        <v>0</v>
      </c>
      <c r="AP164" s="60" t="b">
        <f>AND(D164=config!$J$24,AND(NOT(ISBLANK(I164)),I164&lt;=DATE(2022,12,31)))</f>
        <v>0</v>
      </c>
      <c r="AQ164" s="63">
        <f>K164*IF(AN164,14,12)/config!$B$7*AG164</f>
        <v>0</v>
      </c>
      <c r="AR164" s="63">
        <f>IF(K164&lt;=config!$B$9,config!$B$10,config!$B$11)*AQ164</f>
        <v>0</v>
      </c>
      <c r="AS164" s="63" t="e">
        <f>INDEX(Beschäftigungsgruppen!$J$16:$M$20,F164,AI164)/config!$B$12*J164</f>
        <v>#VALUE!</v>
      </c>
      <c r="AT164" s="63" t="e">
        <f>AS164*IF(AN164,14,12)/config!$B$7*AG164</f>
        <v>#VALUE!</v>
      </c>
      <c r="AU164" s="63" t="e">
        <f>IF(AS164&lt;=config!$B$9,config!$B$10,config!$B$11)*AT164</f>
        <v>#VALUE!</v>
      </c>
      <c r="AV164" s="249">
        <f t="shared" si="64"/>
        <v>0</v>
      </c>
      <c r="AW164" s="249">
        <f t="shared" si="65"/>
        <v>0</v>
      </c>
      <c r="AX164" s="53">
        <f t="shared" si="66"/>
        <v>0</v>
      </c>
    </row>
    <row r="165" spans="2:50" ht="15" customHeight="1" x14ac:dyDescent="0.2">
      <c r="B165" s="176" t="str">
        <f t="shared" si="67"/>
        <v/>
      </c>
      <c r="C165" s="137"/>
      <c r="D165" s="115"/>
      <c r="E165" s="96"/>
      <c r="F165" s="127"/>
      <c r="G165" s="128"/>
      <c r="H165" s="122"/>
      <c r="I165" s="123"/>
      <c r="J165" s="129"/>
      <c r="K165" s="17"/>
      <c r="L165" s="115"/>
      <c r="M165" s="117" t="str">
        <f t="shared" si="68"/>
        <v/>
      </c>
      <c r="N165" s="14" t="str">
        <f t="shared" si="69"/>
        <v/>
      </c>
      <c r="O165" s="264" t="str">
        <f t="shared" si="76"/>
        <v/>
      </c>
      <c r="P165" s="262"/>
      <c r="Q165" s="110" t="str">
        <f t="shared" si="70"/>
        <v/>
      </c>
      <c r="R165" s="14" t="str">
        <f t="shared" si="71"/>
        <v/>
      </c>
      <c r="S165" s="14" t="str">
        <f t="shared" si="72"/>
        <v/>
      </c>
      <c r="T165" s="14" t="str">
        <f t="shared" si="73"/>
        <v/>
      </c>
      <c r="U165" s="14" t="str">
        <f t="shared" si="74"/>
        <v/>
      </c>
      <c r="V165" s="95" t="str">
        <f t="shared" si="75"/>
        <v/>
      </c>
      <c r="W165" s="120"/>
      <c r="X165" s="53"/>
      <c r="Y165" s="53" t="b">
        <f t="shared" si="61"/>
        <v>1</v>
      </c>
      <c r="Z165" s="53" t="b">
        <f t="shared" si="62"/>
        <v>0</v>
      </c>
      <c r="AA165" s="53" t="b">
        <f>IF(ISBLANK(H165),TRUE,AND(IF(ISBLANK(I165),TRUE,I165&gt;=H165),AND(H165&gt;=DATE(1900,1,1),H165&lt;=DATE(config!$B$6,12,31))))</f>
        <v>1</v>
      </c>
      <c r="AB165" s="53" t="b">
        <f>IF(ISBLANK(I165),TRUE,IF(ISBLANK(H165),FALSE,AND(I165&gt;=H165,AND(I165&gt;=DATE(config!$B$6,1,1),I165&lt;=DATE(config!$B$6,12,31)))))</f>
        <v>1</v>
      </c>
      <c r="AC165" s="53" t="b">
        <f t="shared" si="58"/>
        <v>0</v>
      </c>
      <c r="AD165" s="53" t="b">
        <f t="shared" si="59"/>
        <v>0</v>
      </c>
      <c r="AE165" s="53">
        <f>IF(H165&lt;DATE(config!$B$6,1,1),DATE(config!$B$6,1,1),H165)</f>
        <v>44562</v>
      </c>
      <c r="AF165" s="53">
        <f>IF(ISBLANK(I165),DATE(config!$B$6,12,31),IF(I165&gt;DATE(config!$B$6,12,31),DATE(config!$B$6,12,31),I165))</f>
        <v>44926</v>
      </c>
      <c r="AG165" s="53">
        <f t="shared" si="55"/>
        <v>365</v>
      </c>
      <c r="AH165" s="53">
        <f>ROUNDDOWN((config!$B$8-H165)/365.25,0)</f>
        <v>123</v>
      </c>
      <c r="AI165" s="60">
        <f t="shared" si="56"/>
        <v>4</v>
      </c>
      <c r="AJ165" s="60" t="str">
        <f>$F165 &amp; INDEX(Beschäftigungsgruppen!$J$15:$M$15,1,AI165)</f>
        <v>d</v>
      </c>
      <c r="AK165" s="60" t="b">
        <f>G165&lt;&gt;config!$F$20</f>
        <v>1</v>
      </c>
      <c r="AL165" s="60" t="str">
        <f t="shared" si="63"/>
        <v>Ja</v>
      </c>
      <c r="AM165" s="60" t="str">
        <f t="shared" si="57"/>
        <v>Nein</v>
      </c>
      <c r="AN165" s="60" t="b">
        <f t="shared" si="60"/>
        <v>0</v>
      </c>
      <c r="AO165" s="60" t="b">
        <f>AND(C165=config!$D$23,AND(NOT(ISBLANK(H165)),H165&lt;=DATE(2022,12,31)))</f>
        <v>0</v>
      </c>
      <c r="AP165" s="60" t="b">
        <f>AND(D165=config!$J$24,AND(NOT(ISBLANK(I165)),I165&lt;=DATE(2022,12,31)))</f>
        <v>0</v>
      </c>
      <c r="AQ165" s="63">
        <f>K165*IF(AN165,14,12)/config!$B$7*AG165</f>
        <v>0</v>
      </c>
      <c r="AR165" s="63">
        <f>IF(K165&lt;=config!$B$9,config!$B$10,config!$B$11)*AQ165</f>
        <v>0</v>
      </c>
      <c r="AS165" s="63" t="e">
        <f>INDEX(Beschäftigungsgruppen!$J$16:$M$20,F165,AI165)/config!$B$12*J165</f>
        <v>#VALUE!</v>
      </c>
      <c r="AT165" s="63" t="e">
        <f>AS165*IF(AN165,14,12)/config!$B$7*AG165</f>
        <v>#VALUE!</v>
      </c>
      <c r="AU165" s="63" t="e">
        <f>IF(AS165&lt;=config!$B$9,config!$B$10,config!$B$11)*AT165</f>
        <v>#VALUE!</v>
      </c>
      <c r="AV165" s="249">
        <f t="shared" si="64"/>
        <v>0</v>
      </c>
      <c r="AW165" s="249">
        <f t="shared" si="65"/>
        <v>0</v>
      </c>
      <c r="AX165" s="53">
        <f t="shared" si="66"/>
        <v>0</v>
      </c>
    </row>
    <row r="166" spans="2:50" ht="15" customHeight="1" x14ac:dyDescent="0.2">
      <c r="B166" s="176" t="str">
        <f t="shared" si="67"/>
        <v/>
      </c>
      <c r="C166" s="137"/>
      <c r="D166" s="115"/>
      <c r="E166" s="96"/>
      <c r="F166" s="127"/>
      <c r="G166" s="128"/>
      <c r="H166" s="122"/>
      <c r="I166" s="123"/>
      <c r="J166" s="129"/>
      <c r="K166" s="17"/>
      <c r="L166" s="115"/>
      <c r="M166" s="117" t="str">
        <f t="shared" si="68"/>
        <v/>
      </c>
      <c r="N166" s="14" t="str">
        <f t="shared" si="69"/>
        <v/>
      </c>
      <c r="O166" s="264" t="str">
        <f t="shared" si="76"/>
        <v/>
      </c>
      <c r="P166" s="262"/>
      <c r="Q166" s="110" t="str">
        <f t="shared" si="70"/>
        <v/>
      </c>
      <c r="R166" s="14" t="str">
        <f t="shared" si="71"/>
        <v/>
      </c>
      <c r="S166" s="14" t="str">
        <f t="shared" si="72"/>
        <v/>
      </c>
      <c r="T166" s="14" t="str">
        <f t="shared" si="73"/>
        <v/>
      </c>
      <c r="U166" s="14" t="str">
        <f t="shared" si="74"/>
        <v/>
      </c>
      <c r="V166" s="95" t="str">
        <f t="shared" si="75"/>
        <v/>
      </c>
      <c r="W166" s="120"/>
      <c r="X166" s="53"/>
      <c r="Y166" s="53" t="b">
        <f t="shared" si="61"/>
        <v>1</v>
      </c>
      <c r="Z166" s="53" t="b">
        <f t="shared" si="62"/>
        <v>0</v>
      </c>
      <c r="AA166" s="53" t="b">
        <f>IF(ISBLANK(H166),TRUE,AND(IF(ISBLANK(I166),TRUE,I166&gt;=H166),AND(H166&gt;=DATE(1900,1,1),H166&lt;=DATE(config!$B$6,12,31))))</f>
        <v>1</v>
      </c>
      <c r="AB166" s="53" t="b">
        <f>IF(ISBLANK(I166),TRUE,IF(ISBLANK(H166),FALSE,AND(I166&gt;=H166,AND(I166&gt;=DATE(config!$B$6,1,1),I166&lt;=DATE(config!$B$6,12,31)))))</f>
        <v>1</v>
      </c>
      <c r="AC166" s="53" t="b">
        <f t="shared" si="58"/>
        <v>0</v>
      </c>
      <c r="AD166" s="53" t="b">
        <f t="shared" si="59"/>
        <v>0</v>
      </c>
      <c r="AE166" s="53">
        <f>IF(H166&lt;DATE(config!$B$6,1,1),DATE(config!$B$6,1,1),H166)</f>
        <v>44562</v>
      </c>
      <c r="AF166" s="53">
        <f>IF(ISBLANK(I166),DATE(config!$B$6,12,31),IF(I166&gt;DATE(config!$B$6,12,31),DATE(config!$B$6,12,31),I166))</f>
        <v>44926</v>
      </c>
      <c r="AG166" s="53">
        <f t="shared" si="55"/>
        <v>365</v>
      </c>
      <c r="AH166" s="53">
        <f>ROUNDDOWN((config!$B$8-H166)/365.25,0)</f>
        <v>123</v>
      </c>
      <c r="AI166" s="60">
        <f t="shared" si="56"/>
        <v>4</v>
      </c>
      <c r="AJ166" s="60" t="str">
        <f>$F166 &amp; INDEX(Beschäftigungsgruppen!$J$15:$M$15,1,AI166)</f>
        <v>d</v>
      </c>
      <c r="AK166" s="60" t="b">
        <f>G166&lt;&gt;config!$F$20</f>
        <v>1</v>
      </c>
      <c r="AL166" s="60" t="str">
        <f t="shared" si="63"/>
        <v>Ja</v>
      </c>
      <c r="AM166" s="60" t="str">
        <f t="shared" si="57"/>
        <v>Nein</v>
      </c>
      <c r="AN166" s="60" t="b">
        <f t="shared" si="60"/>
        <v>0</v>
      </c>
      <c r="AO166" s="60" t="b">
        <f>AND(C166=config!$D$23,AND(NOT(ISBLANK(H166)),H166&lt;=DATE(2022,12,31)))</f>
        <v>0</v>
      </c>
      <c r="AP166" s="60" t="b">
        <f>AND(D166=config!$J$24,AND(NOT(ISBLANK(I166)),I166&lt;=DATE(2022,12,31)))</f>
        <v>0</v>
      </c>
      <c r="AQ166" s="63">
        <f>K166*IF(AN166,14,12)/config!$B$7*AG166</f>
        <v>0</v>
      </c>
      <c r="AR166" s="63">
        <f>IF(K166&lt;=config!$B$9,config!$B$10,config!$B$11)*AQ166</f>
        <v>0</v>
      </c>
      <c r="AS166" s="63" t="e">
        <f>INDEX(Beschäftigungsgruppen!$J$16:$M$20,F166,AI166)/config!$B$12*J166</f>
        <v>#VALUE!</v>
      </c>
      <c r="AT166" s="63" t="e">
        <f>AS166*IF(AN166,14,12)/config!$B$7*AG166</f>
        <v>#VALUE!</v>
      </c>
      <c r="AU166" s="63" t="e">
        <f>IF(AS166&lt;=config!$B$9,config!$B$10,config!$B$11)*AT166</f>
        <v>#VALUE!</v>
      </c>
      <c r="AV166" s="249">
        <f t="shared" si="64"/>
        <v>0</v>
      </c>
      <c r="AW166" s="249">
        <f t="shared" si="65"/>
        <v>0</v>
      </c>
      <c r="AX166" s="53">
        <f t="shared" si="66"/>
        <v>0</v>
      </c>
    </row>
    <row r="167" spans="2:50" ht="15" customHeight="1" x14ac:dyDescent="0.2">
      <c r="B167" s="176" t="str">
        <f t="shared" si="67"/>
        <v/>
      </c>
      <c r="C167" s="137"/>
      <c r="D167" s="115"/>
      <c r="E167" s="96"/>
      <c r="F167" s="127"/>
      <c r="G167" s="128"/>
      <c r="H167" s="122"/>
      <c r="I167" s="123"/>
      <c r="J167" s="129"/>
      <c r="K167" s="17"/>
      <c r="L167" s="115"/>
      <c r="M167" s="117" t="str">
        <f t="shared" si="68"/>
        <v/>
      </c>
      <c r="N167" s="14" t="str">
        <f t="shared" si="69"/>
        <v/>
      </c>
      <c r="O167" s="264" t="str">
        <f t="shared" si="76"/>
        <v/>
      </c>
      <c r="P167" s="262"/>
      <c r="Q167" s="110" t="str">
        <f t="shared" si="70"/>
        <v/>
      </c>
      <c r="R167" s="14" t="str">
        <f t="shared" si="71"/>
        <v/>
      </c>
      <c r="S167" s="14" t="str">
        <f t="shared" si="72"/>
        <v/>
      </c>
      <c r="T167" s="14" t="str">
        <f t="shared" si="73"/>
        <v/>
      </c>
      <c r="U167" s="14" t="str">
        <f t="shared" si="74"/>
        <v/>
      </c>
      <c r="V167" s="95" t="str">
        <f t="shared" si="75"/>
        <v/>
      </c>
      <c r="W167" s="120"/>
      <c r="X167" s="53"/>
      <c r="Y167" s="53" t="b">
        <f t="shared" si="61"/>
        <v>1</v>
      </c>
      <c r="Z167" s="53" t="b">
        <f t="shared" si="62"/>
        <v>0</v>
      </c>
      <c r="AA167" s="53" t="b">
        <f>IF(ISBLANK(H167),TRUE,AND(IF(ISBLANK(I167),TRUE,I167&gt;=H167),AND(H167&gt;=DATE(1900,1,1),H167&lt;=DATE(config!$B$6,12,31))))</f>
        <v>1</v>
      </c>
      <c r="AB167" s="53" t="b">
        <f>IF(ISBLANK(I167),TRUE,IF(ISBLANK(H167),FALSE,AND(I167&gt;=H167,AND(I167&gt;=DATE(config!$B$6,1,1),I167&lt;=DATE(config!$B$6,12,31)))))</f>
        <v>1</v>
      </c>
      <c r="AC167" s="53" t="b">
        <f t="shared" si="58"/>
        <v>0</v>
      </c>
      <c r="AD167" s="53" t="b">
        <f t="shared" si="59"/>
        <v>0</v>
      </c>
      <c r="AE167" s="53">
        <f>IF(H167&lt;DATE(config!$B$6,1,1),DATE(config!$B$6,1,1),H167)</f>
        <v>44562</v>
      </c>
      <c r="AF167" s="53">
        <f>IF(ISBLANK(I167),DATE(config!$B$6,12,31),IF(I167&gt;DATE(config!$B$6,12,31),DATE(config!$B$6,12,31),I167))</f>
        <v>44926</v>
      </c>
      <c r="AG167" s="53">
        <f t="shared" si="55"/>
        <v>365</v>
      </c>
      <c r="AH167" s="53">
        <f>ROUNDDOWN((config!$B$8-H167)/365.25,0)</f>
        <v>123</v>
      </c>
      <c r="AI167" s="60">
        <f t="shared" si="56"/>
        <v>4</v>
      </c>
      <c r="AJ167" s="60" t="str">
        <f>$F167 &amp; INDEX(Beschäftigungsgruppen!$J$15:$M$15,1,AI167)</f>
        <v>d</v>
      </c>
      <c r="AK167" s="60" t="b">
        <f>G167&lt;&gt;config!$F$20</f>
        <v>1</v>
      </c>
      <c r="AL167" s="60" t="str">
        <f t="shared" si="63"/>
        <v>Ja</v>
      </c>
      <c r="AM167" s="60" t="str">
        <f t="shared" si="57"/>
        <v>Nein</v>
      </c>
      <c r="AN167" s="60" t="b">
        <f t="shared" si="60"/>
        <v>0</v>
      </c>
      <c r="AO167" s="60" t="b">
        <f>AND(C167=config!$D$23,AND(NOT(ISBLANK(H167)),H167&lt;=DATE(2022,12,31)))</f>
        <v>0</v>
      </c>
      <c r="AP167" s="60" t="b">
        <f>AND(D167=config!$J$24,AND(NOT(ISBLANK(I167)),I167&lt;=DATE(2022,12,31)))</f>
        <v>0</v>
      </c>
      <c r="AQ167" s="63">
        <f>K167*IF(AN167,14,12)/config!$B$7*AG167</f>
        <v>0</v>
      </c>
      <c r="AR167" s="63">
        <f>IF(K167&lt;=config!$B$9,config!$B$10,config!$B$11)*AQ167</f>
        <v>0</v>
      </c>
      <c r="AS167" s="63" t="e">
        <f>INDEX(Beschäftigungsgruppen!$J$16:$M$20,F167,AI167)/config!$B$12*J167</f>
        <v>#VALUE!</v>
      </c>
      <c r="AT167" s="63" t="e">
        <f>AS167*IF(AN167,14,12)/config!$B$7*AG167</f>
        <v>#VALUE!</v>
      </c>
      <c r="AU167" s="63" t="e">
        <f>IF(AS167&lt;=config!$B$9,config!$B$10,config!$B$11)*AT167</f>
        <v>#VALUE!</v>
      </c>
      <c r="AV167" s="249">
        <f t="shared" si="64"/>
        <v>0</v>
      </c>
      <c r="AW167" s="249">
        <f t="shared" si="65"/>
        <v>0</v>
      </c>
      <c r="AX167" s="53">
        <f t="shared" si="66"/>
        <v>0</v>
      </c>
    </row>
    <row r="168" spans="2:50" ht="15" customHeight="1" x14ac:dyDescent="0.2">
      <c r="B168" s="176" t="str">
        <f t="shared" si="67"/>
        <v/>
      </c>
      <c r="C168" s="137"/>
      <c r="D168" s="115"/>
      <c r="E168" s="96"/>
      <c r="F168" s="127"/>
      <c r="G168" s="128"/>
      <c r="H168" s="122"/>
      <c r="I168" s="123"/>
      <c r="J168" s="129"/>
      <c r="K168" s="17"/>
      <c r="L168" s="115"/>
      <c r="M168" s="117" t="str">
        <f t="shared" si="68"/>
        <v/>
      </c>
      <c r="N168" s="14" t="str">
        <f t="shared" si="69"/>
        <v/>
      </c>
      <c r="O168" s="264" t="str">
        <f t="shared" si="76"/>
        <v/>
      </c>
      <c r="P168" s="262"/>
      <c r="Q168" s="110" t="str">
        <f t="shared" si="70"/>
        <v/>
      </c>
      <c r="R168" s="14" t="str">
        <f t="shared" si="71"/>
        <v/>
      </c>
      <c r="S168" s="14" t="str">
        <f t="shared" si="72"/>
        <v/>
      </c>
      <c r="T168" s="14" t="str">
        <f t="shared" si="73"/>
        <v/>
      </c>
      <c r="U168" s="14" t="str">
        <f t="shared" si="74"/>
        <v/>
      </c>
      <c r="V168" s="95" t="str">
        <f t="shared" si="75"/>
        <v/>
      </c>
      <c r="W168" s="120"/>
      <c r="X168" s="53"/>
      <c r="Y168" s="53" t="b">
        <f t="shared" si="61"/>
        <v>1</v>
      </c>
      <c r="Z168" s="53" t="b">
        <f t="shared" si="62"/>
        <v>0</v>
      </c>
      <c r="AA168" s="53" t="b">
        <f>IF(ISBLANK(H168),TRUE,AND(IF(ISBLANK(I168),TRUE,I168&gt;=H168),AND(H168&gt;=DATE(1900,1,1),H168&lt;=DATE(config!$B$6,12,31))))</f>
        <v>1</v>
      </c>
      <c r="AB168" s="53" t="b">
        <f>IF(ISBLANK(I168),TRUE,IF(ISBLANK(H168),FALSE,AND(I168&gt;=H168,AND(I168&gt;=DATE(config!$B$6,1,1),I168&lt;=DATE(config!$B$6,12,31)))))</f>
        <v>1</v>
      </c>
      <c r="AC168" s="53" t="b">
        <f t="shared" si="58"/>
        <v>0</v>
      </c>
      <c r="AD168" s="53" t="b">
        <f t="shared" si="59"/>
        <v>0</v>
      </c>
      <c r="AE168" s="53">
        <f>IF(H168&lt;DATE(config!$B$6,1,1),DATE(config!$B$6,1,1),H168)</f>
        <v>44562</v>
      </c>
      <c r="AF168" s="53">
        <f>IF(ISBLANK(I168),DATE(config!$B$6,12,31),IF(I168&gt;DATE(config!$B$6,12,31),DATE(config!$B$6,12,31),I168))</f>
        <v>44926</v>
      </c>
      <c r="AG168" s="53">
        <f t="shared" si="55"/>
        <v>365</v>
      </c>
      <c r="AH168" s="53">
        <f>ROUNDDOWN((config!$B$8-H168)/365.25,0)</f>
        <v>123</v>
      </c>
      <c r="AI168" s="60">
        <f t="shared" si="56"/>
        <v>4</v>
      </c>
      <c r="AJ168" s="60" t="str">
        <f>$F168 &amp; INDEX(Beschäftigungsgruppen!$J$15:$M$15,1,AI168)</f>
        <v>d</v>
      </c>
      <c r="AK168" s="60" t="b">
        <f>G168&lt;&gt;config!$F$20</f>
        <v>1</v>
      </c>
      <c r="AL168" s="60" t="str">
        <f t="shared" si="63"/>
        <v>Ja</v>
      </c>
      <c r="AM168" s="60" t="str">
        <f t="shared" si="57"/>
        <v>Nein</v>
      </c>
      <c r="AN168" s="60" t="b">
        <f t="shared" si="60"/>
        <v>0</v>
      </c>
      <c r="AO168" s="60" t="b">
        <f>AND(C168=config!$D$23,AND(NOT(ISBLANK(H168)),H168&lt;=DATE(2022,12,31)))</f>
        <v>0</v>
      </c>
      <c r="AP168" s="60" t="b">
        <f>AND(D168=config!$J$24,AND(NOT(ISBLANK(I168)),I168&lt;=DATE(2022,12,31)))</f>
        <v>0</v>
      </c>
      <c r="AQ168" s="63">
        <f>K168*IF(AN168,14,12)/config!$B$7*AG168</f>
        <v>0</v>
      </c>
      <c r="AR168" s="63">
        <f>IF(K168&lt;=config!$B$9,config!$B$10,config!$B$11)*AQ168</f>
        <v>0</v>
      </c>
      <c r="AS168" s="63" t="e">
        <f>INDEX(Beschäftigungsgruppen!$J$16:$M$20,F168,AI168)/config!$B$12*J168</f>
        <v>#VALUE!</v>
      </c>
      <c r="AT168" s="63" t="e">
        <f>AS168*IF(AN168,14,12)/config!$B$7*AG168</f>
        <v>#VALUE!</v>
      </c>
      <c r="AU168" s="63" t="e">
        <f>IF(AS168&lt;=config!$B$9,config!$B$10,config!$B$11)*AT168</f>
        <v>#VALUE!</v>
      </c>
      <c r="AV168" s="249">
        <f t="shared" si="64"/>
        <v>0</v>
      </c>
      <c r="AW168" s="249">
        <f t="shared" si="65"/>
        <v>0</v>
      </c>
      <c r="AX168" s="53">
        <f t="shared" si="66"/>
        <v>0</v>
      </c>
    </row>
    <row r="169" spans="2:50" ht="15" customHeight="1" x14ac:dyDescent="0.2">
      <c r="B169" s="176" t="str">
        <f t="shared" si="67"/>
        <v/>
      </c>
      <c r="C169" s="137"/>
      <c r="D169" s="115"/>
      <c r="E169" s="96"/>
      <c r="F169" s="127"/>
      <c r="G169" s="128"/>
      <c r="H169" s="122"/>
      <c r="I169" s="123"/>
      <c r="J169" s="129"/>
      <c r="K169" s="17"/>
      <c r="L169" s="115"/>
      <c r="M169" s="117" t="str">
        <f t="shared" si="68"/>
        <v/>
      </c>
      <c r="N169" s="14" t="str">
        <f t="shared" si="69"/>
        <v/>
      </c>
      <c r="O169" s="264" t="str">
        <f t="shared" si="76"/>
        <v/>
      </c>
      <c r="P169" s="262"/>
      <c r="Q169" s="110" t="str">
        <f t="shared" si="70"/>
        <v/>
      </c>
      <c r="R169" s="14" t="str">
        <f t="shared" si="71"/>
        <v/>
      </c>
      <c r="S169" s="14" t="str">
        <f t="shared" si="72"/>
        <v/>
      </c>
      <c r="T169" s="14" t="str">
        <f t="shared" si="73"/>
        <v/>
      </c>
      <c r="U169" s="14" t="str">
        <f t="shared" si="74"/>
        <v/>
      </c>
      <c r="V169" s="95" t="str">
        <f t="shared" si="75"/>
        <v/>
      </c>
      <c r="W169" s="120"/>
      <c r="X169" s="53"/>
      <c r="Y169" s="53" t="b">
        <f t="shared" si="61"/>
        <v>1</v>
      </c>
      <c r="Z169" s="53" t="b">
        <f t="shared" si="62"/>
        <v>0</v>
      </c>
      <c r="AA169" s="53" t="b">
        <f>IF(ISBLANK(H169),TRUE,AND(IF(ISBLANK(I169),TRUE,I169&gt;=H169),AND(H169&gt;=DATE(1900,1,1),H169&lt;=DATE(config!$B$6,12,31))))</f>
        <v>1</v>
      </c>
      <c r="AB169" s="53" t="b">
        <f>IF(ISBLANK(I169),TRUE,IF(ISBLANK(H169),FALSE,AND(I169&gt;=H169,AND(I169&gt;=DATE(config!$B$6,1,1),I169&lt;=DATE(config!$B$6,12,31)))))</f>
        <v>1</v>
      </c>
      <c r="AC169" s="53" t="b">
        <f t="shared" si="58"/>
        <v>0</v>
      </c>
      <c r="AD169" s="53" t="b">
        <f t="shared" si="59"/>
        <v>0</v>
      </c>
      <c r="AE169" s="53">
        <f>IF(H169&lt;DATE(config!$B$6,1,1),DATE(config!$B$6,1,1),H169)</f>
        <v>44562</v>
      </c>
      <c r="AF169" s="53">
        <f>IF(ISBLANK(I169),DATE(config!$B$6,12,31),IF(I169&gt;DATE(config!$B$6,12,31),DATE(config!$B$6,12,31),I169))</f>
        <v>44926</v>
      </c>
      <c r="AG169" s="53">
        <f t="shared" si="55"/>
        <v>365</v>
      </c>
      <c r="AH169" s="53">
        <f>ROUNDDOWN((config!$B$8-H169)/365.25,0)</f>
        <v>123</v>
      </c>
      <c r="AI169" s="60">
        <f t="shared" si="56"/>
        <v>4</v>
      </c>
      <c r="AJ169" s="60" t="str">
        <f>$F169 &amp; INDEX(Beschäftigungsgruppen!$J$15:$M$15,1,AI169)</f>
        <v>d</v>
      </c>
      <c r="AK169" s="60" t="b">
        <f>G169&lt;&gt;config!$F$20</f>
        <v>1</v>
      </c>
      <c r="AL169" s="60" t="str">
        <f t="shared" si="63"/>
        <v>Ja</v>
      </c>
      <c r="AM169" s="60" t="str">
        <f t="shared" si="57"/>
        <v>Nein</v>
      </c>
      <c r="AN169" s="60" t="b">
        <f t="shared" si="60"/>
        <v>0</v>
      </c>
      <c r="AO169" s="60" t="b">
        <f>AND(C169=config!$D$23,AND(NOT(ISBLANK(H169)),H169&lt;=DATE(2022,12,31)))</f>
        <v>0</v>
      </c>
      <c r="AP169" s="60" t="b">
        <f>AND(D169=config!$J$24,AND(NOT(ISBLANK(I169)),I169&lt;=DATE(2022,12,31)))</f>
        <v>0</v>
      </c>
      <c r="AQ169" s="63">
        <f>K169*IF(AN169,14,12)/config!$B$7*AG169</f>
        <v>0</v>
      </c>
      <c r="AR169" s="63">
        <f>IF(K169&lt;=config!$B$9,config!$B$10,config!$B$11)*AQ169</f>
        <v>0</v>
      </c>
      <c r="AS169" s="63" t="e">
        <f>INDEX(Beschäftigungsgruppen!$J$16:$M$20,F169,AI169)/config!$B$12*J169</f>
        <v>#VALUE!</v>
      </c>
      <c r="AT169" s="63" t="e">
        <f>AS169*IF(AN169,14,12)/config!$B$7*AG169</f>
        <v>#VALUE!</v>
      </c>
      <c r="AU169" s="63" t="e">
        <f>IF(AS169&lt;=config!$B$9,config!$B$10,config!$B$11)*AT169</f>
        <v>#VALUE!</v>
      </c>
      <c r="AV169" s="249">
        <f t="shared" si="64"/>
        <v>0</v>
      </c>
      <c r="AW169" s="249">
        <f t="shared" si="65"/>
        <v>0</v>
      </c>
      <c r="AX169" s="53">
        <f t="shared" si="66"/>
        <v>0</v>
      </c>
    </row>
    <row r="170" spans="2:50" ht="15" customHeight="1" x14ac:dyDescent="0.2">
      <c r="B170" s="176" t="str">
        <f t="shared" si="67"/>
        <v/>
      </c>
      <c r="C170" s="137"/>
      <c r="D170" s="115"/>
      <c r="E170" s="96"/>
      <c r="F170" s="127"/>
      <c r="G170" s="128"/>
      <c r="H170" s="122"/>
      <c r="I170" s="123"/>
      <c r="J170" s="129"/>
      <c r="K170" s="17"/>
      <c r="L170" s="115"/>
      <c r="M170" s="117" t="str">
        <f t="shared" si="68"/>
        <v/>
      </c>
      <c r="N170" s="14" t="str">
        <f t="shared" si="69"/>
        <v/>
      </c>
      <c r="O170" s="264" t="str">
        <f t="shared" si="76"/>
        <v/>
      </c>
      <c r="P170" s="262"/>
      <c r="Q170" s="110" t="str">
        <f t="shared" si="70"/>
        <v/>
      </c>
      <c r="R170" s="14" t="str">
        <f t="shared" si="71"/>
        <v/>
      </c>
      <c r="S170" s="14" t="str">
        <f t="shared" si="72"/>
        <v/>
      </c>
      <c r="T170" s="14" t="str">
        <f t="shared" si="73"/>
        <v/>
      </c>
      <c r="U170" s="14" t="str">
        <f t="shared" si="74"/>
        <v/>
      </c>
      <c r="V170" s="95" t="str">
        <f t="shared" si="75"/>
        <v/>
      </c>
      <c r="W170" s="120"/>
      <c r="X170" s="53"/>
      <c r="Y170" s="53" t="b">
        <f t="shared" si="61"/>
        <v>1</v>
      </c>
      <c r="Z170" s="53" t="b">
        <f t="shared" si="62"/>
        <v>0</v>
      </c>
      <c r="AA170" s="53" t="b">
        <f>IF(ISBLANK(H170),TRUE,AND(IF(ISBLANK(I170),TRUE,I170&gt;=H170),AND(H170&gt;=DATE(1900,1,1),H170&lt;=DATE(config!$B$6,12,31))))</f>
        <v>1</v>
      </c>
      <c r="AB170" s="53" t="b">
        <f>IF(ISBLANK(I170),TRUE,IF(ISBLANK(H170),FALSE,AND(I170&gt;=H170,AND(I170&gt;=DATE(config!$B$6,1,1),I170&lt;=DATE(config!$B$6,12,31)))))</f>
        <v>1</v>
      </c>
      <c r="AC170" s="53" t="b">
        <f t="shared" si="58"/>
        <v>0</v>
      </c>
      <c r="AD170" s="53" t="b">
        <f t="shared" si="59"/>
        <v>0</v>
      </c>
      <c r="AE170" s="53">
        <f>IF(H170&lt;DATE(config!$B$6,1,1),DATE(config!$B$6,1,1),H170)</f>
        <v>44562</v>
      </c>
      <c r="AF170" s="53">
        <f>IF(ISBLANK(I170),DATE(config!$B$6,12,31),IF(I170&gt;DATE(config!$B$6,12,31),DATE(config!$B$6,12,31),I170))</f>
        <v>44926</v>
      </c>
      <c r="AG170" s="53">
        <f t="shared" si="55"/>
        <v>365</v>
      </c>
      <c r="AH170" s="53">
        <f>ROUNDDOWN((config!$B$8-H170)/365.25,0)</f>
        <v>123</v>
      </c>
      <c r="AI170" s="60">
        <f t="shared" si="56"/>
        <v>4</v>
      </c>
      <c r="AJ170" s="60" t="str">
        <f>$F170 &amp; INDEX(Beschäftigungsgruppen!$J$15:$M$15,1,AI170)</f>
        <v>d</v>
      </c>
      <c r="AK170" s="60" t="b">
        <f>G170&lt;&gt;config!$F$20</f>
        <v>1</v>
      </c>
      <c r="AL170" s="60" t="str">
        <f t="shared" si="63"/>
        <v>Ja</v>
      </c>
      <c r="AM170" s="60" t="str">
        <f t="shared" si="57"/>
        <v>Nein</v>
      </c>
      <c r="AN170" s="60" t="b">
        <f t="shared" si="60"/>
        <v>0</v>
      </c>
      <c r="AO170" s="60" t="b">
        <f>AND(C170=config!$D$23,AND(NOT(ISBLANK(H170)),H170&lt;=DATE(2022,12,31)))</f>
        <v>0</v>
      </c>
      <c r="AP170" s="60" t="b">
        <f>AND(D170=config!$J$24,AND(NOT(ISBLANK(I170)),I170&lt;=DATE(2022,12,31)))</f>
        <v>0</v>
      </c>
      <c r="AQ170" s="63">
        <f>K170*IF(AN170,14,12)/config!$B$7*AG170</f>
        <v>0</v>
      </c>
      <c r="AR170" s="63">
        <f>IF(K170&lt;=config!$B$9,config!$B$10,config!$B$11)*AQ170</f>
        <v>0</v>
      </c>
      <c r="AS170" s="63" t="e">
        <f>INDEX(Beschäftigungsgruppen!$J$16:$M$20,F170,AI170)/config!$B$12*J170</f>
        <v>#VALUE!</v>
      </c>
      <c r="AT170" s="63" t="e">
        <f>AS170*IF(AN170,14,12)/config!$B$7*AG170</f>
        <v>#VALUE!</v>
      </c>
      <c r="AU170" s="63" t="e">
        <f>IF(AS170&lt;=config!$B$9,config!$B$10,config!$B$11)*AT170</f>
        <v>#VALUE!</v>
      </c>
      <c r="AV170" s="249">
        <f t="shared" si="64"/>
        <v>0</v>
      </c>
      <c r="AW170" s="249">
        <f t="shared" si="65"/>
        <v>0</v>
      </c>
      <c r="AX170" s="53">
        <f t="shared" si="66"/>
        <v>0</v>
      </c>
    </row>
    <row r="171" spans="2:50" ht="15" customHeight="1" x14ac:dyDescent="0.2">
      <c r="B171" s="176" t="str">
        <f t="shared" si="67"/>
        <v/>
      </c>
      <c r="C171" s="137"/>
      <c r="D171" s="115"/>
      <c r="E171" s="96"/>
      <c r="F171" s="127"/>
      <c r="G171" s="128"/>
      <c r="H171" s="122"/>
      <c r="I171" s="123"/>
      <c r="J171" s="129"/>
      <c r="K171" s="17"/>
      <c r="L171" s="115"/>
      <c r="M171" s="117" t="str">
        <f t="shared" si="68"/>
        <v/>
      </c>
      <c r="N171" s="14" t="str">
        <f t="shared" si="69"/>
        <v/>
      </c>
      <c r="O171" s="264" t="str">
        <f t="shared" si="76"/>
        <v/>
      </c>
      <c r="P171" s="262"/>
      <c r="Q171" s="110" t="str">
        <f t="shared" si="70"/>
        <v/>
      </c>
      <c r="R171" s="14" t="str">
        <f t="shared" si="71"/>
        <v/>
      </c>
      <c r="S171" s="14" t="str">
        <f t="shared" si="72"/>
        <v/>
      </c>
      <c r="T171" s="14" t="str">
        <f t="shared" si="73"/>
        <v/>
      </c>
      <c r="U171" s="14" t="str">
        <f t="shared" si="74"/>
        <v/>
      </c>
      <c r="V171" s="95" t="str">
        <f t="shared" si="75"/>
        <v/>
      </c>
      <c r="W171" s="120"/>
      <c r="X171" s="53"/>
      <c r="Y171" s="53" t="b">
        <f t="shared" si="61"/>
        <v>1</v>
      </c>
      <c r="Z171" s="53" t="b">
        <f t="shared" si="62"/>
        <v>0</v>
      </c>
      <c r="AA171" s="53" t="b">
        <f>IF(ISBLANK(H171),TRUE,AND(IF(ISBLANK(I171),TRUE,I171&gt;=H171),AND(H171&gt;=DATE(1900,1,1),H171&lt;=DATE(config!$B$6,12,31))))</f>
        <v>1</v>
      </c>
      <c r="AB171" s="53" t="b">
        <f>IF(ISBLANK(I171),TRUE,IF(ISBLANK(H171),FALSE,AND(I171&gt;=H171,AND(I171&gt;=DATE(config!$B$6,1,1),I171&lt;=DATE(config!$B$6,12,31)))))</f>
        <v>1</v>
      </c>
      <c r="AC171" s="53" t="b">
        <f t="shared" si="58"/>
        <v>0</v>
      </c>
      <c r="AD171" s="53" t="b">
        <f t="shared" si="59"/>
        <v>0</v>
      </c>
      <c r="AE171" s="53">
        <f>IF(H171&lt;DATE(config!$B$6,1,1),DATE(config!$B$6,1,1),H171)</f>
        <v>44562</v>
      </c>
      <c r="AF171" s="53">
        <f>IF(ISBLANK(I171),DATE(config!$B$6,12,31),IF(I171&gt;DATE(config!$B$6,12,31),DATE(config!$B$6,12,31),I171))</f>
        <v>44926</v>
      </c>
      <c r="AG171" s="53">
        <f t="shared" ref="AG171:AG234" si="77">AF171-AE171+1</f>
        <v>365</v>
      </c>
      <c r="AH171" s="53">
        <f>ROUNDDOWN((config!$B$8-H171)/365.25,0)</f>
        <v>123</v>
      </c>
      <c r="AI171" s="60">
        <f t="shared" ref="AI171:AI234" si="78">IF(AH171&lt;5,1,IF(AH171&lt;11,2,IF(AH171&lt;18,3,4)))</f>
        <v>4</v>
      </c>
      <c r="AJ171" s="60" t="str">
        <f>$F171 &amp; INDEX(Beschäftigungsgruppen!$J$15:$M$15,1,AI171)</f>
        <v>d</v>
      </c>
      <c r="AK171" s="60" t="b">
        <f>G171&lt;&gt;config!$F$20</f>
        <v>1</v>
      </c>
      <c r="AL171" s="60" t="str">
        <f t="shared" si="63"/>
        <v>Ja</v>
      </c>
      <c r="AM171" s="60" t="str">
        <f t="shared" ref="AM171:AM234" si="79">IF(AK171,"Nein","")</f>
        <v>Nein</v>
      </c>
      <c r="AN171" s="60" t="b">
        <f t="shared" si="60"/>
        <v>0</v>
      </c>
      <c r="AO171" s="60" t="b">
        <f>AND(C171=config!$D$23,AND(NOT(ISBLANK(H171)),H171&lt;=DATE(2022,12,31)))</f>
        <v>0</v>
      </c>
      <c r="AP171" s="60" t="b">
        <f>AND(D171=config!$J$24,AND(NOT(ISBLANK(I171)),I171&lt;=DATE(2022,12,31)))</f>
        <v>0</v>
      </c>
      <c r="AQ171" s="63">
        <f>K171*IF(AN171,14,12)/config!$B$7*AG171</f>
        <v>0</v>
      </c>
      <c r="AR171" s="63">
        <f>IF(K171&lt;=config!$B$9,config!$B$10,config!$B$11)*AQ171</f>
        <v>0</v>
      </c>
      <c r="AS171" s="63" t="e">
        <f>INDEX(Beschäftigungsgruppen!$J$16:$M$20,F171,AI171)/config!$B$12*J171</f>
        <v>#VALUE!</v>
      </c>
      <c r="AT171" s="63" t="e">
        <f>AS171*IF(AN171,14,12)/config!$B$7*AG171</f>
        <v>#VALUE!</v>
      </c>
      <c r="AU171" s="63" t="e">
        <f>IF(AS171&lt;=config!$B$9,config!$B$10,config!$B$11)*AT171</f>
        <v>#VALUE!</v>
      </c>
      <c r="AV171" s="249">
        <f t="shared" si="64"/>
        <v>0</v>
      </c>
      <c r="AW171" s="249">
        <f t="shared" si="65"/>
        <v>0</v>
      </c>
      <c r="AX171" s="53">
        <f t="shared" si="66"/>
        <v>0</v>
      </c>
    </row>
    <row r="172" spans="2:50" ht="15" customHeight="1" x14ac:dyDescent="0.2">
      <c r="B172" s="176" t="str">
        <f t="shared" si="67"/>
        <v/>
      </c>
      <c r="C172" s="137"/>
      <c r="D172" s="115"/>
      <c r="E172" s="96"/>
      <c r="F172" s="127"/>
      <c r="G172" s="128"/>
      <c r="H172" s="122"/>
      <c r="I172" s="123"/>
      <c r="J172" s="129"/>
      <c r="K172" s="17"/>
      <c r="L172" s="115"/>
      <c r="M172" s="117" t="str">
        <f t="shared" si="68"/>
        <v/>
      </c>
      <c r="N172" s="14" t="str">
        <f t="shared" si="69"/>
        <v/>
      </c>
      <c r="O172" s="264" t="str">
        <f t="shared" si="76"/>
        <v/>
      </c>
      <c r="P172" s="262"/>
      <c r="Q172" s="110" t="str">
        <f t="shared" si="70"/>
        <v/>
      </c>
      <c r="R172" s="14" t="str">
        <f t="shared" si="71"/>
        <v/>
      </c>
      <c r="S172" s="14" t="str">
        <f t="shared" si="72"/>
        <v/>
      </c>
      <c r="T172" s="14" t="str">
        <f t="shared" si="73"/>
        <v/>
      </c>
      <c r="U172" s="14" t="str">
        <f t="shared" si="74"/>
        <v/>
      </c>
      <c r="V172" s="95" t="str">
        <f t="shared" si="75"/>
        <v/>
      </c>
      <c r="W172" s="120"/>
      <c r="X172" s="53"/>
      <c r="Y172" s="53" t="b">
        <f t="shared" si="61"/>
        <v>1</v>
      </c>
      <c r="Z172" s="53" t="b">
        <f t="shared" si="62"/>
        <v>0</v>
      </c>
      <c r="AA172" s="53" t="b">
        <f>IF(ISBLANK(H172),TRUE,AND(IF(ISBLANK(I172),TRUE,I172&gt;=H172),AND(H172&gt;=DATE(1900,1,1),H172&lt;=DATE(config!$B$6,12,31))))</f>
        <v>1</v>
      </c>
      <c r="AB172" s="53" t="b">
        <f>IF(ISBLANK(I172),TRUE,IF(ISBLANK(H172),FALSE,AND(I172&gt;=H172,AND(I172&gt;=DATE(config!$B$6,1,1),I172&lt;=DATE(config!$B$6,12,31)))))</f>
        <v>1</v>
      </c>
      <c r="AC172" s="53" t="b">
        <f t="shared" si="58"/>
        <v>0</v>
      </c>
      <c r="AD172" s="53" t="b">
        <f t="shared" si="59"/>
        <v>0</v>
      </c>
      <c r="AE172" s="53">
        <f>IF(H172&lt;DATE(config!$B$6,1,1),DATE(config!$B$6,1,1),H172)</f>
        <v>44562</v>
      </c>
      <c r="AF172" s="53">
        <f>IF(ISBLANK(I172),DATE(config!$B$6,12,31),IF(I172&gt;DATE(config!$B$6,12,31),DATE(config!$B$6,12,31),I172))</f>
        <v>44926</v>
      </c>
      <c r="AG172" s="53">
        <f t="shared" si="77"/>
        <v>365</v>
      </c>
      <c r="AH172" s="53">
        <f>ROUNDDOWN((config!$B$8-H172)/365.25,0)</f>
        <v>123</v>
      </c>
      <c r="AI172" s="60">
        <f t="shared" si="78"/>
        <v>4</v>
      </c>
      <c r="AJ172" s="60" t="str">
        <f>$F172 &amp; INDEX(Beschäftigungsgruppen!$J$15:$M$15,1,AI172)</f>
        <v>d</v>
      </c>
      <c r="AK172" s="60" t="b">
        <f>G172&lt;&gt;config!$F$20</f>
        <v>1</v>
      </c>
      <c r="AL172" s="60" t="str">
        <f t="shared" si="63"/>
        <v>Ja</v>
      </c>
      <c r="AM172" s="60" t="str">
        <f t="shared" si="79"/>
        <v>Nein</v>
      </c>
      <c r="AN172" s="60" t="b">
        <f t="shared" si="60"/>
        <v>0</v>
      </c>
      <c r="AO172" s="60" t="b">
        <f>AND(C172=config!$D$23,AND(NOT(ISBLANK(H172)),H172&lt;=DATE(2022,12,31)))</f>
        <v>0</v>
      </c>
      <c r="AP172" s="60" t="b">
        <f>AND(D172=config!$J$24,AND(NOT(ISBLANK(I172)),I172&lt;=DATE(2022,12,31)))</f>
        <v>0</v>
      </c>
      <c r="AQ172" s="63">
        <f>K172*IF(AN172,14,12)/config!$B$7*AG172</f>
        <v>0</v>
      </c>
      <c r="AR172" s="63">
        <f>IF(K172&lt;=config!$B$9,config!$B$10,config!$B$11)*AQ172</f>
        <v>0</v>
      </c>
      <c r="AS172" s="63" t="e">
        <f>INDEX(Beschäftigungsgruppen!$J$16:$M$20,F172,AI172)/config!$B$12*J172</f>
        <v>#VALUE!</v>
      </c>
      <c r="AT172" s="63" t="e">
        <f>AS172*IF(AN172,14,12)/config!$B$7*AG172</f>
        <v>#VALUE!</v>
      </c>
      <c r="AU172" s="63" t="e">
        <f>IF(AS172&lt;=config!$B$9,config!$B$10,config!$B$11)*AT172</f>
        <v>#VALUE!</v>
      </c>
      <c r="AV172" s="249">
        <f t="shared" si="64"/>
        <v>0</v>
      </c>
      <c r="AW172" s="249">
        <f t="shared" si="65"/>
        <v>0</v>
      </c>
      <c r="AX172" s="53">
        <f t="shared" si="66"/>
        <v>0</v>
      </c>
    </row>
    <row r="173" spans="2:50" ht="15" customHeight="1" x14ac:dyDescent="0.2">
      <c r="B173" s="176" t="str">
        <f t="shared" si="67"/>
        <v/>
      </c>
      <c r="C173" s="137"/>
      <c r="D173" s="115"/>
      <c r="E173" s="96"/>
      <c r="F173" s="127"/>
      <c r="G173" s="128"/>
      <c r="H173" s="122"/>
      <c r="I173" s="123"/>
      <c r="J173" s="129"/>
      <c r="K173" s="17"/>
      <c r="L173" s="115"/>
      <c r="M173" s="117" t="str">
        <f t="shared" si="68"/>
        <v/>
      </c>
      <c r="N173" s="14" t="str">
        <f t="shared" si="69"/>
        <v/>
      </c>
      <c r="O173" s="264" t="str">
        <f t="shared" si="76"/>
        <v/>
      </c>
      <c r="P173" s="262"/>
      <c r="Q173" s="110" t="str">
        <f t="shared" si="70"/>
        <v/>
      </c>
      <c r="R173" s="14" t="str">
        <f t="shared" si="71"/>
        <v/>
      </c>
      <c r="S173" s="14" t="str">
        <f t="shared" si="72"/>
        <v/>
      </c>
      <c r="T173" s="14" t="str">
        <f t="shared" si="73"/>
        <v/>
      </c>
      <c r="U173" s="14" t="str">
        <f t="shared" si="74"/>
        <v/>
      </c>
      <c r="V173" s="95" t="str">
        <f t="shared" si="75"/>
        <v/>
      </c>
      <c r="W173" s="120"/>
      <c r="X173" s="53"/>
      <c r="Y173" s="53" t="b">
        <f t="shared" si="61"/>
        <v>1</v>
      </c>
      <c r="Z173" s="53" t="b">
        <f t="shared" si="62"/>
        <v>0</v>
      </c>
      <c r="AA173" s="53" t="b">
        <f>IF(ISBLANK(H173),TRUE,AND(IF(ISBLANK(I173),TRUE,I173&gt;=H173),AND(H173&gt;=DATE(1900,1,1),H173&lt;=DATE(config!$B$6,12,31))))</f>
        <v>1</v>
      </c>
      <c r="AB173" s="53" t="b">
        <f>IF(ISBLANK(I173),TRUE,IF(ISBLANK(H173),FALSE,AND(I173&gt;=H173,AND(I173&gt;=DATE(config!$B$6,1,1),I173&lt;=DATE(config!$B$6,12,31)))))</f>
        <v>1</v>
      </c>
      <c r="AC173" s="53" t="b">
        <f t="shared" si="58"/>
        <v>0</v>
      </c>
      <c r="AD173" s="53" t="b">
        <f t="shared" si="59"/>
        <v>0</v>
      </c>
      <c r="AE173" s="53">
        <f>IF(H173&lt;DATE(config!$B$6,1,1),DATE(config!$B$6,1,1),H173)</f>
        <v>44562</v>
      </c>
      <c r="AF173" s="53">
        <f>IF(ISBLANK(I173),DATE(config!$B$6,12,31),IF(I173&gt;DATE(config!$B$6,12,31),DATE(config!$B$6,12,31),I173))</f>
        <v>44926</v>
      </c>
      <c r="AG173" s="53">
        <f t="shared" si="77"/>
        <v>365</v>
      </c>
      <c r="AH173" s="53">
        <f>ROUNDDOWN((config!$B$8-H173)/365.25,0)</f>
        <v>123</v>
      </c>
      <c r="AI173" s="60">
        <f t="shared" si="78"/>
        <v>4</v>
      </c>
      <c r="AJ173" s="60" t="str">
        <f>$F173 &amp; INDEX(Beschäftigungsgruppen!$J$15:$M$15,1,AI173)</f>
        <v>d</v>
      </c>
      <c r="AK173" s="60" t="b">
        <f>G173&lt;&gt;config!$F$20</f>
        <v>1</v>
      </c>
      <c r="AL173" s="60" t="str">
        <f t="shared" si="63"/>
        <v>Ja</v>
      </c>
      <c r="AM173" s="60" t="str">
        <f t="shared" si="79"/>
        <v>Nein</v>
      </c>
      <c r="AN173" s="60" t="b">
        <f t="shared" si="60"/>
        <v>0</v>
      </c>
      <c r="AO173" s="60" t="b">
        <f>AND(C173=config!$D$23,AND(NOT(ISBLANK(H173)),H173&lt;=DATE(2022,12,31)))</f>
        <v>0</v>
      </c>
      <c r="AP173" s="60" t="b">
        <f>AND(D173=config!$J$24,AND(NOT(ISBLANK(I173)),I173&lt;=DATE(2022,12,31)))</f>
        <v>0</v>
      </c>
      <c r="AQ173" s="63">
        <f>K173*IF(AN173,14,12)/config!$B$7*AG173</f>
        <v>0</v>
      </c>
      <c r="AR173" s="63">
        <f>IF(K173&lt;=config!$B$9,config!$B$10,config!$B$11)*AQ173</f>
        <v>0</v>
      </c>
      <c r="AS173" s="63" t="e">
        <f>INDEX(Beschäftigungsgruppen!$J$16:$M$20,F173,AI173)/config!$B$12*J173</f>
        <v>#VALUE!</v>
      </c>
      <c r="AT173" s="63" t="e">
        <f>AS173*IF(AN173,14,12)/config!$B$7*AG173</f>
        <v>#VALUE!</v>
      </c>
      <c r="AU173" s="63" t="e">
        <f>IF(AS173&lt;=config!$B$9,config!$B$10,config!$B$11)*AT173</f>
        <v>#VALUE!</v>
      </c>
      <c r="AV173" s="249">
        <f t="shared" si="64"/>
        <v>0</v>
      </c>
      <c r="AW173" s="249">
        <f t="shared" si="65"/>
        <v>0</v>
      </c>
      <c r="AX173" s="53">
        <f t="shared" si="66"/>
        <v>0</v>
      </c>
    </row>
    <row r="174" spans="2:50" ht="15" customHeight="1" x14ac:dyDescent="0.2">
      <c r="B174" s="176" t="str">
        <f t="shared" si="67"/>
        <v/>
      </c>
      <c r="C174" s="137"/>
      <c r="D174" s="115"/>
      <c r="E174" s="96"/>
      <c r="F174" s="127"/>
      <c r="G174" s="128"/>
      <c r="H174" s="122"/>
      <c r="I174" s="123"/>
      <c r="J174" s="129"/>
      <c r="K174" s="17"/>
      <c r="L174" s="115"/>
      <c r="M174" s="117" t="str">
        <f t="shared" si="68"/>
        <v/>
      </c>
      <c r="N174" s="14" t="str">
        <f t="shared" si="69"/>
        <v/>
      </c>
      <c r="O174" s="264" t="str">
        <f t="shared" si="76"/>
        <v/>
      </c>
      <c r="P174" s="262"/>
      <c r="Q174" s="110" t="str">
        <f t="shared" si="70"/>
        <v/>
      </c>
      <c r="R174" s="14" t="str">
        <f t="shared" si="71"/>
        <v/>
      </c>
      <c r="S174" s="14" t="str">
        <f t="shared" si="72"/>
        <v/>
      </c>
      <c r="T174" s="14" t="str">
        <f t="shared" si="73"/>
        <v/>
      </c>
      <c r="U174" s="14" t="str">
        <f t="shared" si="74"/>
        <v/>
      </c>
      <c r="V174" s="95" t="str">
        <f t="shared" si="75"/>
        <v/>
      </c>
      <c r="W174" s="120"/>
      <c r="X174" s="53"/>
      <c r="Y174" s="53" t="b">
        <f t="shared" si="61"/>
        <v>1</v>
      </c>
      <c r="Z174" s="53" t="b">
        <f t="shared" si="62"/>
        <v>0</v>
      </c>
      <c r="AA174" s="53" t="b">
        <f>IF(ISBLANK(H174),TRUE,AND(IF(ISBLANK(I174),TRUE,I174&gt;=H174),AND(H174&gt;=DATE(1900,1,1),H174&lt;=DATE(config!$B$6,12,31))))</f>
        <v>1</v>
      </c>
      <c r="AB174" s="53" t="b">
        <f>IF(ISBLANK(I174),TRUE,IF(ISBLANK(H174),FALSE,AND(I174&gt;=H174,AND(I174&gt;=DATE(config!$B$6,1,1),I174&lt;=DATE(config!$B$6,12,31)))))</f>
        <v>1</v>
      </c>
      <c r="AC174" s="53" t="b">
        <f t="shared" si="58"/>
        <v>0</v>
      </c>
      <c r="AD174" s="53" t="b">
        <f t="shared" si="59"/>
        <v>0</v>
      </c>
      <c r="AE174" s="53">
        <f>IF(H174&lt;DATE(config!$B$6,1,1),DATE(config!$B$6,1,1),H174)</f>
        <v>44562</v>
      </c>
      <c r="AF174" s="53">
        <f>IF(ISBLANK(I174),DATE(config!$B$6,12,31),IF(I174&gt;DATE(config!$B$6,12,31),DATE(config!$B$6,12,31),I174))</f>
        <v>44926</v>
      </c>
      <c r="AG174" s="53">
        <f t="shared" si="77"/>
        <v>365</v>
      </c>
      <c r="AH174" s="53">
        <f>ROUNDDOWN((config!$B$8-H174)/365.25,0)</f>
        <v>123</v>
      </c>
      <c r="AI174" s="60">
        <f t="shared" si="78"/>
        <v>4</v>
      </c>
      <c r="AJ174" s="60" t="str">
        <f>$F174 &amp; INDEX(Beschäftigungsgruppen!$J$15:$M$15,1,AI174)</f>
        <v>d</v>
      </c>
      <c r="AK174" s="60" t="b">
        <f>G174&lt;&gt;config!$F$20</f>
        <v>1</v>
      </c>
      <c r="AL174" s="60" t="str">
        <f t="shared" si="63"/>
        <v>Ja</v>
      </c>
      <c r="AM174" s="60" t="str">
        <f t="shared" si="79"/>
        <v>Nein</v>
      </c>
      <c r="AN174" s="60" t="b">
        <f t="shared" si="60"/>
        <v>0</v>
      </c>
      <c r="AO174" s="60" t="b">
        <f>AND(C174=config!$D$23,AND(NOT(ISBLANK(H174)),H174&lt;=DATE(2022,12,31)))</f>
        <v>0</v>
      </c>
      <c r="AP174" s="60" t="b">
        <f>AND(D174=config!$J$24,AND(NOT(ISBLANK(I174)),I174&lt;=DATE(2022,12,31)))</f>
        <v>0</v>
      </c>
      <c r="AQ174" s="63">
        <f>K174*IF(AN174,14,12)/config!$B$7*AG174</f>
        <v>0</v>
      </c>
      <c r="AR174" s="63">
        <f>IF(K174&lt;=config!$B$9,config!$B$10,config!$B$11)*AQ174</f>
        <v>0</v>
      </c>
      <c r="AS174" s="63" t="e">
        <f>INDEX(Beschäftigungsgruppen!$J$16:$M$20,F174,AI174)/config!$B$12*J174</f>
        <v>#VALUE!</v>
      </c>
      <c r="AT174" s="63" t="e">
        <f>AS174*IF(AN174,14,12)/config!$B$7*AG174</f>
        <v>#VALUE!</v>
      </c>
      <c r="AU174" s="63" t="e">
        <f>IF(AS174&lt;=config!$B$9,config!$B$10,config!$B$11)*AT174</f>
        <v>#VALUE!</v>
      </c>
      <c r="AV174" s="249">
        <f t="shared" si="64"/>
        <v>0</v>
      </c>
      <c r="AW174" s="249">
        <f t="shared" si="65"/>
        <v>0</v>
      </c>
      <c r="AX174" s="53">
        <f t="shared" si="66"/>
        <v>0</v>
      </c>
    </row>
    <row r="175" spans="2:50" ht="15" customHeight="1" x14ac:dyDescent="0.2">
      <c r="B175" s="176" t="str">
        <f t="shared" si="67"/>
        <v/>
      </c>
      <c r="C175" s="137"/>
      <c r="D175" s="115"/>
      <c r="E175" s="96"/>
      <c r="F175" s="127"/>
      <c r="G175" s="128"/>
      <c r="H175" s="122"/>
      <c r="I175" s="123"/>
      <c r="J175" s="129"/>
      <c r="K175" s="17"/>
      <c r="L175" s="115"/>
      <c r="M175" s="117" t="str">
        <f t="shared" si="68"/>
        <v/>
      </c>
      <c r="N175" s="14" t="str">
        <f t="shared" si="69"/>
        <v/>
      </c>
      <c r="O175" s="264" t="str">
        <f t="shared" si="76"/>
        <v/>
      </c>
      <c r="P175" s="262"/>
      <c r="Q175" s="110" t="str">
        <f t="shared" si="70"/>
        <v/>
      </c>
      <c r="R175" s="14" t="str">
        <f t="shared" si="71"/>
        <v/>
      </c>
      <c r="S175" s="14" t="str">
        <f t="shared" si="72"/>
        <v/>
      </c>
      <c r="T175" s="14" t="str">
        <f t="shared" si="73"/>
        <v/>
      </c>
      <c r="U175" s="14" t="str">
        <f t="shared" si="74"/>
        <v/>
      </c>
      <c r="V175" s="95" t="str">
        <f t="shared" si="75"/>
        <v/>
      </c>
      <c r="W175" s="120"/>
      <c r="X175" s="53"/>
      <c r="Y175" s="53" t="b">
        <f t="shared" si="61"/>
        <v>1</v>
      </c>
      <c r="Z175" s="53" t="b">
        <f t="shared" si="62"/>
        <v>0</v>
      </c>
      <c r="AA175" s="53" t="b">
        <f>IF(ISBLANK(H175),TRUE,AND(IF(ISBLANK(I175),TRUE,I175&gt;=H175),AND(H175&gt;=DATE(1900,1,1),H175&lt;=DATE(config!$B$6,12,31))))</f>
        <v>1</v>
      </c>
      <c r="AB175" s="53" t="b">
        <f>IF(ISBLANK(I175),TRUE,IF(ISBLANK(H175),FALSE,AND(I175&gt;=H175,AND(I175&gt;=DATE(config!$B$6,1,1),I175&lt;=DATE(config!$B$6,12,31)))))</f>
        <v>1</v>
      </c>
      <c r="AC175" s="53" t="b">
        <f t="shared" si="58"/>
        <v>0</v>
      </c>
      <c r="AD175" s="53" t="b">
        <f t="shared" si="59"/>
        <v>0</v>
      </c>
      <c r="AE175" s="53">
        <f>IF(H175&lt;DATE(config!$B$6,1,1),DATE(config!$B$6,1,1),H175)</f>
        <v>44562</v>
      </c>
      <c r="AF175" s="53">
        <f>IF(ISBLANK(I175),DATE(config!$B$6,12,31),IF(I175&gt;DATE(config!$B$6,12,31),DATE(config!$B$6,12,31),I175))</f>
        <v>44926</v>
      </c>
      <c r="AG175" s="53">
        <f t="shared" si="77"/>
        <v>365</v>
      </c>
      <c r="AH175" s="53">
        <f>ROUNDDOWN((config!$B$8-H175)/365.25,0)</f>
        <v>123</v>
      </c>
      <c r="AI175" s="60">
        <f t="shared" si="78"/>
        <v>4</v>
      </c>
      <c r="AJ175" s="60" t="str">
        <f>$F175 &amp; INDEX(Beschäftigungsgruppen!$J$15:$M$15,1,AI175)</f>
        <v>d</v>
      </c>
      <c r="AK175" s="60" t="b">
        <f>G175&lt;&gt;config!$F$20</f>
        <v>1</v>
      </c>
      <c r="AL175" s="60" t="str">
        <f t="shared" si="63"/>
        <v>Ja</v>
      </c>
      <c r="AM175" s="60" t="str">
        <f t="shared" si="79"/>
        <v>Nein</v>
      </c>
      <c r="AN175" s="60" t="b">
        <f t="shared" si="60"/>
        <v>0</v>
      </c>
      <c r="AO175" s="60" t="b">
        <f>AND(C175=config!$D$23,AND(NOT(ISBLANK(H175)),H175&lt;=DATE(2022,12,31)))</f>
        <v>0</v>
      </c>
      <c r="AP175" s="60" t="b">
        <f>AND(D175=config!$J$24,AND(NOT(ISBLANK(I175)),I175&lt;=DATE(2022,12,31)))</f>
        <v>0</v>
      </c>
      <c r="AQ175" s="63">
        <f>K175*IF(AN175,14,12)/config!$B$7*AG175</f>
        <v>0</v>
      </c>
      <c r="AR175" s="63">
        <f>IF(K175&lt;=config!$B$9,config!$B$10,config!$B$11)*AQ175</f>
        <v>0</v>
      </c>
      <c r="AS175" s="63" t="e">
        <f>INDEX(Beschäftigungsgruppen!$J$16:$M$20,F175,AI175)/config!$B$12*J175</f>
        <v>#VALUE!</v>
      </c>
      <c r="AT175" s="63" t="e">
        <f>AS175*IF(AN175,14,12)/config!$B$7*AG175</f>
        <v>#VALUE!</v>
      </c>
      <c r="AU175" s="63" t="e">
        <f>IF(AS175&lt;=config!$B$9,config!$B$10,config!$B$11)*AT175</f>
        <v>#VALUE!</v>
      </c>
      <c r="AV175" s="249">
        <f t="shared" si="64"/>
        <v>0</v>
      </c>
      <c r="AW175" s="249">
        <f t="shared" si="65"/>
        <v>0</v>
      </c>
      <c r="AX175" s="53">
        <f t="shared" si="66"/>
        <v>0</v>
      </c>
    </row>
    <row r="176" spans="2:50" ht="15" customHeight="1" x14ac:dyDescent="0.2">
      <c r="B176" s="176" t="str">
        <f t="shared" si="67"/>
        <v/>
      </c>
      <c r="C176" s="137"/>
      <c r="D176" s="115"/>
      <c r="E176" s="96"/>
      <c r="F176" s="127"/>
      <c r="G176" s="128"/>
      <c r="H176" s="122"/>
      <c r="I176" s="123"/>
      <c r="J176" s="129"/>
      <c r="K176" s="17"/>
      <c r="L176" s="115"/>
      <c r="M176" s="117" t="str">
        <f t="shared" si="68"/>
        <v/>
      </c>
      <c r="N176" s="14" t="str">
        <f t="shared" si="69"/>
        <v/>
      </c>
      <c r="O176" s="264" t="str">
        <f t="shared" si="76"/>
        <v/>
      </c>
      <c r="P176" s="262"/>
      <c r="Q176" s="110" t="str">
        <f t="shared" si="70"/>
        <v/>
      </c>
      <c r="R176" s="14" t="str">
        <f t="shared" si="71"/>
        <v/>
      </c>
      <c r="S176" s="14" t="str">
        <f t="shared" si="72"/>
        <v/>
      </c>
      <c r="T176" s="14" t="str">
        <f t="shared" si="73"/>
        <v/>
      </c>
      <c r="U176" s="14" t="str">
        <f t="shared" si="74"/>
        <v/>
      </c>
      <c r="V176" s="95" t="str">
        <f t="shared" si="75"/>
        <v/>
      </c>
      <c r="W176" s="120"/>
      <c r="X176" s="53"/>
      <c r="Y176" s="53" t="b">
        <f t="shared" si="61"/>
        <v>1</v>
      </c>
      <c r="Z176" s="53" t="b">
        <f t="shared" si="62"/>
        <v>0</v>
      </c>
      <c r="AA176" s="53" t="b">
        <f>IF(ISBLANK(H176),TRUE,AND(IF(ISBLANK(I176),TRUE,I176&gt;=H176),AND(H176&gt;=DATE(1900,1,1),H176&lt;=DATE(config!$B$6,12,31))))</f>
        <v>1</v>
      </c>
      <c r="AB176" s="53" t="b">
        <f>IF(ISBLANK(I176),TRUE,IF(ISBLANK(H176),FALSE,AND(I176&gt;=H176,AND(I176&gt;=DATE(config!$B$6,1,1),I176&lt;=DATE(config!$B$6,12,31)))))</f>
        <v>1</v>
      </c>
      <c r="AC176" s="53" t="b">
        <f t="shared" si="58"/>
        <v>0</v>
      </c>
      <c r="AD176" s="53" t="b">
        <f t="shared" si="59"/>
        <v>0</v>
      </c>
      <c r="AE176" s="53">
        <f>IF(H176&lt;DATE(config!$B$6,1,1),DATE(config!$B$6,1,1),H176)</f>
        <v>44562</v>
      </c>
      <c r="AF176" s="53">
        <f>IF(ISBLANK(I176),DATE(config!$B$6,12,31),IF(I176&gt;DATE(config!$B$6,12,31),DATE(config!$B$6,12,31),I176))</f>
        <v>44926</v>
      </c>
      <c r="AG176" s="53">
        <f t="shared" si="77"/>
        <v>365</v>
      </c>
      <c r="AH176" s="53">
        <f>ROUNDDOWN((config!$B$8-H176)/365.25,0)</f>
        <v>123</v>
      </c>
      <c r="AI176" s="60">
        <f t="shared" si="78"/>
        <v>4</v>
      </c>
      <c r="AJ176" s="60" t="str">
        <f>$F176 &amp; INDEX(Beschäftigungsgruppen!$J$15:$M$15,1,AI176)</f>
        <v>d</v>
      </c>
      <c r="AK176" s="60" t="b">
        <f>G176&lt;&gt;config!$F$20</f>
        <v>1</v>
      </c>
      <c r="AL176" s="60" t="str">
        <f t="shared" si="63"/>
        <v>Ja</v>
      </c>
      <c r="AM176" s="60" t="str">
        <f t="shared" si="79"/>
        <v>Nein</v>
      </c>
      <c r="AN176" s="60" t="b">
        <f t="shared" si="60"/>
        <v>0</v>
      </c>
      <c r="AO176" s="60" t="b">
        <f>AND(C176=config!$D$23,AND(NOT(ISBLANK(H176)),H176&lt;=DATE(2022,12,31)))</f>
        <v>0</v>
      </c>
      <c r="AP176" s="60" t="b">
        <f>AND(D176=config!$J$24,AND(NOT(ISBLANK(I176)),I176&lt;=DATE(2022,12,31)))</f>
        <v>0</v>
      </c>
      <c r="AQ176" s="63">
        <f>K176*IF(AN176,14,12)/config!$B$7*AG176</f>
        <v>0</v>
      </c>
      <c r="AR176" s="63">
        <f>IF(K176&lt;=config!$B$9,config!$B$10,config!$B$11)*AQ176</f>
        <v>0</v>
      </c>
      <c r="AS176" s="63" t="e">
        <f>INDEX(Beschäftigungsgruppen!$J$16:$M$20,F176,AI176)/config!$B$12*J176</f>
        <v>#VALUE!</v>
      </c>
      <c r="AT176" s="63" t="e">
        <f>AS176*IF(AN176,14,12)/config!$B$7*AG176</f>
        <v>#VALUE!</v>
      </c>
      <c r="AU176" s="63" t="e">
        <f>IF(AS176&lt;=config!$B$9,config!$B$10,config!$B$11)*AT176</f>
        <v>#VALUE!</v>
      </c>
      <c r="AV176" s="249">
        <f t="shared" si="64"/>
        <v>0</v>
      </c>
      <c r="AW176" s="249">
        <f t="shared" si="65"/>
        <v>0</v>
      </c>
      <c r="AX176" s="53">
        <f t="shared" si="66"/>
        <v>0</v>
      </c>
    </row>
    <row r="177" spans="2:50" ht="15" customHeight="1" x14ac:dyDescent="0.2">
      <c r="B177" s="176" t="str">
        <f t="shared" si="67"/>
        <v/>
      </c>
      <c r="C177" s="137"/>
      <c r="D177" s="115"/>
      <c r="E177" s="96"/>
      <c r="F177" s="127"/>
      <c r="G177" s="128"/>
      <c r="H177" s="122"/>
      <c r="I177" s="123"/>
      <c r="J177" s="129"/>
      <c r="K177" s="17"/>
      <c r="L177" s="115"/>
      <c r="M177" s="117" t="str">
        <f t="shared" si="68"/>
        <v/>
      </c>
      <c r="N177" s="14" t="str">
        <f t="shared" si="69"/>
        <v/>
      </c>
      <c r="O177" s="264" t="str">
        <f t="shared" si="76"/>
        <v/>
      </c>
      <c r="P177" s="262"/>
      <c r="Q177" s="110" t="str">
        <f t="shared" si="70"/>
        <v/>
      </c>
      <c r="R177" s="14" t="str">
        <f t="shared" si="71"/>
        <v/>
      </c>
      <c r="S177" s="14" t="str">
        <f t="shared" si="72"/>
        <v/>
      </c>
      <c r="T177" s="14" t="str">
        <f t="shared" si="73"/>
        <v/>
      </c>
      <c r="U177" s="14" t="str">
        <f t="shared" si="74"/>
        <v/>
      </c>
      <c r="V177" s="95" t="str">
        <f t="shared" si="75"/>
        <v/>
      </c>
      <c r="W177" s="120"/>
      <c r="X177" s="53"/>
      <c r="Y177" s="53" t="b">
        <f t="shared" si="61"/>
        <v>1</v>
      </c>
      <c r="Z177" s="53" t="b">
        <f t="shared" si="62"/>
        <v>0</v>
      </c>
      <c r="AA177" s="53" t="b">
        <f>IF(ISBLANK(H177),TRUE,AND(IF(ISBLANK(I177),TRUE,I177&gt;=H177),AND(H177&gt;=DATE(1900,1,1),H177&lt;=DATE(config!$B$6,12,31))))</f>
        <v>1</v>
      </c>
      <c r="AB177" s="53" t="b">
        <f>IF(ISBLANK(I177),TRUE,IF(ISBLANK(H177),FALSE,AND(I177&gt;=H177,AND(I177&gt;=DATE(config!$B$6,1,1),I177&lt;=DATE(config!$B$6,12,31)))))</f>
        <v>1</v>
      </c>
      <c r="AC177" s="53" t="b">
        <f t="shared" si="58"/>
        <v>0</v>
      </c>
      <c r="AD177" s="53" t="b">
        <f t="shared" si="59"/>
        <v>0</v>
      </c>
      <c r="AE177" s="53">
        <f>IF(H177&lt;DATE(config!$B$6,1,1),DATE(config!$B$6,1,1),H177)</f>
        <v>44562</v>
      </c>
      <c r="AF177" s="53">
        <f>IF(ISBLANK(I177),DATE(config!$B$6,12,31),IF(I177&gt;DATE(config!$B$6,12,31),DATE(config!$B$6,12,31),I177))</f>
        <v>44926</v>
      </c>
      <c r="AG177" s="53">
        <f t="shared" si="77"/>
        <v>365</v>
      </c>
      <c r="AH177" s="53">
        <f>ROUNDDOWN((config!$B$8-H177)/365.25,0)</f>
        <v>123</v>
      </c>
      <c r="AI177" s="60">
        <f t="shared" si="78"/>
        <v>4</v>
      </c>
      <c r="AJ177" s="60" t="str">
        <f>$F177 &amp; INDEX(Beschäftigungsgruppen!$J$15:$M$15,1,AI177)</f>
        <v>d</v>
      </c>
      <c r="AK177" s="60" t="b">
        <f>G177&lt;&gt;config!$F$20</f>
        <v>1</v>
      </c>
      <c r="AL177" s="60" t="str">
        <f t="shared" si="63"/>
        <v>Ja</v>
      </c>
      <c r="AM177" s="60" t="str">
        <f t="shared" si="79"/>
        <v>Nein</v>
      </c>
      <c r="AN177" s="60" t="b">
        <f t="shared" si="60"/>
        <v>0</v>
      </c>
      <c r="AO177" s="60" t="b">
        <f>AND(C177=config!$D$23,AND(NOT(ISBLANK(H177)),H177&lt;=DATE(2022,12,31)))</f>
        <v>0</v>
      </c>
      <c r="AP177" s="60" t="b">
        <f>AND(D177=config!$J$24,AND(NOT(ISBLANK(I177)),I177&lt;=DATE(2022,12,31)))</f>
        <v>0</v>
      </c>
      <c r="AQ177" s="63">
        <f>K177*IF(AN177,14,12)/config!$B$7*AG177</f>
        <v>0</v>
      </c>
      <c r="AR177" s="63">
        <f>IF(K177&lt;=config!$B$9,config!$B$10,config!$B$11)*AQ177</f>
        <v>0</v>
      </c>
      <c r="AS177" s="63" t="e">
        <f>INDEX(Beschäftigungsgruppen!$J$16:$M$20,F177,AI177)/config!$B$12*J177</f>
        <v>#VALUE!</v>
      </c>
      <c r="AT177" s="63" t="e">
        <f>AS177*IF(AN177,14,12)/config!$B$7*AG177</f>
        <v>#VALUE!</v>
      </c>
      <c r="AU177" s="63" t="e">
        <f>IF(AS177&lt;=config!$B$9,config!$B$10,config!$B$11)*AT177</f>
        <v>#VALUE!</v>
      </c>
      <c r="AV177" s="249">
        <f t="shared" si="64"/>
        <v>0</v>
      </c>
      <c r="AW177" s="249">
        <f t="shared" si="65"/>
        <v>0</v>
      </c>
      <c r="AX177" s="53">
        <f t="shared" si="66"/>
        <v>0</v>
      </c>
    </row>
    <row r="178" spans="2:50" ht="15" customHeight="1" x14ac:dyDescent="0.2">
      <c r="B178" s="176" t="str">
        <f t="shared" si="67"/>
        <v/>
      </c>
      <c r="C178" s="137"/>
      <c r="D178" s="115"/>
      <c r="E178" s="96"/>
      <c r="F178" s="127"/>
      <c r="G178" s="128"/>
      <c r="H178" s="122"/>
      <c r="I178" s="123"/>
      <c r="J178" s="129"/>
      <c r="K178" s="17"/>
      <c r="L178" s="115"/>
      <c r="M178" s="117" t="str">
        <f t="shared" si="68"/>
        <v/>
      </c>
      <c r="N178" s="14" t="str">
        <f t="shared" si="69"/>
        <v/>
      </c>
      <c r="O178" s="264" t="str">
        <f t="shared" si="76"/>
        <v/>
      </c>
      <c r="P178" s="262"/>
      <c r="Q178" s="110" t="str">
        <f t="shared" si="70"/>
        <v/>
      </c>
      <c r="R178" s="14" t="str">
        <f t="shared" si="71"/>
        <v/>
      </c>
      <c r="S178" s="14" t="str">
        <f t="shared" si="72"/>
        <v/>
      </c>
      <c r="T178" s="14" t="str">
        <f t="shared" si="73"/>
        <v/>
      </c>
      <c r="U178" s="14" t="str">
        <f t="shared" si="74"/>
        <v/>
      </c>
      <c r="V178" s="95" t="str">
        <f t="shared" si="75"/>
        <v/>
      </c>
      <c r="W178" s="120"/>
      <c r="X178" s="53"/>
      <c r="Y178" s="53" t="b">
        <f t="shared" si="61"/>
        <v>1</v>
      </c>
      <c r="Z178" s="53" t="b">
        <f t="shared" si="62"/>
        <v>0</v>
      </c>
      <c r="AA178" s="53" t="b">
        <f>IF(ISBLANK(H178),TRUE,AND(IF(ISBLANK(I178),TRUE,I178&gt;=H178),AND(H178&gt;=DATE(1900,1,1),H178&lt;=DATE(config!$B$6,12,31))))</f>
        <v>1</v>
      </c>
      <c r="AB178" s="53" t="b">
        <f>IF(ISBLANK(I178),TRUE,IF(ISBLANK(H178),FALSE,AND(I178&gt;=H178,AND(I178&gt;=DATE(config!$B$6,1,1),I178&lt;=DATE(config!$B$6,12,31)))))</f>
        <v>1</v>
      </c>
      <c r="AC178" s="53" t="b">
        <f t="shared" si="58"/>
        <v>0</v>
      </c>
      <c r="AD178" s="53" t="b">
        <f t="shared" si="59"/>
        <v>0</v>
      </c>
      <c r="AE178" s="53">
        <f>IF(H178&lt;DATE(config!$B$6,1,1),DATE(config!$B$6,1,1),H178)</f>
        <v>44562</v>
      </c>
      <c r="AF178" s="53">
        <f>IF(ISBLANK(I178),DATE(config!$B$6,12,31),IF(I178&gt;DATE(config!$B$6,12,31),DATE(config!$B$6,12,31),I178))</f>
        <v>44926</v>
      </c>
      <c r="AG178" s="53">
        <f t="shared" si="77"/>
        <v>365</v>
      </c>
      <c r="AH178" s="53">
        <f>ROUNDDOWN((config!$B$8-H178)/365.25,0)</f>
        <v>123</v>
      </c>
      <c r="AI178" s="60">
        <f t="shared" si="78"/>
        <v>4</v>
      </c>
      <c r="AJ178" s="60" t="str">
        <f>$F178 &amp; INDEX(Beschäftigungsgruppen!$J$15:$M$15,1,AI178)</f>
        <v>d</v>
      </c>
      <c r="AK178" s="60" t="b">
        <f>G178&lt;&gt;config!$F$20</f>
        <v>1</v>
      </c>
      <c r="AL178" s="60" t="str">
        <f t="shared" si="63"/>
        <v>Ja</v>
      </c>
      <c r="AM178" s="60" t="str">
        <f t="shared" si="79"/>
        <v>Nein</v>
      </c>
      <c r="AN178" s="60" t="b">
        <f t="shared" si="60"/>
        <v>0</v>
      </c>
      <c r="AO178" s="60" t="b">
        <f>AND(C178=config!$D$23,AND(NOT(ISBLANK(H178)),H178&lt;=DATE(2022,12,31)))</f>
        <v>0</v>
      </c>
      <c r="AP178" s="60" t="b">
        <f>AND(D178=config!$J$24,AND(NOT(ISBLANK(I178)),I178&lt;=DATE(2022,12,31)))</f>
        <v>0</v>
      </c>
      <c r="AQ178" s="63">
        <f>K178*IF(AN178,14,12)/config!$B$7*AG178</f>
        <v>0</v>
      </c>
      <c r="AR178" s="63">
        <f>IF(K178&lt;=config!$B$9,config!$B$10,config!$B$11)*AQ178</f>
        <v>0</v>
      </c>
      <c r="AS178" s="63" t="e">
        <f>INDEX(Beschäftigungsgruppen!$J$16:$M$20,F178,AI178)/config!$B$12*J178</f>
        <v>#VALUE!</v>
      </c>
      <c r="AT178" s="63" t="e">
        <f>AS178*IF(AN178,14,12)/config!$B$7*AG178</f>
        <v>#VALUE!</v>
      </c>
      <c r="AU178" s="63" t="e">
        <f>IF(AS178&lt;=config!$B$9,config!$B$10,config!$B$11)*AT178</f>
        <v>#VALUE!</v>
      </c>
      <c r="AV178" s="249">
        <f t="shared" si="64"/>
        <v>0</v>
      </c>
      <c r="AW178" s="249">
        <f t="shared" si="65"/>
        <v>0</v>
      </c>
      <c r="AX178" s="53">
        <f t="shared" si="66"/>
        <v>0</v>
      </c>
    </row>
    <row r="179" spans="2:50" ht="15" customHeight="1" x14ac:dyDescent="0.2">
      <c r="B179" s="176" t="str">
        <f t="shared" si="67"/>
        <v/>
      </c>
      <c r="C179" s="137"/>
      <c r="D179" s="115"/>
      <c r="E179" s="96"/>
      <c r="F179" s="127"/>
      <c r="G179" s="128"/>
      <c r="H179" s="122"/>
      <c r="I179" s="123"/>
      <c r="J179" s="129"/>
      <c r="K179" s="17"/>
      <c r="L179" s="115"/>
      <c r="M179" s="117" t="str">
        <f t="shared" si="68"/>
        <v/>
      </c>
      <c r="N179" s="14" t="str">
        <f t="shared" si="69"/>
        <v/>
      </c>
      <c r="O179" s="264" t="str">
        <f t="shared" si="76"/>
        <v/>
      </c>
      <c r="P179" s="262"/>
      <c r="Q179" s="110" t="str">
        <f t="shared" si="70"/>
        <v/>
      </c>
      <c r="R179" s="14" t="str">
        <f t="shared" si="71"/>
        <v/>
      </c>
      <c r="S179" s="14" t="str">
        <f t="shared" si="72"/>
        <v/>
      </c>
      <c r="T179" s="14" t="str">
        <f t="shared" si="73"/>
        <v/>
      </c>
      <c r="U179" s="14" t="str">
        <f t="shared" si="74"/>
        <v/>
      </c>
      <c r="V179" s="95" t="str">
        <f t="shared" si="75"/>
        <v/>
      </c>
      <c r="W179" s="120"/>
      <c r="X179" s="53"/>
      <c r="Y179" s="53" t="b">
        <f t="shared" si="61"/>
        <v>1</v>
      </c>
      <c r="Z179" s="53" t="b">
        <f t="shared" si="62"/>
        <v>0</v>
      </c>
      <c r="AA179" s="53" t="b">
        <f>IF(ISBLANK(H179),TRUE,AND(IF(ISBLANK(I179),TRUE,I179&gt;=H179),AND(H179&gt;=DATE(1900,1,1),H179&lt;=DATE(config!$B$6,12,31))))</f>
        <v>1</v>
      </c>
      <c r="AB179" s="53" t="b">
        <f>IF(ISBLANK(I179),TRUE,IF(ISBLANK(H179),FALSE,AND(I179&gt;=H179,AND(I179&gt;=DATE(config!$B$6,1,1),I179&lt;=DATE(config!$B$6,12,31)))))</f>
        <v>1</v>
      </c>
      <c r="AC179" s="53" t="b">
        <f t="shared" si="58"/>
        <v>0</v>
      </c>
      <c r="AD179" s="53" t="b">
        <f t="shared" si="59"/>
        <v>0</v>
      </c>
      <c r="AE179" s="53">
        <f>IF(H179&lt;DATE(config!$B$6,1,1),DATE(config!$B$6,1,1),H179)</f>
        <v>44562</v>
      </c>
      <c r="AF179" s="53">
        <f>IF(ISBLANK(I179),DATE(config!$B$6,12,31),IF(I179&gt;DATE(config!$B$6,12,31),DATE(config!$B$6,12,31),I179))</f>
        <v>44926</v>
      </c>
      <c r="AG179" s="53">
        <f t="shared" si="77"/>
        <v>365</v>
      </c>
      <c r="AH179" s="53">
        <f>ROUNDDOWN((config!$B$8-H179)/365.25,0)</f>
        <v>123</v>
      </c>
      <c r="AI179" s="60">
        <f t="shared" si="78"/>
        <v>4</v>
      </c>
      <c r="AJ179" s="60" t="str">
        <f>$F179 &amp; INDEX(Beschäftigungsgruppen!$J$15:$M$15,1,AI179)</f>
        <v>d</v>
      </c>
      <c r="AK179" s="60" t="b">
        <f>G179&lt;&gt;config!$F$20</f>
        <v>1</v>
      </c>
      <c r="AL179" s="60" t="str">
        <f t="shared" si="63"/>
        <v>Ja</v>
      </c>
      <c r="AM179" s="60" t="str">
        <f t="shared" si="79"/>
        <v>Nein</v>
      </c>
      <c r="AN179" s="60" t="b">
        <f t="shared" si="60"/>
        <v>0</v>
      </c>
      <c r="AO179" s="60" t="b">
        <f>AND(C179=config!$D$23,AND(NOT(ISBLANK(H179)),H179&lt;=DATE(2022,12,31)))</f>
        <v>0</v>
      </c>
      <c r="AP179" s="60" t="b">
        <f>AND(D179=config!$J$24,AND(NOT(ISBLANK(I179)),I179&lt;=DATE(2022,12,31)))</f>
        <v>0</v>
      </c>
      <c r="AQ179" s="63">
        <f>K179*IF(AN179,14,12)/config!$B$7*AG179</f>
        <v>0</v>
      </c>
      <c r="AR179" s="63">
        <f>IF(K179&lt;=config!$B$9,config!$B$10,config!$B$11)*AQ179</f>
        <v>0</v>
      </c>
      <c r="AS179" s="63" t="e">
        <f>INDEX(Beschäftigungsgruppen!$J$16:$M$20,F179,AI179)/config!$B$12*J179</f>
        <v>#VALUE!</v>
      </c>
      <c r="AT179" s="63" t="e">
        <f>AS179*IF(AN179,14,12)/config!$B$7*AG179</f>
        <v>#VALUE!</v>
      </c>
      <c r="AU179" s="63" t="e">
        <f>IF(AS179&lt;=config!$B$9,config!$B$10,config!$B$11)*AT179</f>
        <v>#VALUE!</v>
      </c>
      <c r="AV179" s="249">
        <f t="shared" si="64"/>
        <v>0</v>
      </c>
      <c r="AW179" s="249">
        <f t="shared" si="65"/>
        <v>0</v>
      </c>
      <c r="AX179" s="53">
        <f t="shared" si="66"/>
        <v>0</v>
      </c>
    </row>
    <row r="180" spans="2:50" ht="15" customHeight="1" x14ac:dyDescent="0.2">
      <c r="B180" s="176" t="str">
        <f t="shared" si="67"/>
        <v/>
      </c>
      <c r="C180" s="137"/>
      <c r="D180" s="115"/>
      <c r="E180" s="96"/>
      <c r="F180" s="127"/>
      <c r="G180" s="128"/>
      <c r="H180" s="122"/>
      <c r="I180" s="123"/>
      <c r="J180" s="129"/>
      <c r="K180" s="17"/>
      <c r="L180" s="115"/>
      <c r="M180" s="117" t="str">
        <f t="shared" si="68"/>
        <v/>
      </c>
      <c r="N180" s="14" t="str">
        <f t="shared" si="69"/>
        <v/>
      </c>
      <c r="O180" s="264" t="str">
        <f t="shared" si="76"/>
        <v/>
      </c>
      <c r="P180" s="262"/>
      <c r="Q180" s="110" t="str">
        <f t="shared" si="70"/>
        <v/>
      </c>
      <c r="R180" s="14" t="str">
        <f t="shared" si="71"/>
        <v/>
      </c>
      <c r="S180" s="14" t="str">
        <f t="shared" si="72"/>
        <v/>
      </c>
      <c r="T180" s="14" t="str">
        <f t="shared" si="73"/>
        <v/>
      </c>
      <c r="U180" s="14" t="str">
        <f t="shared" si="74"/>
        <v/>
      </c>
      <c r="V180" s="95" t="str">
        <f t="shared" si="75"/>
        <v/>
      </c>
      <c r="W180" s="120"/>
      <c r="X180" s="53"/>
      <c r="Y180" s="53" t="b">
        <f t="shared" si="61"/>
        <v>1</v>
      </c>
      <c r="Z180" s="53" t="b">
        <f t="shared" si="62"/>
        <v>0</v>
      </c>
      <c r="AA180" s="53" t="b">
        <f>IF(ISBLANK(H180),TRUE,AND(IF(ISBLANK(I180),TRUE,I180&gt;=H180),AND(H180&gt;=DATE(1900,1,1),H180&lt;=DATE(config!$B$6,12,31))))</f>
        <v>1</v>
      </c>
      <c r="AB180" s="53" t="b">
        <f>IF(ISBLANK(I180),TRUE,IF(ISBLANK(H180),FALSE,AND(I180&gt;=H180,AND(I180&gt;=DATE(config!$B$6,1,1),I180&lt;=DATE(config!$B$6,12,31)))))</f>
        <v>1</v>
      </c>
      <c r="AC180" s="53" t="b">
        <f t="shared" si="58"/>
        <v>0</v>
      </c>
      <c r="AD180" s="53" t="b">
        <f t="shared" si="59"/>
        <v>0</v>
      </c>
      <c r="AE180" s="53">
        <f>IF(H180&lt;DATE(config!$B$6,1,1),DATE(config!$B$6,1,1),H180)</f>
        <v>44562</v>
      </c>
      <c r="AF180" s="53">
        <f>IF(ISBLANK(I180),DATE(config!$B$6,12,31),IF(I180&gt;DATE(config!$B$6,12,31),DATE(config!$B$6,12,31),I180))</f>
        <v>44926</v>
      </c>
      <c r="AG180" s="53">
        <f t="shared" si="77"/>
        <v>365</v>
      </c>
      <c r="AH180" s="53">
        <f>ROUNDDOWN((config!$B$8-H180)/365.25,0)</f>
        <v>123</v>
      </c>
      <c r="AI180" s="60">
        <f t="shared" si="78"/>
        <v>4</v>
      </c>
      <c r="AJ180" s="60" t="str">
        <f>$F180 &amp; INDEX(Beschäftigungsgruppen!$J$15:$M$15,1,AI180)</f>
        <v>d</v>
      </c>
      <c r="AK180" s="60" t="b">
        <f>G180&lt;&gt;config!$F$20</f>
        <v>1</v>
      </c>
      <c r="AL180" s="60" t="str">
        <f t="shared" si="63"/>
        <v>Ja</v>
      </c>
      <c r="AM180" s="60" t="str">
        <f t="shared" si="79"/>
        <v>Nein</v>
      </c>
      <c r="AN180" s="60" t="b">
        <f t="shared" si="60"/>
        <v>0</v>
      </c>
      <c r="AO180" s="60" t="b">
        <f>AND(C180=config!$D$23,AND(NOT(ISBLANK(H180)),H180&lt;=DATE(2022,12,31)))</f>
        <v>0</v>
      </c>
      <c r="AP180" s="60" t="b">
        <f>AND(D180=config!$J$24,AND(NOT(ISBLANK(I180)),I180&lt;=DATE(2022,12,31)))</f>
        <v>0</v>
      </c>
      <c r="AQ180" s="63">
        <f>K180*IF(AN180,14,12)/config!$B$7*AG180</f>
        <v>0</v>
      </c>
      <c r="AR180" s="63">
        <f>IF(K180&lt;=config!$B$9,config!$B$10,config!$B$11)*AQ180</f>
        <v>0</v>
      </c>
      <c r="AS180" s="63" t="e">
        <f>INDEX(Beschäftigungsgruppen!$J$16:$M$20,F180,AI180)/config!$B$12*J180</f>
        <v>#VALUE!</v>
      </c>
      <c r="AT180" s="63" t="e">
        <f>AS180*IF(AN180,14,12)/config!$B$7*AG180</f>
        <v>#VALUE!</v>
      </c>
      <c r="AU180" s="63" t="e">
        <f>IF(AS180&lt;=config!$B$9,config!$B$10,config!$B$11)*AT180</f>
        <v>#VALUE!</v>
      </c>
      <c r="AV180" s="249">
        <f t="shared" si="64"/>
        <v>0</v>
      </c>
      <c r="AW180" s="249">
        <f t="shared" si="65"/>
        <v>0</v>
      </c>
      <c r="AX180" s="53">
        <f t="shared" si="66"/>
        <v>0</v>
      </c>
    </row>
    <row r="181" spans="2:50" ht="15" customHeight="1" x14ac:dyDescent="0.2">
      <c r="B181" s="176" t="str">
        <f t="shared" si="67"/>
        <v/>
      </c>
      <c r="C181" s="137"/>
      <c r="D181" s="115"/>
      <c r="E181" s="96"/>
      <c r="F181" s="127"/>
      <c r="G181" s="128"/>
      <c r="H181" s="122"/>
      <c r="I181" s="123"/>
      <c r="J181" s="129"/>
      <c r="K181" s="17"/>
      <c r="L181" s="115"/>
      <c r="M181" s="117" t="str">
        <f t="shared" si="68"/>
        <v/>
      </c>
      <c r="N181" s="14" t="str">
        <f t="shared" si="69"/>
        <v/>
      </c>
      <c r="O181" s="264" t="str">
        <f t="shared" si="76"/>
        <v/>
      </c>
      <c r="P181" s="262"/>
      <c r="Q181" s="110" t="str">
        <f t="shared" si="70"/>
        <v/>
      </c>
      <c r="R181" s="14" t="str">
        <f t="shared" si="71"/>
        <v/>
      </c>
      <c r="S181" s="14" t="str">
        <f t="shared" si="72"/>
        <v/>
      </c>
      <c r="T181" s="14" t="str">
        <f t="shared" si="73"/>
        <v/>
      </c>
      <c r="U181" s="14" t="str">
        <f t="shared" si="74"/>
        <v/>
      </c>
      <c r="V181" s="95" t="str">
        <f t="shared" si="75"/>
        <v/>
      </c>
      <c r="W181" s="120"/>
      <c r="X181" s="53"/>
      <c r="Y181" s="53" t="b">
        <f t="shared" si="61"/>
        <v>1</v>
      </c>
      <c r="Z181" s="53" t="b">
        <f t="shared" si="62"/>
        <v>0</v>
      </c>
      <c r="AA181" s="53" t="b">
        <f>IF(ISBLANK(H181),TRUE,AND(IF(ISBLANK(I181),TRUE,I181&gt;=H181),AND(H181&gt;=DATE(1900,1,1),H181&lt;=DATE(config!$B$6,12,31))))</f>
        <v>1</v>
      </c>
      <c r="AB181" s="53" t="b">
        <f>IF(ISBLANK(I181),TRUE,IF(ISBLANK(H181),FALSE,AND(I181&gt;=H181,AND(I181&gt;=DATE(config!$B$6,1,1),I181&lt;=DATE(config!$B$6,12,31)))))</f>
        <v>1</v>
      </c>
      <c r="AC181" s="53" t="b">
        <f t="shared" si="58"/>
        <v>0</v>
      </c>
      <c r="AD181" s="53" t="b">
        <f t="shared" si="59"/>
        <v>0</v>
      </c>
      <c r="AE181" s="53">
        <f>IF(H181&lt;DATE(config!$B$6,1,1),DATE(config!$B$6,1,1),H181)</f>
        <v>44562</v>
      </c>
      <c r="AF181" s="53">
        <f>IF(ISBLANK(I181),DATE(config!$B$6,12,31),IF(I181&gt;DATE(config!$B$6,12,31),DATE(config!$B$6,12,31),I181))</f>
        <v>44926</v>
      </c>
      <c r="AG181" s="53">
        <f t="shared" si="77"/>
        <v>365</v>
      </c>
      <c r="AH181" s="53">
        <f>ROUNDDOWN((config!$B$8-H181)/365.25,0)</f>
        <v>123</v>
      </c>
      <c r="AI181" s="60">
        <f t="shared" si="78"/>
        <v>4</v>
      </c>
      <c r="AJ181" s="60" t="str">
        <f>$F181 &amp; INDEX(Beschäftigungsgruppen!$J$15:$M$15,1,AI181)</f>
        <v>d</v>
      </c>
      <c r="AK181" s="60" t="b">
        <f>G181&lt;&gt;config!$F$20</f>
        <v>1</v>
      </c>
      <c r="AL181" s="60" t="str">
        <f t="shared" si="63"/>
        <v>Ja</v>
      </c>
      <c r="AM181" s="60" t="str">
        <f t="shared" si="79"/>
        <v>Nein</v>
      </c>
      <c r="AN181" s="60" t="b">
        <f t="shared" si="60"/>
        <v>0</v>
      </c>
      <c r="AO181" s="60" t="b">
        <f>AND(C181=config!$D$23,AND(NOT(ISBLANK(H181)),H181&lt;=DATE(2022,12,31)))</f>
        <v>0</v>
      </c>
      <c r="AP181" s="60" t="b">
        <f>AND(D181=config!$J$24,AND(NOT(ISBLANK(I181)),I181&lt;=DATE(2022,12,31)))</f>
        <v>0</v>
      </c>
      <c r="AQ181" s="63">
        <f>K181*IF(AN181,14,12)/config!$B$7*AG181</f>
        <v>0</v>
      </c>
      <c r="AR181" s="63">
        <f>IF(K181&lt;=config!$B$9,config!$B$10,config!$B$11)*AQ181</f>
        <v>0</v>
      </c>
      <c r="AS181" s="63" t="e">
        <f>INDEX(Beschäftigungsgruppen!$J$16:$M$20,F181,AI181)/config!$B$12*J181</f>
        <v>#VALUE!</v>
      </c>
      <c r="AT181" s="63" t="e">
        <f>AS181*IF(AN181,14,12)/config!$B$7*AG181</f>
        <v>#VALUE!</v>
      </c>
      <c r="AU181" s="63" t="e">
        <f>IF(AS181&lt;=config!$B$9,config!$B$10,config!$B$11)*AT181</f>
        <v>#VALUE!</v>
      </c>
      <c r="AV181" s="249">
        <f t="shared" si="64"/>
        <v>0</v>
      </c>
      <c r="AW181" s="249">
        <f t="shared" si="65"/>
        <v>0</v>
      </c>
      <c r="AX181" s="53">
        <f t="shared" si="66"/>
        <v>0</v>
      </c>
    </row>
    <row r="182" spans="2:50" ht="15" customHeight="1" x14ac:dyDescent="0.2">
      <c r="B182" s="176" t="str">
        <f t="shared" si="67"/>
        <v/>
      </c>
      <c r="C182" s="137"/>
      <c r="D182" s="115"/>
      <c r="E182" s="96"/>
      <c r="F182" s="127"/>
      <c r="G182" s="128"/>
      <c r="H182" s="122"/>
      <c r="I182" s="123"/>
      <c r="J182" s="129"/>
      <c r="K182" s="17"/>
      <c r="L182" s="115"/>
      <c r="M182" s="117" t="str">
        <f t="shared" si="68"/>
        <v/>
      </c>
      <c r="N182" s="14" t="str">
        <f t="shared" si="69"/>
        <v/>
      </c>
      <c r="O182" s="264" t="str">
        <f t="shared" si="76"/>
        <v/>
      </c>
      <c r="P182" s="262"/>
      <c r="Q182" s="110" t="str">
        <f t="shared" si="70"/>
        <v/>
      </c>
      <c r="R182" s="14" t="str">
        <f t="shared" si="71"/>
        <v/>
      </c>
      <c r="S182" s="14" t="str">
        <f t="shared" si="72"/>
        <v/>
      </c>
      <c r="T182" s="14" t="str">
        <f t="shared" si="73"/>
        <v/>
      </c>
      <c r="U182" s="14" t="str">
        <f t="shared" si="74"/>
        <v/>
      </c>
      <c r="V182" s="95" t="str">
        <f t="shared" si="75"/>
        <v/>
      </c>
      <c r="W182" s="120"/>
      <c r="X182" s="53"/>
      <c r="Y182" s="53" t="b">
        <f t="shared" si="61"/>
        <v>1</v>
      </c>
      <c r="Z182" s="53" t="b">
        <f t="shared" si="62"/>
        <v>0</v>
      </c>
      <c r="AA182" s="53" t="b">
        <f>IF(ISBLANK(H182),TRUE,AND(IF(ISBLANK(I182),TRUE,I182&gt;=H182),AND(H182&gt;=DATE(1900,1,1),H182&lt;=DATE(config!$B$6,12,31))))</f>
        <v>1</v>
      </c>
      <c r="AB182" s="53" t="b">
        <f>IF(ISBLANK(I182),TRUE,IF(ISBLANK(H182),FALSE,AND(I182&gt;=H182,AND(I182&gt;=DATE(config!$B$6,1,1),I182&lt;=DATE(config!$B$6,12,31)))))</f>
        <v>1</v>
      </c>
      <c r="AC182" s="53" t="b">
        <f t="shared" si="58"/>
        <v>0</v>
      </c>
      <c r="AD182" s="53" t="b">
        <f t="shared" si="59"/>
        <v>0</v>
      </c>
      <c r="AE182" s="53">
        <f>IF(H182&lt;DATE(config!$B$6,1,1),DATE(config!$B$6,1,1),H182)</f>
        <v>44562</v>
      </c>
      <c r="AF182" s="53">
        <f>IF(ISBLANK(I182),DATE(config!$B$6,12,31),IF(I182&gt;DATE(config!$B$6,12,31),DATE(config!$B$6,12,31),I182))</f>
        <v>44926</v>
      </c>
      <c r="AG182" s="53">
        <f t="shared" si="77"/>
        <v>365</v>
      </c>
      <c r="AH182" s="53">
        <f>ROUNDDOWN((config!$B$8-H182)/365.25,0)</f>
        <v>123</v>
      </c>
      <c r="AI182" s="60">
        <f t="shared" si="78"/>
        <v>4</v>
      </c>
      <c r="AJ182" s="60" t="str">
        <f>$F182 &amp; INDEX(Beschäftigungsgruppen!$J$15:$M$15,1,AI182)</f>
        <v>d</v>
      </c>
      <c r="AK182" s="60" t="b">
        <f>G182&lt;&gt;config!$F$20</f>
        <v>1</v>
      </c>
      <c r="AL182" s="60" t="str">
        <f t="shared" si="63"/>
        <v>Ja</v>
      </c>
      <c r="AM182" s="60" t="str">
        <f t="shared" si="79"/>
        <v>Nein</v>
      </c>
      <c r="AN182" s="60" t="b">
        <f t="shared" si="60"/>
        <v>0</v>
      </c>
      <c r="AO182" s="60" t="b">
        <f>AND(C182=config!$D$23,AND(NOT(ISBLANK(H182)),H182&lt;=DATE(2022,12,31)))</f>
        <v>0</v>
      </c>
      <c r="AP182" s="60" t="b">
        <f>AND(D182=config!$J$24,AND(NOT(ISBLANK(I182)),I182&lt;=DATE(2022,12,31)))</f>
        <v>0</v>
      </c>
      <c r="AQ182" s="63">
        <f>K182*IF(AN182,14,12)/config!$B$7*AG182</f>
        <v>0</v>
      </c>
      <c r="AR182" s="63">
        <f>IF(K182&lt;=config!$B$9,config!$B$10,config!$B$11)*AQ182</f>
        <v>0</v>
      </c>
      <c r="AS182" s="63" t="e">
        <f>INDEX(Beschäftigungsgruppen!$J$16:$M$20,F182,AI182)/config!$B$12*J182</f>
        <v>#VALUE!</v>
      </c>
      <c r="AT182" s="63" t="e">
        <f>AS182*IF(AN182,14,12)/config!$B$7*AG182</f>
        <v>#VALUE!</v>
      </c>
      <c r="AU182" s="63" t="e">
        <f>IF(AS182&lt;=config!$B$9,config!$B$10,config!$B$11)*AT182</f>
        <v>#VALUE!</v>
      </c>
      <c r="AV182" s="249">
        <f t="shared" si="64"/>
        <v>0</v>
      </c>
      <c r="AW182" s="249">
        <f t="shared" si="65"/>
        <v>0</v>
      </c>
      <c r="AX182" s="53">
        <f t="shared" si="66"/>
        <v>0</v>
      </c>
    </row>
    <row r="183" spans="2:50" ht="15" customHeight="1" x14ac:dyDescent="0.2">
      <c r="B183" s="176" t="str">
        <f t="shared" si="67"/>
        <v/>
      </c>
      <c r="C183" s="137"/>
      <c r="D183" s="115"/>
      <c r="E183" s="96"/>
      <c r="F183" s="127"/>
      <c r="G183" s="128"/>
      <c r="H183" s="122"/>
      <c r="I183" s="123"/>
      <c r="J183" s="129"/>
      <c r="K183" s="17"/>
      <c r="L183" s="115"/>
      <c r="M183" s="117" t="str">
        <f t="shared" si="68"/>
        <v/>
      </c>
      <c r="N183" s="14" t="str">
        <f t="shared" si="69"/>
        <v/>
      </c>
      <c r="O183" s="264" t="str">
        <f t="shared" si="76"/>
        <v/>
      </c>
      <c r="P183" s="262"/>
      <c r="Q183" s="110" t="str">
        <f t="shared" si="70"/>
        <v/>
      </c>
      <c r="R183" s="14" t="str">
        <f t="shared" si="71"/>
        <v/>
      </c>
      <c r="S183" s="14" t="str">
        <f t="shared" si="72"/>
        <v/>
      </c>
      <c r="T183" s="14" t="str">
        <f t="shared" si="73"/>
        <v/>
      </c>
      <c r="U183" s="14" t="str">
        <f t="shared" si="74"/>
        <v/>
      </c>
      <c r="V183" s="95" t="str">
        <f t="shared" si="75"/>
        <v/>
      </c>
      <c r="W183" s="120"/>
      <c r="X183" s="53"/>
      <c r="Y183" s="53" t="b">
        <f t="shared" si="61"/>
        <v>1</v>
      </c>
      <c r="Z183" s="53" t="b">
        <f t="shared" si="62"/>
        <v>0</v>
      </c>
      <c r="AA183" s="53" t="b">
        <f>IF(ISBLANK(H183),TRUE,AND(IF(ISBLANK(I183),TRUE,I183&gt;=H183),AND(H183&gt;=DATE(1900,1,1),H183&lt;=DATE(config!$B$6,12,31))))</f>
        <v>1</v>
      </c>
      <c r="AB183" s="53" t="b">
        <f>IF(ISBLANK(I183),TRUE,IF(ISBLANK(H183),FALSE,AND(I183&gt;=H183,AND(I183&gt;=DATE(config!$B$6,1,1),I183&lt;=DATE(config!$B$6,12,31)))))</f>
        <v>1</v>
      </c>
      <c r="AC183" s="53" t="b">
        <f t="shared" si="58"/>
        <v>0</v>
      </c>
      <c r="AD183" s="53" t="b">
        <f t="shared" si="59"/>
        <v>0</v>
      </c>
      <c r="AE183" s="53">
        <f>IF(H183&lt;DATE(config!$B$6,1,1),DATE(config!$B$6,1,1),H183)</f>
        <v>44562</v>
      </c>
      <c r="AF183" s="53">
        <f>IF(ISBLANK(I183),DATE(config!$B$6,12,31),IF(I183&gt;DATE(config!$B$6,12,31),DATE(config!$B$6,12,31),I183))</f>
        <v>44926</v>
      </c>
      <c r="AG183" s="53">
        <f t="shared" si="77"/>
        <v>365</v>
      </c>
      <c r="AH183" s="53">
        <f>ROUNDDOWN((config!$B$8-H183)/365.25,0)</f>
        <v>123</v>
      </c>
      <c r="AI183" s="60">
        <f t="shared" si="78"/>
        <v>4</v>
      </c>
      <c r="AJ183" s="60" t="str">
        <f>$F183 &amp; INDEX(Beschäftigungsgruppen!$J$15:$M$15,1,AI183)</f>
        <v>d</v>
      </c>
      <c r="AK183" s="60" t="b">
        <f>G183&lt;&gt;config!$F$20</f>
        <v>1</v>
      </c>
      <c r="AL183" s="60" t="str">
        <f t="shared" si="63"/>
        <v>Ja</v>
      </c>
      <c r="AM183" s="60" t="str">
        <f t="shared" si="79"/>
        <v>Nein</v>
      </c>
      <c r="AN183" s="60" t="b">
        <f t="shared" si="60"/>
        <v>0</v>
      </c>
      <c r="AO183" s="60" t="b">
        <f>AND(C183=config!$D$23,AND(NOT(ISBLANK(H183)),H183&lt;=DATE(2022,12,31)))</f>
        <v>0</v>
      </c>
      <c r="AP183" s="60" t="b">
        <f>AND(D183=config!$J$24,AND(NOT(ISBLANK(I183)),I183&lt;=DATE(2022,12,31)))</f>
        <v>0</v>
      </c>
      <c r="AQ183" s="63">
        <f>K183*IF(AN183,14,12)/config!$B$7*AG183</f>
        <v>0</v>
      </c>
      <c r="AR183" s="63">
        <f>IF(K183&lt;=config!$B$9,config!$B$10,config!$B$11)*AQ183</f>
        <v>0</v>
      </c>
      <c r="AS183" s="63" t="e">
        <f>INDEX(Beschäftigungsgruppen!$J$16:$M$20,F183,AI183)/config!$B$12*J183</f>
        <v>#VALUE!</v>
      </c>
      <c r="AT183" s="63" t="e">
        <f>AS183*IF(AN183,14,12)/config!$B$7*AG183</f>
        <v>#VALUE!</v>
      </c>
      <c r="AU183" s="63" t="e">
        <f>IF(AS183&lt;=config!$B$9,config!$B$10,config!$B$11)*AT183</f>
        <v>#VALUE!</v>
      </c>
      <c r="AV183" s="249">
        <f t="shared" si="64"/>
        <v>0</v>
      </c>
      <c r="AW183" s="249">
        <f t="shared" si="65"/>
        <v>0</v>
      </c>
      <c r="AX183" s="53">
        <f t="shared" si="66"/>
        <v>0</v>
      </c>
    </row>
    <row r="184" spans="2:50" ht="15" customHeight="1" x14ac:dyDescent="0.2">
      <c r="B184" s="176" t="str">
        <f t="shared" si="67"/>
        <v/>
      </c>
      <c r="C184" s="137"/>
      <c r="D184" s="115"/>
      <c r="E184" s="96"/>
      <c r="F184" s="127"/>
      <c r="G184" s="128"/>
      <c r="H184" s="122"/>
      <c r="I184" s="123"/>
      <c r="J184" s="129"/>
      <c r="K184" s="17"/>
      <c r="L184" s="115"/>
      <c r="M184" s="117" t="str">
        <f t="shared" si="68"/>
        <v/>
      </c>
      <c r="N184" s="14" t="str">
        <f t="shared" si="69"/>
        <v/>
      </c>
      <c r="O184" s="264" t="str">
        <f t="shared" si="76"/>
        <v/>
      </c>
      <c r="P184" s="262"/>
      <c r="Q184" s="110" t="str">
        <f t="shared" si="70"/>
        <v/>
      </c>
      <c r="R184" s="14" t="str">
        <f t="shared" si="71"/>
        <v/>
      </c>
      <c r="S184" s="14" t="str">
        <f t="shared" si="72"/>
        <v/>
      </c>
      <c r="T184" s="14" t="str">
        <f t="shared" si="73"/>
        <v/>
      </c>
      <c r="U184" s="14" t="str">
        <f t="shared" si="74"/>
        <v/>
      </c>
      <c r="V184" s="95" t="str">
        <f t="shared" si="75"/>
        <v/>
      </c>
      <c r="W184" s="120"/>
      <c r="X184" s="53"/>
      <c r="Y184" s="53" t="b">
        <f t="shared" si="61"/>
        <v>1</v>
      </c>
      <c r="Z184" s="53" t="b">
        <f t="shared" si="62"/>
        <v>0</v>
      </c>
      <c r="AA184" s="53" t="b">
        <f>IF(ISBLANK(H184),TRUE,AND(IF(ISBLANK(I184),TRUE,I184&gt;=H184),AND(H184&gt;=DATE(1900,1,1),H184&lt;=DATE(config!$B$6,12,31))))</f>
        <v>1</v>
      </c>
      <c r="AB184" s="53" t="b">
        <f>IF(ISBLANK(I184),TRUE,IF(ISBLANK(H184),FALSE,AND(I184&gt;=H184,AND(I184&gt;=DATE(config!$B$6,1,1),I184&lt;=DATE(config!$B$6,12,31)))))</f>
        <v>1</v>
      </c>
      <c r="AC184" s="53" t="b">
        <f t="shared" si="58"/>
        <v>0</v>
      </c>
      <c r="AD184" s="53" t="b">
        <f t="shared" si="59"/>
        <v>0</v>
      </c>
      <c r="AE184" s="53">
        <f>IF(H184&lt;DATE(config!$B$6,1,1),DATE(config!$B$6,1,1),H184)</f>
        <v>44562</v>
      </c>
      <c r="AF184" s="53">
        <f>IF(ISBLANK(I184),DATE(config!$B$6,12,31),IF(I184&gt;DATE(config!$B$6,12,31),DATE(config!$B$6,12,31),I184))</f>
        <v>44926</v>
      </c>
      <c r="AG184" s="53">
        <f t="shared" si="77"/>
        <v>365</v>
      </c>
      <c r="AH184" s="53">
        <f>ROUNDDOWN((config!$B$8-H184)/365.25,0)</f>
        <v>123</v>
      </c>
      <c r="AI184" s="60">
        <f t="shared" si="78"/>
        <v>4</v>
      </c>
      <c r="AJ184" s="60" t="str">
        <f>$F184 &amp; INDEX(Beschäftigungsgruppen!$J$15:$M$15,1,AI184)</f>
        <v>d</v>
      </c>
      <c r="AK184" s="60" t="b">
        <f>G184&lt;&gt;config!$F$20</f>
        <v>1</v>
      </c>
      <c r="AL184" s="60" t="str">
        <f t="shared" si="63"/>
        <v>Ja</v>
      </c>
      <c r="AM184" s="60" t="str">
        <f t="shared" si="79"/>
        <v>Nein</v>
      </c>
      <c r="AN184" s="60" t="b">
        <f t="shared" si="60"/>
        <v>0</v>
      </c>
      <c r="AO184" s="60" t="b">
        <f>AND(C184=config!$D$23,AND(NOT(ISBLANK(H184)),H184&lt;=DATE(2022,12,31)))</f>
        <v>0</v>
      </c>
      <c r="AP184" s="60" t="b">
        <f>AND(D184=config!$J$24,AND(NOT(ISBLANK(I184)),I184&lt;=DATE(2022,12,31)))</f>
        <v>0</v>
      </c>
      <c r="AQ184" s="63">
        <f>K184*IF(AN184,14,12)/config!$B$7*AG184</f>
        <v>0</v>
      </c>
      <c r="AR184" s="63">
        <f>IF(K184&lt;=config!$B$9,config!$B$10,config!$B$11)*AQ184</f>
        <v>0</v>
      </c>
      <c r="AS184" s="63" t="e">
        <f>INDEX(Beschäftigungsgruppen!$J$16:$M$20,F184,AI184)/config!$B$12*J184</f>
        <v>#VALUE!</v>
      </c>
      <c r="AT184" s="63" t="e">
        <f>AS184*IF(AN184,14,12)/config!$B$7*AG184</f>
        <v>#VALUE!</v>
      </c>
      <c r="AU184" s="63" t="e">
        <f>IF(AS184&lt;=config!$B$9,config!$B$10,config!$B$11)*AT184</f>
        <v>#VALUE!</v>
      </c>
      <c r="AV184" s="249">
        <f t="shared" si="64"/>
        <v>0</v>
      </c>
      <c r="AW184" s="249">
        <f t="shared" si="65"/>
        <v>0</v>
      </c>
      <c r="AX184" s="53">
        <f t="shared" si="66"/>
        <v>0</v>
      </c>
    </row>
    <row r="185" spans="2:50" ht="15" customHeight="1" x14ac:dyDescent="0.2">
      <c r="B185" s="176" t="str">
        <f t="shared" si="67"/>
        <v/>
      </c>
      <c r="C185" s="137"/>
      <c r="D185" s="115"/>
      <c r="E185" s="96"/>
      <c r="F185" s="127"/>
      <c r="G185" s="128"/>
      <c r="H185" s="122"/>
      <c r="I185" s="123"/>
      <c r="J185" s="129"/>
      <c r="K185" s="17"/>
      <c r="L185" s="115"/>
      <c r="M185" s="117" t="str">
        <f t="shared" si="68"/>
        <v/>
      </c>
      <c r="N185" s="14" t="str">
        <f t="shared" si="69"/>
        <v/>
      </c>
      <c r="O185" s="264" t="str">
        <f t="shared" si="76"/>
        <v/>
      </c>
      <c r="P185" s="262"/>
      <c r="Q185" s="110" t="str">
        <f t="shared" si="70"/>
        <v/>
      </c>
      <c r="R185" s="14" t="str">
        <f t="shared" si="71"/>
        <v/>
      </c>
      <c r="S185" s="14" t="str">
        <f t="shared" si="72"/>
        <v/>
      </c>
      <c r="T185" s="14" t="str">
        <f t="shared" si="73"/>
        <v/>
      </c>
      <c r="U185" s="14" t="str">
        <f t="shared" si="74"/>
        <v/>
      </c>
      <c r="V185" s="95" t="str">
        <f t="shared" si="75"/>
        <v/>
      </c>
      <c r="W185" s="120"/>
      <c r="X185" s="53"/>
      <c r="Y185" s="53" t="b">
        <f t="shared" si="61"/>
        <v>1</v>
      </c>
      <c r="Z185" s="53" t="b">
        <f t="shared" si="62"/>
        <v>0</v>
      </c>
      <c r="AA185" s="53" t="b">
        <f>IF(ISBLANK(H185),TRUE,AND(IF(ISBLANK(I185),TRUE,I185&gt;=H185),AND(H185&gt;=DATE(1900,1,1),H185&lt;=DATE(config!$B$6,12,31))))</f>
        <v>1</v>
      </c>
      <c r="AB185" s="53" t="b">
        <f>IF(ISBLANK(I185),TRUE,IF(ISBLANK(H185),FALSE,AND(I185&gt;=H185,AND(I185&gt;=DATE(config!$B$6,1,1),I185&lt;=DATE(config!$B$6,12,31)))))</f>
        <v>1</v>
      </c>
      <c r="AC185" s="53" t="b">
        <f t="shared" si="58"/>
        <v>0</v>
      </c>
      <c r="AD185" s="53" t="b">
        <f t="shared" si="59"/>
        <v>0</v>
      </c>
      <c r="AE185" s="53">
        <f>IF(H185&lt;DATE(config!$B$6,1,1),DATE(config!$B$6,1,1),H185)</f>
        <v>44562</v>
      </c>
      <c r="AF185" s="53">
        <f>IF(ISBLANK(I185),DATE(config!$B$6,12,31),IF(I185&gt;DATE(config!$B$6,12,31),DATE(config!$B$6,12,31),I185))</f>
        <v>44926</v>
      </c>
      <c r="AG185" s="53">
        <f t="shared" si="77"/>
        <v>365</v>
      </c>
      <c r="AH185" s="53">
        <f>ROUNDDOWN((config!$B$8-H185)/365.25,0)</f>
        <v>123</v>
      </c>
      <c r="AI185" s="60">
        <f t="shared" si="78"/>
        <v>4</v>
      </c>
      <c r="AJ185" s="60" t="str">
        <f>$F185 &amp; INDEX(Beschäftigungsgruppen!$J$15:$M$15,1,AI185)</f>
        <v>d</v>
      </c>
      <c r="AK185" s="60" t="b">
        <f>G185&lt;&gt;config!$F$20</f>
        <v>1</v>
      </c>
      <c r="AL185" s="60" t="str">
        <f t="shared" si="63"/>
        <v>Ja</v>
      </c>
      <c r="AM185" s="60" t="str">
        <f t="shared" si="79"/>
        <v>Nein</v>
      </c>
      <c r="AN185" s="60" t="b">
        <f t="shared" si="60"/>
        <v>0</v>
      </c>
      <c r="AO185" s="60" t="b">
        <f>AND(C185=config!$D$23,AND(NOT(ISBLANK(H185)),H185&lt;=DATE(2022,12,31)))</f>
        <v>0</v>
      </c>
      <c r="AP185" s="60" t="b">
        <f>AND(D185=config!$J$24,AND(NOT(ISBLANK(I185)),I185&lt;=DATE(2022,12,31)))</f>
        <v>0</v>
      </c>
      <c r="AQ185" s="63">
        <f>K185*IF(AN185,14,12)/config!$B$7*AG185</f>
        <v>0</v>
      </c>
      <c r="AR185" s="63">
        <f>IF(K185&lt;=config!$B$9,config!$B$10,config!$B$11)*AQ185</f>
        <v>0</v>
      </c>
      <c r="AS185" s="63" t="e">
        <f>INDEX(Beschäftigungsgruppen!$J$16:$M$20,F185,AI185)/config!$B$12*J185</f>
        <v>#VALUE!</v>
      </c>
      <c r="AT185" s="63" t="e">
        <f>AS185*IF(AN185,14,12)/config!$B$7*AG185</f>
        <v>#VALUE!</v>
      </c>
      <c r="AU185" s="63" t="e">
        <f>IF(AS185&lt;=config!$B$9,config!$B$10,config!$B$11)*AT185</f>
        <v>#VALUE!</v>
      </c>
      <c r="AV185" s="249">
        <f t="shared" si="64"/>
        <v>0</v>
      </c>
      <c r="AW185" s="249">
        <f t="shared" si="65"/>
        <v>0</v>
      </c>
      <c r="AX185" s="53">
        <f t="shared" si="66"/>
        <v>0</v>
      </c>
    </row>
    <row r="186" spans="2:50" ht="15" customHeight="1" x14ac:dyDescent="0.2">
      <c r="B186" s="176" t="str">
        <f t="shared" si="67"/>
        <v/>
      </c>
      <c r="C186" s="137"/>
      <c r="D186" s="115"/>
      <c r="E186" s="96"/>
      <c r="F186" s="127"/>
      <c r="G186" s="128"/>
      <c r="H186" s="122"/>
      <c r="I186" s="123"/>
      <c r="J186" s="129"/>
      <c r="K186" s="17"/>
      <c r="L186" s="115"/>
      <c r="M186" s="117" t="str">
        <f t="shared" si="68"/>
        <v/>
      </c>
      <c r="N186" s="14" t="str">
        <f t="shared" si="69"/>
        <v/>
      </c>
      <c r="O186" s="264" t="str">
        <f t="shared" si="76"/>
        <v/>
      </c>
      <c r="P186" s="262"/>
      <c r="Q186" s="110" t="str">
        <f t="shared" si="70"/>
        <v/>
      </c>
      <c r="R186" s="14" t="str">
        <f t="shared" si="71"/>
        <v/>
      </c>
      <c r="S186" s="14" t="str">
        <f t="shared" si="72"/>
        <v/>
      </c>
      <c r="T186" s="14" t="str">
        <f t="shared" si="73"/>
        <v/>
      </c>
      <c r="U186" s="14" t="str">
        <f t="shared" si="74"/>
        <v/>
      </c>
      <c r="V186" s="95" t="str">
        <f t="shared" si="75"/>
        <v/>
      </c>
      <c r="W186" s="120"/>
      <c r="X186" s="53"/>
      <c r="Y186" s="53" t="b">
        <f t="shared" si="61"/>
        <v>1</v>
      </c>
      <c r="Z186" s="53" t="b">
        <f t="shared" si="62"/>
        <v>0</v>
      </c>
      <c r="AA186" s="53" t="b">
        <f>IF(ISBLANK(H186),TRUE,AND(IF(ISBLANK(I186),TRUE,I186&gt;=H186),AND(H186&gt;=DATE(1900,1,1),H186&lt;=DATE(config!$B$6,12,31))))</f>
        <v>1</v>
      </c>
      <c r="AB186" s="53" t="b">
        <f>IF(ISBLANK(I186),TRUE,IF(ISBLANK(H186),FALSE,AND(I186&gt;=H186,AND(I186&gt;=DATE(config!$B$6,1,1),I186&lt;=DATE(config!$B$6,12,31)))))</f>
        <v>1</v>
      </c>
      <c r="AC186" s="53" t="b">
        <f t="shared" si="58"/>
        <v>0</v>
      </c>
      <c r="AD186" s="53" t="b">
        <f t="shared" si="59"/>
        <v>0</v>
      </c>
      <c r="AE186" s="53">
        <f>IF(H186&lt;DATE(config!$B$6,1,1),DATE(config!$B$6,1,1),H186)</f>
        <v>44562</v>
      </c>
      <c r="AF186" s="53">
        <f>IF(ISBLANK(I186),DATE(config!$B$6,12,31),IF(I186&gt;DATE(config!$B$6,12,31),DATE(config!$B$6,12,31),I186))</f>
        <v>44926</v>
      </c>
      <c r="AG186" s="53">
        <f t="shared" si="77"/>
        <v>365</v>
      </c>
      <c r="AH186" s="53">
        <f>ROUNDDOWN((config!$B$8-H186)/365.25,0)</f>
        <v>123</v>
      </c>
      <c r="AI186" s="60">
        <f t="shared" si="78"/>
        <v>4</v>
      </c>
      <c r="AJ186" s="60" t="str">
        <f>$F186 &amp; INDEX(Beschäftigungsgruppen!$J$15:$M$15,1,AI186)</f>
        <v>d</v>
      </c>
      <c r="AK186" s="60" t="b">
        <f>G186&lt;&gt;config!$F$20</f>
        <v>1</v>
      </c>
      <c r="AL186" s="60" t="str">
        <f t="shared" si="63"/>
        <v>Ja</v>
      </c>
      <c r="AM186" s="60" t="str">
        <f t="shared" si="79"/>
        <v>Nein</v>
      </c>
      <c r="AN186" s="60" t="b">
        <f t="shared" si="60"/>
        <v>0</v>
      </c>
      <c r="AO186" s="60" t="b">
        <f>AND(C186=config!$D$23,AND(NOT(ISBLANK(H186)),H186&lt;=DATE(2022,12,31)))</f>
        <v>0</v>
      </c>
      <c r="AP186" s="60" t="b">
        <f>AND(D186=config!$J$24,AND(NOT(ISBLANK(I186)),I186&lt;=DATE(2022,12,31)))</f>
        <v>0</v>
      </c>
      <c r="AQ186" s="63">
        <f>K186*IF(AN186,14,12)/config!$B$7*AG186</f>
        <v>0</v>
      </c>
      <c r="AR186" s="63">
        <f>IF(K186&lt;=config!$B$9,config!$B$10,config!$B$11)*AQ186</f>
        <v>0</v>
      </c>
      <c r="AS186" s="63" t="e">
        <f>INDEX(Beschäftigungsgruppen!$J$16:$M$20,F186,AI186)/config!$B$12*J186</f>
        <v>#VALUE!</v>
      </c>
      <c r="AT186" s="63" t="e">
        <f>AS186*IF(AN186,14,12)/config!$B$7*AG186</f>
        <v>#VALUE!</v>
      </c>
      <c r="AU186" s="63" t="e">
        <f>IF(AS186&lt;=config!$B$9,config!$B$10,config!$B$11)*AT186</f>
        <v>#VALUE!</v>
      </c>
      <c r="AV186" s="249">
        <f t="shared" si="64"/>
        <v>0</v>
      </c>
      <c r="AW186" s="249">
        <f t="shared" si="65"/>
        <v>0</v>
      </c>
      <c r="AX186" s="53">
        <f t="shared" si="66"/>
        <v>0</v>
      </c>
    </row>
    <row r="187" spans="2:50" ht="15" customHeight="1" x14ac:dyDescent="0.2">
      <c r="B187" s="176" t="str">
        <f t="shared" si="67"/>
        <v/>
      </c>
      <c r="C187" s="137"/>
      <c r="D187" s="115"/>
      <c r="E187" s="96"/>
      <c r="F187" s="127"/>
      <c r="G187" s="128"/>
      <c r="H187" s="122"/>
      <c r="I187" s="123"/>
      <c r="J187" s="129"/>
      <c r="K187" s="17"/>
      <c r="L187" s="115"/>
      <c r="M187" s="117" t="str">
        <f t="shared" si="68"/>
        <v/>
      </c>
      <c r="N187" s="14" t="str">
        <f t="shared" si="69"/>
        <v/>
      </c>
      <c r="O187" s="264" t="str">
        <f t="shared" si="76"/>
        <v/>
      </c>
      <c r="P187" s="262"/>
      <c r="Q187" s="110" t="str">
        <f t="shared" si="70"/>
        <v/>
      </c>
      <c r="R187" s="14" t="str">
        <f t="shared" si="71"/>
        <v/>
      </c>
      <c r="S187" s="14" t="str">
        <f t="shared" si="72"/>
        <v/>
      </c>
      <c r="T187" s="14" t="str">
        <f t="shared" si="73"/>
        <v/>
      </c>
      <c r="U187" s="14" t="str">
        <f t="shared" si="74"/>
        <v/>
      </c>
      <c r="V187" s="95" t="str">
        <f t="shared" si="75"/>
        <v/>
      </c>
      <c r="W187" s="120"/>
      <c r="X187" s="53"/>
      <c r="Y187" s="53" t="b">
        <f t="shared" si="61"/>
        <v>1</v>
      </c>
      <c r="Z187" s="53" t="b">
        <f t="shared" si="62"/>
        <v>0</v>
      </c>
      <c r="AA187" s="53" t="b">
        <f>IF(ISBLANK(H187),TRUE,AND(IF(ISBLANK(I187),TRUE,I187&gt;=H187),AND(H187&gt;=DATE(1900,1,1),H187&lt;=DATE(config!$B$6,12,31))))</f>
        <v>1</v>
      </c>
      <c r="AB187" s="53" t="b">
        <f>IF(ISBLANK(I187),TRUE,IF(ISBLANK(H187),FALSE,AND(I187&gt;=H187,AND(I187&gt;=DATE(config!$B$6,1,1),I187&lt;=DATE(config!$B$6,12,31)))))</f>
        <v>1</v>
      </c>
      <c r="AC187" s="53" t="b">
        <f t="shared" si="58"/>
        <v>0</v>
      </c>
      <c r="AD187" s="53" t="b">
        <f t="shared" si="59"/>
        <v>0</v>
      </c>
      <c r="AE187" s="53">
        <f>IF(H187&lt;DATE(config!$B$6,1,1),DATE(config!$B$6,1,1),H187)</f>
        <v>44562</v>
      </c>
      <c r="AF187" s="53">
        <f>IF(ISBLANK(I187),DATE(config!$B$6,12,31),IF(I187&gt;DATE(config!$B$6,12,31),DATE(config!$B$6,12,31),I187))</f>
        <v>44926</v>
      </c>
      <c r="AG187" s="53">
        <f t="shared" si="77"/>
        <v>365</v>
      </c>
      <c r="AH187" s="53">
        <f>ROUNDDOWN((config!$B$8-H187)/365.25,0)</f>
        <v>123</v>
      </c>
      <c r="AI187" s="60">
        <f t="shared" si="78"/>
        <v>4</v>
      </c>
      <c r="AJ187" s="60" t="str">
        <f>$F187 &amp; INDEX(Beschäftigungsgruppen!$J$15:$M$15,1,AI187)</f>
        <v>d</v>
      </c>
      <c r="AK187" s="60" t="b">
        <f>G187&lt;&gt;config!$F$20</f>
        <v>1</v>
      </c>
      <c r="AL187" s="60" t="str">
        <f t="shared" si="63"/>
        <v>Ja</v>
      </c>
      <c r="AM187" s="60" t="str">
        <f t="shared" si="79"/>
        <v>Nein</v>
      </c>
      <c r="AN187" s="60" t="b">
        <f t="shared" si="60"/>
        <v>0</v>
      </c>
      <c r="AO187" s="60" t="b">
        <f>AND(C187=config!$D$23,AND(NOT(ISBLANK(H187)),H187&lt;=DATE(2022,12,31)))</f>
        <v>0</v>
      </c>
      <c r="AP187" s="60" t="b">
        <f>AND(D187=config!$J$24,AND(NOT(ISBLANK(I187)),I187&lt;=DATE(2022,12,31)))</f>
        <v>0</v>
      </c>
      <c r="AQ187" s="63">
        <f>K187*IF(AN187,14,12)/config!$B$7*AG187</f>
        <v>0</v>
      </c>
      <c r="AR187" s="63">
        <f>IF(K187&lt;=config!$B$9,config!$B$10,config!$B$11)*AQ187</f>
        <v>0</v>
      </c>
      <c r="AS187" s="63" t="e">
        <f>INDEX(Beschäftigungsgruppen!$J$16:$M$20,F187,AI187)/config!$B$12*J187</f>
        <v>#VALUE!</v>
      </c>
      <c r="AT187" s="63" t="e">
        <f>AS187*IF(AN187,14,12)/config!$B$7*AG187</f>
        <v>#VALUE!</v>
      </c>
      <c r="AU187" s="63" t="e">
        <f>IF(AS187&lt;=config!$B$9,config!$B$10,config!$B$11)*AT187</f>
        <v>#VALUE!</v>
      </c>
      <c r="AV187" s="249">
        <f t="shared" si="64"/>
        <v>0</v>
      </c>
      <c r="AW187" s="249">
        <f t="shared" si="65"/>
        <v>0</v>
      </c>
      <c r="AX187" s="53">
        <f t="shared" si="66"/>
        <v>0</v>
      </c>
    </row>
    <row r="188" spans="2:50" ht="15" customHeight="1" x14ac:dyDescent="0.2">
      <c r="B188" s="176" t="str">
        <f t="shared" si="67"/>
        <v/>
      </c>
      <c r="C188" s="137"/>
      <c r="D188" s="115"/>
      <c r="E188" s="96"/>
      <c r="F188" s="127"/>
      <c r="G188" s="128"/>
      <c r="H188" s="122"/>
      <c r="I188" s="123"/>
      <c r="J188" s="129"/>
      <c r="K188" s="17"/>
      <c r="L188" s="115"/>
      <c r="M188" s="117" t="str">
        <f t="shared" si="68"/>
        <v/>
      </c>
      <c r="N188" s="14" t="str">
        <f t="shared" si="69"/>
        <v/>
      </c>
      <c r="O188" s="264" t="str">
        <f t="shared" si="76"/>
        <v/>
      </c>
      <c r="P188" s="262"/>
      <c r="Q188" s="110" t="str">
        <f t="shared" si="70"/>
        <v/>
      </c>
      <c r="R188" s="14" t="str">
        <f t="shared" si="71"/>
        <v/>
      </c>
      <c r="S188" s="14" t="str">
        <f t="shared" si="72"/>
        <v/>
      </c>
      <c r="T188" s="14" t="str">
        <f t="shared" si="73"/>
        <v/>
      </c>
      <c r="U188" s="14" t="str">
        <f t="shared" si="74"/>
        <v/>
      </c>
      <c r="V188" s="95" t="str">
        <f t="shared" si="75"/>
        <v/>
      </c>
      <c r="W188" s="120"/>
      <c r="X188" s="53"/>
      <c r="Y188" s="53" t="b">
        <f t="shared" si="61"/>
        <v>1</v>
      </c>
      <c r="Z188" s="53" t="b">
        <f t="shared" si="62"/>
        <v>0</v>
      </c>
      <c r="AA188" s="53" t="b">
        <f>IF(ISBLANK(H188),TRUE,AND(IF(ISBLANK(I188),TRUE,I188&gt;=H188),AND(H188&gt;=DATE(1900,1,1),H188&lt;=DATE(config!$B$6,12,31))))</f>
        <v>1</v>
      </c>
      <c r="AB188" s="53" t="b">
        <f>IF(ISBLANK(I188),TRUE,IF(ISBLANK(H188),FALSE,AND(I188&gt;=H188,AND(I188&gt;=DATE(config!$B$6,1,1),I188&lt;=DATE(config!$B$6,12,31)))))</f>
        <v>1</v>
      </c>
      <c r="AC188" s="53" t="b">
        <f t="shared" si="58"/>
        <v>0</v>
      </c>
      <c r="AD188" s="53" t="b">
        <f t="shared" si="59"/>
        <v>0</v>
      </c>
      <c r="AE188" s="53">
        <f>IF(H188&lt;DATE(config!$B$6,1,1),DATE(config!$B$6,1,1),H188)</f>
        <v>44562</v>
      </c>
      <c r="AF188" s="53">
        <f>IF(ISBLANK(I188),DATE(config!$B$6,12,31),IF(I188&gt;DATE(config!$B$6,12,31),DATE(config!$B$6,12,31),I188))</f>
        <v>44926</v>
      </c>
      <c r="AG188" s="53">
        <f t="shared" si="77"/>
        <v>365</v>
      </c>
      <c r="AH188" s="53">
        <f>ROUNDDOWN((config!$B$8-H188)/365.25,0)</f>
        <v>123</v>
      </c>
      <c r="AI188" s="60">
        <f t="shared" si="78"/>
        <v>4</v>
      </c>
      <c r="AJ188" s="60" t="str">
        <f>$F188 &amp; INDEX(Beschäftigungsgruppen!$J$15:$M$15,1,AI188)</f>
        <v>d</v>
      </c>
      <c r="AK188" s="60" t="b">
        <f>G188&lt;&gt;config!$F$20</f>
        <v>1</v>
      </c>
      <c r="AL188" s="60" t="str">
        <f t="shared" si="63"/>
        <v>Ja</v>
      </c>
      <c r="AM188" s="60" t="str">
        <f t="shared" si="79"/>
        <v>Nein</v>
      </c>
      <c r="AN188" s="60" t="b">
        <f t="shared" si="60"/>
        <v>0</v>
      </c>
      <c r="AO188" s="60" t="b">
        <f>AND(C188=config!$D$23,AND(NOT(ISBLANK(H188)),H188&lt;=DATE(2022,12,31)))</f>
        <v>0</v>
      </c>
      <c r="AP188" s="60" t="b">
        <f>AND(D188=config!$J$24,AND(NOT(ISBLANK(I188)),I188&lt;=DATE(2022,12,31)))</f>
        <v>0</v>
      </c>
      <c r="AQ188" s="63">
        <f>K188*IF(AN188,14,12)/config!$B$7*AG188</f>
        <v>0</v>
      </c>
      <c r="AR188" s="63">
        <f>IF(K188&lt;=config!$B$9,config!$B$10,config!$B$11)*AQ188</f>
        <v>0</v>
      </c>
      <c r="AS188" s="63" t="e">
        <f>INDEX(Beschäftigungsgruppen!$J$16:$M$20,F188,AI188)/config!$B$12*J188</f>
        <v>#VALUE!</v>
      </c>
      <c r="AT188" s="63" t="e">
        <f>AS188*IF(AN188,14,12)/config!$B$7*AG188</f>
        <v>#VALUE!</v>
      </c>
      <c r="AU188" s="63" t="e">
        <f>IF(AS188&lt;=config!$B$9,config!$B$10,config!$B$11)*AT188</f>
        <v>#VALUE!</v>
      </c>
      <c r="AV188" s="249">
        <f t="shared" si="64"/>
        <v>0</v>
      </c>
      <c r="AW188" s="249">
        <f t="shared" si="65"/>
        <v>0</v>
      </c>
      <c r="AX188" s="53">
        <f t="shared" si="66"/>
        <v>0</v>
      </c>
    </row>
    <row r="189" spans="2:50" ht="15" customHeight="1" x14ac:dyDescent="0.2">
      <c r="B189" s="176" t="str">
        <f t="shared" si="67"/>
        <v/>
      </c>
      <c r="C189" s="137"/>
      <c r="D189" s="115"/>
      <c r="E189" s="96"/>
      <c r="F189" s="127"/>
      <c r="G189" s="128"/>
      <c r="H189" s="122"/>
      <c r="I189" s="123"/>
      <c r="J189" s="129"/>
      <c r="K189" s="17"/>
      <c r="L189" s="115"/>
      <c r="M189" s="117" t="str">
        <f t="shared" si="68"/>
        <v/>
      </c>
      <c r="N189" s="14" t="str">
        <f t="shared" si="69"/>
        <v/>
      </c>
      <c r="O189" s="264" t="str">
        <f t="shared" si="76"/>
        <v/>
      </c>
      <c r="P189" s="262"/>
      <c r="Q189" s="110" t="str">
        <f t="shared" si="70"/>
        <v/>
      </c>
      <c r="R189" s="14" t="str">
        <f t="shared" si="71"/>
        <v/>
      </c>
      <c r="S189" s="14" t="str">
        <f t="shared" si="72"/>
        <v/>
      </c>
      <c r="T189" s="14" t="str">
        <f t="shared" si="73"/>
        <v/>
      </c>
      <c r="U189" s="14" t="str">
        <f t="shared" si="74"/>
        <v/>
      </c>
      <c r="V189" s="95" t="str">
        <f t="shared" si="75"/>
        <v/>
      </c>
      <c r="W189" s="120"/>
      <c r="X189" s="53"/>
      <c r="Y189" s="53" t="b">
        <f t="shared" si="61"/>
        <v>1</v>
      </c>
      <c r="Z189" s="53" t="b">
        <f t="shared" si="62"/>
        <v>0</v>
      </c>
      <c r="AA189" s="53" t="b">
        <f>IF(ISBLANK(H189),TRUE,AND(IF(ISBLANK(I189),TRUE,I189&gt;=H189),AND(H189&gt;=DATE(1900,1,1),H189&lt;=DATE(config!$B$6,12,31))))</f>
        <v>1</v>
      </c>
      <c r="AB189" s="53" t="b">
        <f>IF(ISBLANK(I189),TRUE,IF(ISBLANK(H189),FALSE,AND(I189&gt;=H189,AND(I189&gt;=DATE(config!$B$6,1,1),I189&lt;=DATE(config!$B$6,12,31)))))</f>
        <v>1</v>
      </c>
      <c r="AC189" s="53" t="b">
        <f t="shared" si="58"/>
        <v>0</v>
      </c>
      <c r="AD189" s="53" t="b">
        <f t="shared" si="59"/>
        <v>0</v>
      </c>
      <c r="AE189" s="53">
        <f>IF(H189&lt;DATE(config!$B$6,1,1),DATE(config!$B$6,1,1),H189)</f>
        <v>44562</v>
      </c>
      <c r="AF189" s="53">
        <f>IF(ISBLANK(I189),DATE(config!$B$6,12,31),IF(I189&gt;DATE(config!$B$6,12,31),DATE(config!$B$6,12,31),I189))</f>
        <v>44926</v>
      </c>
      <c r="AG189" s="53">
        <f t="shared" si="77"/>
        <v>365</v>
      </c>
      <c r="AH189" s="53">
        <f>ROUNDDOWN((config!$B$8-H189)/365.25,0)</f>
        <v>123</v>
      </c>
      <c r="AI189" s="60">
        <f t="shared" si="78"/>
        <v>4</v>
      </c>
      <c r="AJ189" s="60" t="str">
        <f>$F189 &amp; INDEX(Beschäftigungsgruppen!$J$15:$M$15,1,AI189)</f>
        <v>d</v>
      </c>
      <c r="AK189" s="60" t="b">
        <f>G189&lt;&gt;config!$F$20</f>
        <v>1</v>
      </c>
      <c r="AL189" s="60" t="str">
        <f t="shared" si="63"/>
        <v>Ja</v>
      </c>
      <c r="AM189" s="60" t="str">
        <f t="shared" si="79"/>
        <v>Nein</v>
      </c>
      <c r="AN189" s="60" t="b">
        <f t="shared" si="60"/>
        <v>0</v>
      </c>
      <c r="AO189" s="60" t="b">
        <f>AND(C189=config!$D$23,AND(NOT(ISBLANK(H189)),H189&lt;=DATE(2022,12,31)))</f>
        <v>0</v>
      </c>
      <c r="AP189" s="60" t="b">
        <f>AND(D189=config!$J$24,AND(NOT(ISBLANK(I189)),I189&lt;=DATE(2022,12,31)))</f>
        <v>0</v>
      </c>
      <c r="AQ189" s="63">
        <f>K189*IF(AN189,14,12)/config!$B$7*AG189</f>
        <v>0</v>
      </c>
      <c r="AR189" s="63">
        <f>IF(K189&lt;=config!$B$9,config!$B$10,config!$B$11)*AQ189</f>
        <v>0</v>
      </c>
      <c r="AS189" s="63" t="e">
        <f>INDEX(Beschäftigungsgruppen!$J$16:$M$20,F189,AI189)/config!$B$12*J189</f>
        <v>#VALUE!</v>
      </c>
      <c r="AT189" s="63" t="e">
        <f>AS189*IF(AN189,14,12)/config!$B$7*AG189</f>
        <v>#VALUE!</v>
      </c>
      <c r="AU189" s="63" t="e">
        <f>IF(AS189&lt;=config!$B$9,config!$B$10,config!$B$11)*AT189</f>
        <v>#VALUE!</v>
      </c>
      <c r="AV189" s="249">
        <f t="shared" si="64"/>
        <v>0</v>
      </c>
      <c r="AW189" s="249">
        <f t="shared" si="65"/>
        <v>0</v>
      </c>
      <c r="AX189" s="53">
        <f t="shared" si="66"/>
        <v>0</v>
      </c>
    </row>
    <row r="190" spans="2:50" ht="15" customHeight="1" x14ac:dyDescent="0.2">
      <c r="B190" s="176" t="str">
        <f t="shared" si="67"/>
        <v/>
      </c>
      <c r="C190" s="137"/>
      <c r="D190" s="115"/>
      <c r="E190" s="96"/>
      <c r="F190" s="127"/>
      <c r="G190" s="128"/>
      <c r="H190" s="122"/>
      <c r="I190" s="123"/>
      <c r="J190" s="129"/>
      <c r="K190" s="17"/>
      <c r="L190" s="115"/>
      <c r="M190" s="117" t="str">
        <f t="shared" si="68"/>
        <v/>
      </c>
      <c r="N190" s="14" t="str">
        <f t="shared" si="69"/>
        <v/>
      </c>
      <c r="O190" s="264" t="str">
        <f t="shared" si="76"/>
        <v/>
      </c>
      <c r="P190" s="262"/>
      <c r="Q190" s="110" t="str">
        <f t="shared" si="70"/>
        <v/>
      </c>
      <c r="R190" s="14" t="str">
        <f t="shared" si="71"/>
        <v/>
      </c>
      <c r="S190" s="14" t="str">
        <f t="shared" si="72"/>
        <v/>
      </c>
      <c r="T190" s="14" t="str">
        <f t="shared" si="73"/>
        <v/>
      </c>
      <c r="U190" s="14" t="str">
        <f t="shared" si="74"/>
        <v/>
      </c>
      <c r="V190" s="95" t="str">
        <f t="shared" si="75"/>
        <v/>
      </c>
      <c r="W190" s="120"/>
      <c r="X190" s="53"/>
      <c r="Y190" s="53" t="b">
        <f t="shared" si="61"/>
        <v>1</v>
      </c>
      <c r="Z190" s="53" t="b">
        <f t="shared" si="62"/>
        <v>0</v>
      </c>
      <c r="AA190" s="53" t="b">
        <f>IF(ISBLANK(H190),TRUE,AND(IF(ISBLANK(I190),TRUE,I190&gt;=H190),AND(H190&gt;=DATE(1900,1,1),H190&lt;=DATE(config!$B$6,12,31))))</f>
        <v>1</v>
      </c>
      <c r="AB190" s="53" t="b">
        <f>IF(ISBLANK(I190),TRUE,IF(ISBLANK(H190),FALSE,AND(I190&gt;=H190,AND(I190&gt;=DATE(config!$B$6,1,1),I190&lt;=DATE(config!$B$6,12,31)))))</f>
        <v>1</v>
      </c>
      <c r="AC190" s="53" t="b">
        <f t="shared" si="58"/>
        <v>0</v>
      </c>
      <c r="AD190" s="53" t="b">
        <f t="shared" si="59"/>
        <v>0</v>
      </c>
      <c r="AE190" s="53">
        <f>IF(H190&lt;DATE(config!$B$6,1,1),DATE(config!$B$6,1,1),H190)</f>
        <v>44562</v>
      </c>
      <c r="AF190" s="53">
        <f>IF(ISBLANK(I190),DATE(config!$B$6,12,31),IF(I190&gt;DATE(config!$B$6,12,31),DATE(config!$B$6,12,31),I190))</f>
        <v>44926</v>
      </c>
      <c r="AG190" s="53">
        <f t="shared" si="77"/>
        <v>365</v>
      </c>
      <c r="AH190" s="53">
        <f>ROUNDDOWN((config!$B$8-H190)/365.25,0)</f>
        <v>123</v>
      </c>
      <c r="AI190" s="60">
        <f t="shared" si="78"/>
        <v>4</v>
      </c>
      <c r="AJ190" s="60" t="str">
        <f>$F190 &amp; INDEX(Beschäftigungsgruppen!$J$15:$M$15,1,AI190)</f>
        <v>d</v>
      </c>
      <c r="AK190" s="60" t="b">
        <f>G190&lt;&gt;config!$F$20</f>
        <v>1</v>
      </c>
      <c r="AL190" s="60" t="str">
        <f t="shared" si="63"/>
        <v>Ja</v>
      </c>
      <c r="AM190" s="60" t="str">
        <f t="shared" si="79"/>
        <v>Nein</v>
      </c>
      <c r="AN190" s="60" t="b">
        <f t="shared" si="60"/>
        <v>0</v>
      </c>
      <c r="AO190" s="60" t="b">
        <f>AND(C190=config!$D$23,AND(NOT(ISBLANK(H190)),H190&lt;=DATE(2022,12,31)))</f>
        <v>0</v>
      </c>
      <c r="AP190" s="60" t="b">
        <f>AND(D190=config!$J$24,AND(NOT(ISBLANK(I190)),I190&lt;=DATE(2022,12,31)))</f>
        <v>0</v>
      </c>
      <c r="AQ190" s="63">
        <f>K190*IF(AN190,14,12)/config!$B$7*AG190</f>
        <v>0</v>
      </c>
      <c r="AR190" s="63">
        <f>IF(K190&lt;=config!$B$9,config!$B$10,config!$B$11)*AQ190</f>
        <v>0</v>
      </c>
      <c r="AS190" s="63" t="e">
        <f>INDEX(Beschäftigungsgruppen!$J$16:$M$20,F190,AI190)/config!$B$12*J190</f>
        <v>#VALUE!</v>
      </c>
      <c r="AT190" s="63" t="e">
        <f>AS190*IF(AN190,14,12)/config!$B$7*AG190</f>
        <v>#VALUE!</v>
      </c>
      <c r="AU190" s="63" t="e">
        <f>IF(AS190&lt;=config!$B$9,config!$B$10,config!$B$11)*AT190</f>
        <v>#VALUE!</v>
      </c>
      <c r="AV190" s="249">
        <f t="shared" si="64"/>
        <v>0</v>
      </c>
      <c r="AW190" s="249">
        <f t="shared" si="65"/>
        <v>0</v>
      </c>
      <c r="AX190" s="53">
        <f t="shared" si="66"/>
        <v>0</v>
      </c>
    </row>
    <row r="191" spans="2:50" ht="15" customHeight="1" x14ac:dyDescent="0.2">
      <c r="B191" s="176" t="str">
        <f t="shared" si="67"/>
        <v/>
      </c>
      <c r="C191" s="137"/>
      <c r="D191" s="115"/>
      <c r="E191" s="96"/>
      <c r="F191" s="127"/>
      <c r="G191" s="128"/>
      <c r="H191" s="122"/>
      <c r="I191" s="123"/>
      <c r="J191" s="129"/>
      <c r="K191" s="17"/>
      <c r="L191" s="115"/>
      <c r="M191" s="117" t="str">
        <f t="shared" si="68"/>
        <v/>
      </c>
      <c r="N191" s="14" t="str">
        <f t="shared" si="69"/>
        <v/>
      </c>
      <c r="O191" s="264" t="str">
        <f t="shared" si="76"/>
        <v/>
      </c>
      <c r="P191" s="262"/>
      <c r="Q191" s="110" t="str">
        <f t="shared" si="70"/>
        <v/>
      </c>
      <c r="R191" s="14" t="str">
        <f t="shared" si="71"/>
        <v/>
      </c>
      <c r="S191" s="14" t="str">
        <f t="shared" si="72"/>
        <v/>
      </c>
      <c r="T191" s="14" t="str">
        <f t="shared" si="73"/>
        <v/>
      </c>
      <c r="U191" s="14" t="str">
        <f t="shared" si="74"/>
        <v/>
      </c>
      <c r="V191" s="95" t="str">
        <f t="shared" si="75"/>
        <v/>
      </c>
      <c r="W191" s="120"/>
      <c r="X191" s="53"/>
      <c r="Y191" s="53" t="b">
        <f t="shared" si="61"/>
        <v>1</v>
      </c>
      <c r="Z191" s="53" t="b">
        <f t="shared" si="62"/>
        <v>0</v>
      </c>
      <c r="AA191" s="53" t="b">
        <f>IF(ISBLANK(H191),TRUE,AND(IF(ISBLANK(I191),TRUE,I191&gt;=H191),AND(H191&gt;=DATE(1900,1,1),H191&lt;=DATE(config!$B$6,12,31))))</f>
        <v>1</v>
      </c>
      <c r="AB191" s="53" t="b">
        <f>IF(ISBLANK(I191),TRUE,IF(ISBLANK(H191),FALSE,AND(I191&gt;=H191,AND(I191&gt;=DATE(config!$B$6,1,1),I191&lt;=DATE(config!$B$6,12,31)))))</f>
        <v>1</v>
      </c>
      <c r="AC191" s="53" t="b">
        <f t="shared" si="58"/>
        <v>0</v>
      </c>
      <c r="AD191" s="53" t="b">
        <f t="shared" si="59"/>
        <v>0</v>
      </c>
      <c r="AE191" s="53">
        <f>IF(H191&lt;DATE(config!$B$6,1,1),DATE(config!$B$6,1,1),H191)</f>
        <v>44562</v>
      </c>
      <c r="AF191" s="53">
        <f>IF(ISBLANK(I191),DATE(config!$B$6,12,31),IF(I191&gt;DATE(config!$B$6,12,31),DATE(config!$B$6,12,31),I191))</f>
        <v>44926</v>
      </c>
      <c r="AG191" s="53">
        <f t="shared" si="77"/>
        <v>365</v>
      </c>
      <c r="AH191" s="53">
        <f>ROUNDDOWN((config!$B$8-H191)/365.25,0)</f>
        <v>123</v>
      </c>
      <c r="AI191" s="60">
        <f t="shared" si="78"/>
        <v>4</v>
      </c>
      <c r="AJ191" s="60" t="str">
        <f>$F191 &amp; INDEX(Beschäftigungsgruppen!$J$15:$M$15,1,AI191)</f>
        <v>d</v>
      </c>
      <c r="AK191" s="60" t="b">
        <f>G191&lt;&gt;config!$F$20</f>
        <v>1</v>
      </c>
      <c r="AL191" s="60" t="str">
        <f t="shared" si="63"/>
        <v>Ja</v>
      </c>
      <c r="AM191" s="60" t="str">
        <f t="shared" si="79"/>
        <v>Nein</v>
      </c>
      <c r="AN191" s="60" t="b">
        <f t="shared" si="60"/>
        <v>0</v>
      </c>
      <c r="AO191" s="60" t="b">
        <f>AND(C191=config!$D$23,AND(NOT(ISBLANK(H191)),H191&lt;=DATE(2022,12,31)))</f>
        <v>0</v>
      </c>
      <c r="AP191" s="60" t="b">
        <f>AND(D191=config!$J$24,AND(NOT(ISBLANK(I191)),I191&lt;=DATE(2022,12,31)))</f>
        <v>0</v>
      </c>
      <c r="AQ191" s="63">
        <f>K191*IF(AN191,14,12)/config!$B$7*AG191</f>
        <v>0</v>
      </c>
      <c r="AR191" s="63">
        <f>IF(K191&lt;=config!$B$9,config!$B$10,config!$B$11)*AQ191</f>
        <v>0</v>
      </c>
      <c r="AS191" s="63" t="e">
        <f>INDEX(Beschäftigungsgruppen!$J$16:$M$20,F191,AI191)/config!$B$12*J191</f>
        <v>#VALUE!</v>
      </c>
      <c r="AT191" s="63" t="e">
        <f>AS191*IF(AN191,14,12)/config!$B$7*AG191</f>
        <v>#VALUE!</v>
      </c>
      <c r="AU191" s="63" t="e">
        <f>IF(AS191&lt;=config!$B$9,config!$B$10,config!$B$11)*AT191</f>
        <v>#VALUE!</v>
      </c>
      <c r="AV191" s="249">
        <f t="shared" si="64"/>
        <v>0</v>
      </c>
      <c r="AW191" s="249">
        <f t="shared" si="65"/>
        <v>0</v>
      </c>
      <c r="AX191" s="53">
        <f t="shared" si="66"/>
        <v>0</v>
      </c>
    </row>
    <row r="192" spans="2:50" ht="15" customHeight="1" x14ac:dyDescent="0.2">
      <c r="B192" s="176" t="str">
        <f t="shared" si="67"/>
        <v/>
      </c>
      <c r="C192" s="137"/>
      <c r="D192" s="115"/>
      <c r="E192" s="96"/>
      <c r="F192" s="127"/>
      <c r="G192" s="128"/>
      <c r="H192" s="122"/>
      <c r="I192" s="123"/>
      <c r="J192" s="129"/>
      <c r="K192" s="17"/>
      <c r="L192" s="115"/>
      <c r="M192" s="117" t="str">
        <f t="shared" si="68"/>
        <v/>
      </c>
      <c r="N192" s="14" t="str">
        <f t="shared" si="69"/>
        <v/>
      </c>
      <c r="O192" s="264" t="str">
        <f t="shared" si="76"/>
        <v/>
      </c>
      <c r="P192" s="262"/>
      <c r="Q192" s="110" t="str">
        <f t="shared" si="70"/>
        <v/>
      </c>
      <c r="R192" s="14" t="str">
        <f t="shared" si="71"/>
        <v/>
      </c>
      <c r="S192" s="14" t="str">
        <f t="shared" si="72"/>
        <v/>
      </c>
      <c r="T192" s="14" t="str">
        <f t="shared" si="73"/>
        <v/>
      </c>
      <c r="U192" s="14" t="str">
        <f t="shared" si="74"/>
        <v/>
      </c>
      <c r="V192" s="95" t="str">
        <f t="shared" si="75"/>
        <v/>
      </c>
      <c r="W192" s="120"/>
      <c r="X192" s="53"/>
      <c r="Y192" s="53" t="b">
        <f t="shared" si="61"/>
        <v>1</v>
      </c>
      <c r="Z192" s="53" t="b">
        <f t="shared" si="62"/>
        <v>0</v>
      </c>
      <c r="AA192" s="53" t="b">
        <f>IF(ISBLANK(H192),TRUE,AND(IF(ISBLANK(I192),TRUE,I192&gt;=H192),AND(H192&gt;=DATE(1900,1,1),H192&lt;=DATE(config!$B$6,12,31))))</f>
        <v>1</v>
      </c>
      <c r="AB192" s="53" t="b">
        <f>IF(ISBLANK(I192),TRUE,IF(ISBLANK(H192),FALSE,AND(I192&gt;=H192,AND(I192&gt;=DATE(config!$B$6,1,1),I192&lt;=DATE(config!$B$6,12,31)))))</f>
        <v>1</v>
      </c>
      <c r="AC192" s="53" t="b">
        <f t="shared" si="58"/>
        <v>0</v>
      </c>
      <c r="AD192" s="53" t="b">
        <f t="shared" si="59"/>
        <v>0</v>
      </c>
      <c r="AE192" s="53">
        <f>IF(H192&lt;DATE(config!$B$6,1,1),DATE(config!$B$6,1,1),H192)</f>
        <v>44562</v>
      </c>
      <c r="AF192" s="53">
        <f>IF(ISBLANK(I192),DATE(config!$B$6,12,31),IF(I192&gt;DATE(config!$B$6,12,31),DATE(config!$B$6,12,31),I192))</f>
        <v>44926</v>
      </c>
      <c r="AG192" s="53">
        <f t="shared" si="77"/>
        <v>365</v>
      </c>
      <c r="AH192" s="53">
        <f>ROUNDDOWN((config!$B$8-H192)/365.25,0)</f>
        <v>123</v>
      </c>
      <c r="AI192" s="60">
        <f t="shared" si="78"/>
        <v>4</v>
      </c>
      <c r="AJ192" s="60" t="str">
        <f>$F192 &amp; INDEX(Beschäftigungsgruppen!$J$15:$M$15,1,AI192)</f>
        <v>d</v>
      </c>
      <c r="AK192" s="60" t="b">
        <f>G192&lt;&gt;config!$F$20</f>
        <v>1</v>
      </c>
      <c r="AL192" s="60" t="str">
        <f t="shared" si="63"/>
        <v>Ja</v>
      </c>
      <c r="AM192" s="60" t="str">
        <f t="shared" si="79"/>
        <v>Nein</v>
      </c>
      <c r="AN192" s="60" t="b">
        <f t="shared" si="60"/>
        <v>0</v>
      </c>
      <c r="AO192" s="60" t="b">
        <f>AND(C192=config!$D$23,AND(NOT(ISBLANK(H192)),H192&lt;=DATE(2022,12,31)))</f>
        <v>0</v>
      </c>
      <c r="AP192" s="60" t="b">
        <f>AND(D192=config!$J$24,AND(NOT(ISBLANK(I192)),I192&lt;=DATE(2022,12,31)))</f>
        <v>0</v>
      </c>
      <c r="AQ192" s="63">
        <f>K192*IF(AN192,14,12)/config!$B$7*AG192</f>
        <v>0</v>
      </c>
      <c r="AR192" s="63">
        <f>IF(K192&lt;=config!$B$9,config!$B$10,config!$B$11)*AQ192</f>
        <v>0</v>
      </c>
      <c r="AS192" s="63" t="e">
        <f>INDEX(Beschäftigungsgruppen!$J$16:$M$20,F192,AI192)/config!$B$12*J192</f>
        <v>#VALUE!</v>
      </c>
      <c r="AT192" s="63" t="e">
        <f>AS192*IF(AN192,14,12)/config!$B$7*AG192</f>
        <v>#VALUE!</v>
      </c>
      <c r="AU192" s="63" t="e">
        <f>IF(AS192&lt;=config!$B$9,config!$B$10,config!$B$11)*AT192</f>
        <v>#VALUE!</v>
      </c>
      <c r="AV192" s="249">
        <f t="shared" si="64"/>
        <v>0</v>
      </c>
      <c r="AW192" s="249">
        <f t="shared" si="65"/>
        <v>0</v>
      </c>
      <c r="AX192" s="53">
        <f t="shared" si="66"/>
        <v>0</v>
      </c>
    </row>
    <row r="193" spans="2:50" ht="15" customHeight="1" x14ac:dyDescent="0.2">
      <c r="B193" s="176" t="str">
        <f t="shared" si="67"/>
        <v/>
      </c>
      <c r="C193" s="137"/>
      <c r="D193" s="115"/>
      <c r="E193" s="96"/>
      <c r="F193" s="127"/>
      <c r="G193" s="128"/>
      <c r="H193" s="122"/>
      <c r="I193" s="123"/>
      <c r="J193" s="129"/>
      <c r="K193" s="17"/>
      <c r="L193" s="115"/>
      <c r="M193" s="117" t="str">
        <f t="shared" si="68"/>
        <v/>
      </c>
      <c r="N193" s="14" t="str">
        <f t="shared" si="69"/>
        <v/>
      </c>
      <c r="O193" s="264" t="str">
        <f t="shared" si="76"/>
        <v/>
      </c>
      <c r="P193" s="262"/>
      <c r="Q193" s="110" t="str">
        <f t="shared" si="70"/>
        <v/>
      </c>
      <c r="R193" s="14" t="str">
        <f t="shared" si="71"/>
        <v/>
      </c>
      <c r="S193" s="14" t="str">
        <f t="shared" si="72"/>
        <v/>
      </c>
      <c r="T193" s="14" t="str">
        <f t="shared" si="73"/>
        <v/>
      </c>
      <c r="U193" s="14" t="str">
        <f t="shared" si="74"/>
        <v/>
      </c>
      <c r="V193" s="95" t="str">
        <f t="shared" si="75"/>
        <v/>
      </c>
      <c r="W193" s="120"/>
      <c r="X193" s="53"/>
      <c r="Y193" s="53" t="b">
        <f t="shared" si="61"/>
        <v>1</v>
      </c>
      <c r="Z193" s="53" t="b">
        <f t="shared" si="62"/>
        <v>0</v>
      </c>
      <c r="AA193" s="53" t="b">
        <f>IF(ISBLANK(H193),TRUE,AND(IF(ISBLANK(I193),TRUE,I193&gt;=H193),AND(H193&gt;=DATE(1900,1,1),H193&lt;=DATE(config!$B$6,12,31))))</f>
        <v>1</v>
      </c>
      <c r="AB193" s="53" t="b">
        <f>IF(ISBLANK(I193),TRUE,IF(ISBLANK(H193),FALSE,AND(I193&gt;=H193,AND(I193&gt;=DATE(config!$B$6,1,1),I193&lt;=DATE(config!$B$6,12,31)))))</f>
        <v>1</v>
      </c>
      <c r="AC193" s="53" t="b">
        <f t="shared" si="58"/>
        <v>0</v>
      </c>
      <c r="AD193" s="53" t="b">
        <f t="shared" si="59"/>
        <v>0</v>
      </c>
      <c r="AE193" s="53">
        <f>IF(H193&lt;DATE(config!$B$6,1,1),DATE(config!$B$6,1,1),H193)</f>
        <v>44562</v>
      </c>
      <c r="AF193" s="53">
        <f>IF(ISBLANK(I193),DATE(config!$B$6,12,31),IF(I193&gt;DATE(config!$B$6,12,31),DATE(config!$B$6,12,31),I193))</f>
        <v>44926</v>
      </c>
      <c r="AG193" s="53">
        <f t="shared" si="77"/>
        <v>365</v>
      </c>
      <c r="AH193" s="53">
        <f>ROUNDDOWN((config!$B$8-H193)/365.25,0)</f>
        <v>123</v>
      </c>
      <c r="AI193" s="60">
        <f t="shared" si="78"/>
        <v>4</v>
      </c>
      <c r="AJ193" s="60" t="str">
        <f>$F193 &amp; INDEX(Beschäftigungsgruppen!$J$15:$M$15,1,AI193)</f>
        <v>d</v>
      </c>
      <c r="AK193" s="60" t="b">
        <f>G193&lt;&gt;config!$F$20</f>
        <v>1</v>
      </c>
      <c r="AL193" s="60" t="str">
        <f t="shared" si="63"/>
        <v>Ja</v>
      </c>
      <c r="AM193" s="60" t="str">
        <f t="shared" si="79"/>
        <v>Nein</v>
      </c>
      <c r="AN193" s="60" t="b">
        <f t="shared" si="60"/>
        <v>0</v>
      </c>
      <c r="AO193" s="60" t="b">
        <f>AND(C193=config!$D$23,AND(NOT(ISBLANK(H193)),H193&lt;=DATE(2022,12,31)))</f>
        <v>0</v>
      </c>
      <c r="AP193" s="60" t="b">
        <f>AND(D193=config!$J$24,AND(NOT(ISBLANK(I193)),I193&lt;=DATE(2022,12,31)))</f>
        <v>0</v>
      </c>
      <c r="AQ193" s="63">
        <f>K193*IF(AN193,14,12)/config!$B$7*AG193</f>
        <v>0</v>
      </c>
      <c r="AR193" s="63">
        <f>IF(K193&lt;=config!$B$9,config!$B$10,config!$B$11)*AQ193</f>
        <v>0</v>
      </c>
      <c r="AS193" s="63" t="e">
        <f>INDEX(Beschäftigungsgruppen!$J$16:$M$20,F193,AI193)/config!$B$12*J193</f>
        <v>#VALUE!</v>
      </c>
      <c r="AT193" s="63" t="e">
        <f>AS193*IF(AN193,14,12)/config!$B$7*AG193</f>
        <v>#VALUE!</v>
      </c>
      <c r="AU193" s="63" t="e">
        <f>IF(AS193&lt;=config!$B$9,config!$B$10,config!$B$11)*AT193</f>
        <v>#VALUE!</v>
      </c>
      <c r="AV193" s="249">
        <f t="shared" si="64"/>
        <v>0</v>
      </c>
      <c r="AW193" s="249">
        <f t="shared" si="65"/>
        <v>0</v>
      </c>
      <c r="AX193" s="53">
        <f t="shared" si="66"/>
        <v>0</v>
      </c>
    </row>
    <row r="194" spans="2:50" ht="15" customHeight="1" x14ac:dyDescent="0.2">
      <c r="B194" s="176" t="str">
        <f t="shared" si="67"/>
        <v/>
      </c>
      <c r="C194" s="137"/>
      <c r="D194" s="115"/>
      <c r="E194" s="96"/>
      <c r="F194" s="127"/>
      <c r="G194" s="128"/>
      <c r="H194" s="122"/>
      <c r="I194" s="123"/>
      <c r="J194" s="129"/>
      <c r="K194" s="17"/>
      <c r="L194" s="115"/>
      <c r="M194" s="117" t="str">
        <f t="shared" si="68"/>
        <v/>
      </c>
      <c r="N194" s="14" t="str">
        <f t="shared" si="69"/>
        <v/>
      </c>
      <c r="O194" s="264" t="str">
        <f t="shared" si="76"/>
        <v/>
      </c>
      <c r="P194" s="262"/>
      <c r="Q194" s="110" t="str">
        <f t="shared" si="70"/>
        <v/>
      </c>
      <c r="R194" s="14" t="str">
        <f t="shared" si="71"/>
        <v/>
      </c>
      <c r="S194" s="14" t="str">
        <f t="shared" si="72"/>
        <v/>
      </c>
      <c r="T194" s="14" t="str">
        <f t="shared" si="73"/>
        <v/>
      </c>
      <c r="U194" s="14" t="str">
        <f t="shared" si="74"/>
        <v/>
      </c>
      <c r="V194" s="95" t="str">
        <f t="shared" si="75"/>
        <v/>
      </c>
      <c r="W194" s="120"/>
      <c r="X194" s="53"/>
      <c r="Y194" s="53" t="b">
        <f t="shared" si="61"/>
        <v>1</v>
      </c>
      <c r="Z194" s="53" t="b">
        <f t="shared" si="62"/>
        <v>0</v>
      </c>
      <c r="AA194" s="53" t="b">
        <f>IF(ISBLANK(H194),TRUE,AND(IF(ISBLANK(I194),TRUE,I194&gt;=H194),AND(H194&gt;=DATE(1900,1,1),H194&lt;=DATE(config!$B$6,12,31))))</f>
        <v>1</v>
      </c>
      <c r="AB194" s="53" t="b">
        <f>IF(ISBLANK(I194),TRUE,IF(ISBLANK(H194),FALSE,AND(I194&gt;=H194,AND(I194&gt;=DATE(config!$B$6,1,1),I194&lt;=DATE(config!$B$6,12,31)))))</f>
        <v>1</v>
      </c>
      <c r="AC194" s="53" t="b">
        <f t="shared" si="58"/>
        <v>0</v>
      </c>
      <c r="AD194" s="53" t="b">
        <f t="shared" si="59"/>
        <v>0</v>
      </c>
      <c r="AE194" s="53">
        <f>IF(H194&lt;DATE(config!$B$6,1,1),DATE(config!$B$6,1,1),H194)</f>
        <v>44562</v>
      </c>
      <c r="AF194" s="53">
        <f>IF(ISBLANK(I194),DATE(config!$B$6,12,31),IF(I194&gt;DATE(config!$B$6,12,31),DATE(config!$B$6,12,31),I194))</f>
        <v>44926</v>
      </c>
      <c r="AG194" s="53">
        <f t="shared" si="77"/>
        <v>365</v>
      </c>
      <c r="AH194" s="53">
        <f>ROUNDDOWN((config!$B$8-H194)/365.25,0)</f>
        <v>123</v>
      </c>
      <c r="AI194" s="60">
        <f t="shared" si="78"/>
        <v>4</v>
      </c>
      <c r="AJ194" s="60" t="str">
        <f>$F194 &amp; INDEX(Beschäftigungsgruppen!$J$15:$M$15,1,AI194)</f>
        <v>d</v>
      </c>
      <c r="AK194" s="60" t="b">
        <f>G194&lt;&gt;config!$F$20</f>
        <v>1</v>
      </c>
      <c r="AL194" s="60" t="str">
        <f t="shared" si="63"/>
        <v>Ja</v>
      </c>
      <c r="AM194" s="60" t="str">
        <f t="shared" si="79"/>
        <v>Nein</v>
      </c>
      <c r="AN194" s="60" t="b">
        <f t="shared" si="60"/>
        <v>0</v>
      </c>
      <c r="AO194" s="60" t="b">
        <f>AND(C194=config!$D$23,AND(NOT(ISBLANK(H194)),H194&lt;=DATE(2022,12,31)))</f>
        <v>0</v>
      </c>
      <c r="AP194" s="60" t="b">
        <f>AND(D194=config!$J$24,AND(NOT(ISBLANK(I194)),I194&lt;=DATE(2022,12,31)))</f>
        <v>0</v>
      </c>
      <c r="AQ194" s="63">
        <f>K194*IF(AN194,14,12)/config!$B$7*AG194</f>
        <v>0</v>
      </c>
      <c r="AR194" s="63">
        <f>IF(K194&lt;=config!$B$9,config!$B$10,config!$B$11)*AQ194</f>
        <v>0</v>
      </c>
      <c r="AS194" s="63" t="e">
        <f>INDEX(Beschäftigungsgruppen!$J$16:$M$20,F194,AI194)/config!$B$12*J194</f>
        <v>#VALUE!</v>
      </c>
      <c r="AT194" s="63" t="e">
        <f>AS194*IF(AN194,14,12)/config!$B$7*AG194</f>
        <v>#VALUE!</v>
      </c>
      <c r="AU194" s="63" t="e">
        <f>IF(AS194&lt;=config!$B$9,config!$B$10,config!$B$11)*AT194</f>
        <v>#VALUE!</v>
      </c>
      <c r="AV194" s="249">
        <f t="shared" si="64"/>
        <v>0</v>
      </c>
      <c r="AW194" s="249">
        <f t="shared" si="65"/>
        <v>0</v>
      </c>
      <c r="AX194" s="53">
        <f t="shared" si="66"/>
        <v>0</v>
      </c>
    </row>
    <row r="195" spans="2:50" ht="15" customHeight="1" x14ac:dyDescent="0.2">
      <c r="B195" s="176" t="str">
        <f t="shared" si="67"/>
        <v/>
      </c>
      <c r="C195" s="137"/>
      <c r="D195" s="115"/>
      <c r="E195" s="96"/>
      <c r="F195" s="127"/>
      <c r="G195" s="128"/>
      <c r="H195" s="122"/>
      <c r="I195" s="123"/>
      <c r="J195" s="129"/>
      <c r="K195" s="17"/>
      <c r="L195" s="115"/>
      <c r="M195" s="117" t="str">
        <f t="shared" si="68"/>
        <v/>
      </c>
      <c r="N195" s="14" t="str">
        <f t="shared" si="69"/>
        <v/>
      </c>
      <c r="O195" s="264" t="str">
        <f t="shared" si="76"/>
        <v/>
      </c>
      <c r="P195" s="262"/>
      <c r="Q195" s="110" t="str">
        <f t="shared" si="70"/>
        <v/>
      </c>
      <c r="R195" s="14" t="str">
        <f t="shared" si="71"/>
        <v/>
      </c>
      <c r="S195" s="14" t="str">
        <f t="shared" si="72"/>
        <v/>
      </c>
      <c r="T195" s="14" t="str">
        <f t="shared" si="73"/>
        <v/>
      </c>
      <c r="U195" s="14" t="str">
        <f t="shared" si="74"/>
        <v/>
      </c>
      <c r="V195" s="95" t="str">
        <f t="shared" si="75"/>
        <v/>
      </c>
      <c r="W195" s="120"/>
      <c r="X195" s="53"/>
      <c r="Y195" s="53" t="b">
        <f t="shared" si="61"/>
        <v>1</v>
      </c>
      <c r="Z195" s="53" t="b">
        <f t="shared" si="62"/>
        <v>0</v>
      </c>
      <c r="AA195" s="53" t="b">
        <f>IF(ISBLANK(H195),TRUE,AND(IF(ISBLANK(I195),TRUE,I195&gt;=H195),AND(H195&gt;=DATE(1900,1,1),H195&lt;=DATE(config!$B$6,12,31))))</f>
        <v>1</v>
      </c>
      <c r="AB195" s="53" t="b">
        <f>IF(ISBLANK(I195),TRUE,IF(ISBLANK(H195),FALSE,AND(I195&gt;=H195,AND(I195&gt;=DATE(config!$B$6,1,1),I195&lt;=DATE(config!$B$6,12,31)))))</f>
        <v>1</v>
      </c>
      <c r="AC195" s="53" t="b">
        <f t="shared" si="58"/>
        <v>0</v>
      </c>
      <c r="AD195" s="53" t="b">
        <f t="shared" si="59"/>
        <v>0</v>
      </c>
      <c r="AE195" s="53">
        <f>IF(H195&lt;DATE(config!$B$6,1,1),DATE(config!$B$6,1,1),H195)</f>
        <v>44562</v>
      </c>
      <c r="AF195" s="53">
        <f>IF(ISBLANK(I195),DATE(config!$B$6,12,31),IF(I195&gt;DATE(config!$B$6,12,31),DATE(config!$B$6,12,31),I195))</f>
        <v>44926</v>
      </c>
      <c r="AG195" s="53">
        <f t="shared" si="77"/>
        <v>365</v>
      </c>
      <c r="AH195" s="53">
        <f>ROUNDDOWN((config!$B$8-H195)/365.25,0)</f>
        <v>123</v>
      </c>
      <c r="AI195" s="60">
        <f t="shared" si="78"/>
        <v>4</v>
      </c>
      <c r="AJ195" s="60" t="str">
        <f>$F195 &amp; INDEX(Beschäftigungsgruppen!$J$15:$M$15,1,AI195)</f>
        <v>d</v>
      </c>
      <c r="AK195" s="60" t="b">
        <f>G195&lt;&gt;config!$F$20</f>
        <v>1</v>
      </c>
      <c r="AL195" s="60" t="str">
        <f t="shared" si="63"/>
        <v>Ja</v>
      </c>
      <c r="AM195" s="60" t="str">
        <f t="shared" si="79"/>
        <v>Nein</v>
      </c>
      <c r="AN195" s="60" t="b">
        <f t="shared" si="60"/>
        <v>0</v>
      </c>
      <c r="AO195" s="60" t="b">
        <f>AND(C195=config!$D$23,AND(NOT(ISBLANK(H195)),H195&lt;=DATE(2022,12,31)))</f>
        <v>0</v>
      </c>
      <c r="AP195" s="60" t="b">
        <f>AND(D195=config!$J$24,AND(NOT(ISBLANK(I195)),I195&lt;=DATE(2022,12,31)))</f>
        <v>0</v>
      </c>
      <c r="AQ195" s="63">
        <f>K195*IF(AN195,14,12)/config!$B$7*AG195</f>
        <v>0</v>
      </c>
      <c r="AR195" s="63">
        <f>IF(K195&lt;=config!$B$9,config!$B$10,config!$B$11)*AQ195</f>
        <v>0</v>
      </c>
      <c r="AS195" s="63" t="e">
        <f>INDEX(Beschäftigungsgruppen!$J$16:$M$20,F195,AI195)/config!$B$12*J195</f>
        <v>#VALUE!</v>
      </c>
      <c r="AT195" s="63" t="e">
        <f>AS195*IF(AN195,14,12)/config!$B$7*AG195</f>
        <v>#VALUE!</v>
      </c>
      <c r="AU195" s="63" t="e">
        <f>IF(AS195&lt;=config!$B$9,config!$B$10,config!$B$11)*AT195</f>
        <v>#VALUE!</v>
      </c>
      <c r="AV195" s="249">
        <f t="shared" si="64"/>
        <v>0</v>
      </c>
      <c r="AW195" s="249">
        <f t="shared" si="65"/>
        <v>0</v>
      </c>
      <c r="AX195" s="53">
        <f t="shared" si="66"/>
        <v>0</v>
      </c>
    </row>
    <row r="196" spans="2:50" ht="15" customHeight="1" x14ac:dyDescent="0.2">
      <c r="B196" s="176" t="str">
        <f t="shared" si="67"/>
        <v/>
      </c>
      <c r="C196" s="137"/>
      <c r="D196" s="115"/>
      <c r="E196" s="96"/>
      <c r="F196" s="127"/>
      <c r="G196" s="128"/>
      <c r="H196" s="122"/>
      <c r="I196" s="123"/>
      <c r="J196" s="129"/>
      <c r="K196" s="17"/>
      <c r="L196" s="115"/>
      <c r="M196" s="117" t="str">
        <f t="shared" si="68"/>
        <v/>
      </c>
      <c r="N196" s="14" t="str">
        <f t="shared" si="69"/>
        <v/>
      </c>
      <c r="O196" s="264" t="str">
        <f t="shared" si="76"/>
        <v/>
      </c>
      <c r="P196" s="262"/>
      <c r="Q196" s="110" t="str">
        <f t="shared" si="70"/>
        <v/>
      </c>
      <c r="R196" s="14" t="str">
        <f t="shared" si="71"/>
        <v/>
      </c>
      <c r="S196" s="14" t="str">
        <f t="shared" si="72"/>
        <v/>
      </c>
      <c r="T196" s="14" t="str">
        <f t="shared" si="73"/>
        <v/>
      </c>
      <c r="U196" s="14" t="str">
        <f t="shared" si="74"/>
        <v/>
      </c>
      <c r="V196" s="95" t="str">
        <f t="shared" si="75"/>
        <v/>
      </c>
      <c r="W196" s="120"/>
      <c r="X196" s="53"/>
      <c r="Y196" s="53" t="b">
        <f t="shared" si="61"/>
        <v>1</v>
      </c>
      <c r="Z196" s="53" t="b">
        <f t="shared" si="62"/>
        <v>0</v>
      </c>
      <c r="AA196" s="53" t="b">
        <f>IF(ISBLANK(H196),TRUE,AND(IF(ISBLANK(I196),TRUE,I196&gt;=H196),AND(H196&gt;=DATE(1900,1,1),H196&lt;=DATE(config!$B$6,12,31))))</f>
        <v>1</v>
      </c>
      <c r="AB196" s="53" t="b">
        <f>IF(ISBLANK(I196),TRUE,IF(ISBLANK(H196),FALSE,AND(I196&gt;=H196,AND(I196&gt;=DATE(config!$B$6,1,1),I196&lt;=DATE(config!$B$6,12,31)))))</f>
        <v>1</v>
      </c>
      <c r="AC196" s="53" t="b">
        <f t="shared" si="58"/>
        <v>0</v>
      </c>
      <c r="AD196" s="53" t="b">
        <f t="shared" si="59"/>
        <v>0</v>
      </c>
      <c r="AE196" s="53">
        <f>IF(H196&lt;DATE(config!$B$6,1,1),DATE(config!$B$6,1,1),H196)</f>
        <v>44562</v>
      </c>
      <c r="AF196" s="53">
        <f>IF(ISBLANK(I196),DATE(config!$B$6,12,31),IF(I196&gt;DATE(config!$B$6,12,31),DATE(config!$B$6,12,31),I196))</f>
        <v>44926</v>
      </c>
      <c r="AG196" s="53">
        <f t="shared" si="77"/>
        <v>365</v>
      </c>
      <c r="AH196" s="53">
        <f>ROUNDDOWN((config!$B$8-H196)/365.25,0)</f>
        <v>123</v>
      </c>
      <c r="AI196" s="60">
        <f t="shared" si="78"/>
        <v>4</v>
      </c>
      <c r="AJ196" s="60" t="str">
        <f>$F196 &amp; INDEX(Beschäftigungsgruppen!$J$15:$M$15,1,AI196)</f>
        <v>d</v>
      </c>
      <c r="AK196" s="60" t="b">
        <f>G196&lt;&gt;config!$F$20</f>
        <v>1</v>
      </c>
      <c r="AL196" s="60" t="str">
        <f t="shared" si="63"/>
        <v>Ja</v>
      </c>
      <c r="AM196" s="60" t="str">
        <f t="shared" si="79"/>
        <v>Nein</v>
      </c>
      <c r="AN196" s="60" t="b">
        <f t="shared" si="60"/>
        <v>0</v>
      </c>
      <c r="AO196" s="60" t="b">
        <f>AND(C196=config!$D$23,AND(NOT(ISBLANK(H196)),H196&lt;=DATE(2022,12,31)))</f>
        <v>0</v>
      </c>
      <c r="AP196" s="60" t="b">
        <f>AND(D196=config!$J$24,AND(NOT(ISBLANK(I196)),I196&lt;=DATE(2022,12,31)))</f>
        <v>0</v>
      </c>
      <c r="AQ196" s="63">
        <f>K196*IF(AN196,14,12)/config!$B$7*AG196</f>
        <v>0</v>
      </c>
      <c r="AR196" s="63">
        <f>IF(K196&lt;=config!$B$9,config!$B$10,config!$B$11)*AQ196</f>
        <v>0</v>
      </c>
      <c r="AS196" s="63" t="e">
        <f>INDEX(Beschäftigungsgruppen!$J$16:$M$20,F196,AI196)/config!$B$12*J196</f>
        <v>#VALUE!</v>
      </c>
      <c r="AT196" s="63" t="e">
        <f>AS196*IF(AN196,14,12)/config!$B$7*AG196</f>
        <v>#VALUE!</v>
      </c>
      <c r="AU196" s="63" t="e">
        <f>IF(AS196&lt;=config!$B$9,config!$B$10,config!$B$11)*AT196</f>
        <v>#VALUE!</v>
      </c>
      <c r="AV196" s="249">
        <f t="shared" si="64"/>
        <v>0</v>
      </c>
      <c r="AW196" s="249">
        <f t="shared" si="65"/>
        <v>0</v>
      </c>
      <c r="AX196" s="53">
        <f t="shared" si="66"/>
        <v>0</v>
      </c>
    </row>
    <row r="197" spans="2:50" ht="15" customHeight="1" x14ac:dyDescent="0.2">
      <c r="B197" s="176" t="str">
        <f t="shared" si="67"/>
        <v/>
      </c>
      <c r="C197" s="137"/>
      <c r="D197" s="115"/>
      <c r="E197" s="96"/>
      <c r="F197" s="127"/>
      <c r="G197" s="128"/>
      <c r="H197" s="122"/>
      <c r="I197" s="123"/>
      <c r="J197" s="129"/>
      <c r="K197" s="17"/>
      <c r="L197" s="115"/>
      <c r="M197" s="117" t="str">
        <f t="shared" si="68"/>
        <v/>
      </c>
      <c r="N197" s="14" t="str">
        <f t="shared" si="69"/>
        <v/>
      </c>
      <c r="O197" s="264" t="str">
        <f t="shared" si="76"/>
        <v/>
      </c>
      <c r="P197" s="262"/>
      <c r="Q197" s="110" t="str">
        <f t="shared" si="70"/>
        <v/>
      </c>
      <c r="R197" s="14" t="str">
        <f t="shared" si="71"/>
        <v/>
      </c>
      <c r="S197" s="14" t="str">
        <f t="shared" si="72"/>
        <v/>
      </c>
      <c r="T197" s="14" t="str">
        <f t="shared" si="73"/>
        <v/>
      </c>
      <c r="U197" s="14" t="str">
        <f t="shared" si="74"/>
        <v/>
      </c>
      <c r="V197" s="95" t="str">
        <f t="shared" si="75"/>
        <v/>
      </c>
      <c r="W197" s="120"/>
      <c r="X197" s="53"/>
      <c r="Y197" s="53" t="b">
        <f t="shared" si="61"/>
        <v>1</v>
      </c>
      <c r="Z197" s="53" t="b">
        <f t="shared" si="62"/>
        <v>0</v>
      </c>
      <c r="AA197" s="53" t="b">
        <f>IF(ISBLANK(H197),TRUE,AND(IF(ISBLANK(I197),TRUE,I197&gt;=H197),AND(H197&gt;=DATE(1900,1,1),H197&lt;=DATE(config!$B$6,12,31))))</f>
        <v>1</v>
      </c>
      <c r="AB197" s="53" t="b">
        <f>IF(ISBLANK(I197),TRUE,IF(ISBLANK(H197),FALSE,AND(I197&gt;=H197,AND(I197&gt;=DATE(config!$B$6,1,1),I197&lt;=DATE(config!$B$6,12,31)))))</f>
        <v>1</v>
      </c>
      <c r="AC197" s="53" t="b">
        <f t="shared" si="58"/>
        <v>0</v>
      </c>
      <c r="AD197" s="53" t="b">
        <f t="shared" si="59"/>
        <v>0</v>
      </c>
      <c r="AE197" s="53">
        <f>IF(H197&lt;DATE(config!$B$6,1,1),DATE(config!$B$6,1,1),H197)</f>
        <v>44562</v>
      </c>
      <c r="AF197" s="53">
        <f>IF(ISBLANK(I197),DATE(config!$B$6,12,31),IF(I197&gt;DATE(config!$B$6,12,31),DATE(config!$B$6,12,31),I197))</f>
        <v>44926</v>
      </c>
      <c r="AG197" s="53">
        <f t="shared" si="77"/>
        <v>365</v>
      </c>
      <c r="AH197" s="53">
        <f>ROUNDDOWN((config!$B$8-H197)/365.25,0)</f>
        <v>123</v>
      </c>
      <c r="AI197" s="60">
        <f t="shared" si="78"/>
        <v>4</v>
      </c>
      <c r="AJ197" s="60" t="str">
        <f>$F197 &amp; INDEX(Beschäftigungsgruppen!$J$15:$M$15,1,AI197)</f>
        <v>d</v>
      </c>
      <c r="AK197" s="60" t="b">
        <f>G197&lt;&gt;config!$F$20</f>
        <v>1</v>
      </c>
      <c r="AL197" s="60" t="str">
        <f t="shared" si="63"/>
        <v>Ja</v>
      </c>
      <c r="AM197" s="60" t="str">
        <f t="shared" si="79"/>
        <v>Nein</v>
      </c>
      <c r="AN197" s="60" t="b">
        <f t="shared" si="60"/>
        <v>0</v>
      </c>
      <c r="AO197" s="60" t="b">
        <f>AND(C197=config!$D$23,AND(NOT(ISBLANK(H197)),H197&lt;=DATE(2022,12,31)))</f>
        <v>0</v>
      </c>
      <c r="AP197" s="60" t="b">
        <f>AND(D197=config!$J$24,AND(NOT(ISBLANK(I197)),I197&lt;=DATE(2022,12,31)))</f>
        <v>0</v>
      </c>
      <c r="AQ197" s="63">
        <f>K197*IF(AN197,14,12)/config!$B$7*AG197</f>
        <v>0</v>
      </c>
      <c r="AR197" s="63">
        <f>IF(K197&lt;=config!$B$9,config!$B$10,config!$B$11)*AQ197</f>
        <v>0</v>
      </c>
      <c r="AS197" s="63" t="e">
        <f>INDEX(Beschäftigungsgruppen!$J$16:$M$20,F197,AI197)/config!$B$12*J197</f>
        <v>#VALUE!</v>
      </c>
      <c r="AT197" s="63" t="e">
        <f>AS197*IF(AN197,14,12)/config!$B$7*AG197</f>
        <v>#VALUE!</v>
      </c>
      <c r="AU197" s="63" t="e">
        <f>IF(AS197&lt;=config!$B$9,config!$B$10,config!$B$11)*AT197</f>
        <v>#VALUE!</v>
      </c>
      <c r="AV197" s="249">
        <f t="shared" si="64"/>
        <v>0</v>
      </c>
      <c r="AW197" s="249">
        <f t="shared" si="65"/>
        <v>0</v>
      </c>
      <c r="AX197" s="53">
        <f t="shared" si="66"/>
        <v>0</v>
      </c>
    </row>
    <row r="198" spans="2:50" ht="15" customHeight="1" x14ac:dyDescent="0.2">
      <c r="B198" s="176" t="str">
        <f t="shared" si="67"/>
        <v/>
      </c>
      <c r="C198" s="137"/>
      <c r="D198" s="115"/>
      <c r="E198" s="96"/>
      <c r="F198" s="127"/>
      <c r="G198" s="128"/>
      <c r="H198" s="122"/>
      <c r="I198" s="123"/>
      <c r="J198" s="129"/>
      <c r="K198" s="17"/>
      <c r="L198" s="115"/>
      <c r="M198" s="117" t="str">
        <f t="shared" si="68"/>
        <v/>
      </c>
      <c r="N198" s="14" t="str">
        <f t="shared" si="69"/>
        <v/>
      </c>
      <c r="O198" s="264" t="str">
        <f t="shared" si="76"/>
        <v/>
      </c>
      <c r="P198" s="262"/>
      <c r="Q198" s="110" t="str">
        <f t="shared" si="70"/>
        <v/>
      </c>
      <c r="R198" s="14" t="str">
        <f t="shared" si="71"/>
        <v/>
      </c>
      <c r="S198" s="14" t="str">
        <f t="shared" si="72"/>
        <v/>
      </c>
      <c r="T198" s="14" t="str">
        <f t="shared" si="73"/>
        <v/>
      </c>
      <c r="U198" s="14" t="str">
        <f t="shared" si="74"/>
        <v/>
      </c>
      <c r="V198" s="95" t="str">
        <f t="shared" si="75"/>
        <v/>
      </c>
      <c r="W198" s="120"/>
      <c r="X198" s="53"/>
      <c r="Y198" s="53" t="b">
        <f t="shared" si="61"/>
        <v>1</v>
      </c>
      <c r="Z198" s="53" t="b">
        <f t="shared" si="62"/>
        <v>0</v>
      </c>
      <c r="AA198" s="53" t="b">
        <f>IF(ISBLANK(H198),TRUE,AND(IF(ISBLANK(I198),TRUE,I198&gt;=H198),AND(H198&gt;=DATE(1900,1,1),H198&lt;=DATE(config!$B$6,12,31))))</f>
        <v>1</v>
      </c>
      <c r="AB198" s="53" t="b">
        <f>IF(ISBLANK(I198),TRUE,IF(ISBLANK(H198),FALSE,AND(I198&gt;=H198,AND(I198&gt;=DATE(config!$B$6,1,1),I198&lt;=DATE(config!$B$6,12,31)))))</f>
        <v>1</v>
      </c>
      <c r="AC198" s="53" t="b">
        <f t="shared" si="58"/>
        <v>0</v>
      </c>
      <c r="AD198" s="53" t="b">
        <f t="shared" si="59"/>
        <v>0</v>
      </c>
      <c r="AE198" s="53">
        <f>IF(H198&lt;DATE(config!$B$6,1,1),DATE(config!$B$6,1,1),H198)</f>
        <v>44562</v>
      </c>
      <c r="AF198" s="53">
        <f>IF(ISBLANK(I198),DATE(config!$B$6,12,31),IF(I198&gt;DATE(config!$B$6,12,31),DATE(config!$B$6,12,31),I198))</f>
        <v>44926</v>
      </c>
      <c r="AG198" s="53">
        <f t="shared" si="77"/>
        <v>365</v>
      </c>
      <c r="AH198" s="53">
        <f>ROUNDDOWN((config!$B$8-H198)/365.25,0)</f>
        <v>123</v>
      </c>
      <c r="AI198" s="60">
        <f t="shared" si="78"/>
        <v>4</v>
      </c>
      <c r="AJ198" s="60" t="str">
        <f>$F198 &amp; INDEX(Beschäftigungsgruppen!$J$15:$M$15,1,AI198)</f>
        <v>d</v>
      </c>
      <c r="AK198" s="60" t="b">
        <f>G198&lt;&gt;config!$F$20</f>
        <v>1</v>
      </c>
      <c r="AL198" s="60" t="str">
        <f t="shared" si="63"/>
        <v>Ja</v>
      </c>
      <c r="AM198" s="60" t="str">
        <f t="shared" si="79"/>
        <v>Nein</v>
      </c>
      <c r="AN198" s="60" t="b">
        <f t="shared" si="60"/>
        <v>0</v>
      </c>
      <c r="AO198" s="60" t="b">
        <f>AND(C198=config!$D$23,AND(NOT(ISBLANK(H198)),H198&lt;=DATE(2022,12,31)))</f>
        <v>0</v>
      </c>
      <c r="AP198" s="60" t="b">
        <f>AND(D198=config!$J$24,AND(NOT(ISBLANK(I198)),I198&lt;=DATE(2022,12,31)))</f>
        <v>0</v>
      </c>
      <c r="AQ198" s="63">
        <f>K198*IF(AN198,14,12)/config!$B$7*AG198</f>
        <v>0</v>
      </c>
      <c r="AR198" s="63">
        <f>IF(K198&lt;=config!$B$9,config!$B$10,config!$B$11)*AQ198</f>
        <v>0</v>
      </c>
      <c r="AS198" s="63" t="e">
        <f>INDEX(Beschäftigungsgruppen!$J$16:$M$20,F198,AI198)/config!$B$12*J198</f>
        <v>#VALUE!</v>
      </c>
      <c r="AT198" s="63" t="e">
        <f>AS198*IF(AN198,14,12)/config!$B$7*AG198</f>
        <v>#VALUE!</v>
      </c>
      <c r="AU198" s="63" t="e">
        <f>IF(AS198&lt;=config!$B$9,config!$B$10,config!$B$11)*AT198</f>
        <v>#VALUE!</v>
      </c>
      <c r="AV198" s="249">
        <f t="shared" si="64"/>
        <v>0</v>
      </c>
      <c r="AW198" s="249">
        <f t="shared" si="65"/>
        <v>0</v>
      </c>
      <c r="AX198" s="53">
        <f t="shared" si="66"/>
        <v>0</v>
      </c>
    </row>
    <row r="199" spans="2:50" ht="15" customHeight="1" x14ac:dyDescent="0.2">
      <c r="B199" s="176" t="str">
        <f t="shared" si="67"/>
        <v/>
      </c>
      <c r="C199" s="137"/>
      <c r="D199" s="115"/>
      <c r="E199" s="96"/>
      <c r="F199" s="127"/>
      <c r="G199" s="128"/>
      <c r="H199" s="122"/>
      <c r="I199" s="123"/>
      <c r="J199" s="129"/>
      <c r="K199" s="17"/>
      <c r="L199" s="115"/>
      <c r="M199" s="117" t="str">
        <f t="shared" si="68"/>
        <v/>
      </c>
      <c r="N199" s="14" t="str">
        <f t="shared" si="69"/>
        <v/>
      </c>
      <c r="O199" s="264" t="str">
        <f t="shared" si="76"/>
        <v/>
      </c>
      <c r="P199" s="262"/>
      <c r="Q199" s="110" t="str">
        <f t="shared" si="70"/>
        <v/>
      </c>
      <c r="R199" s="14" t="str">
        <f t="shared" si="71"/>
        <v/>
      </c>
      <c r="S199" s="14" t="str">
        <f t="shared" si="72"/>
        <v/>
      </c>
      <c r="T199" s="14" t="str">
        <f t="shared" si="73"/>
        <v/>
      </c>
      <c r="U199" s="14" t="str">
        <f t="shared" si="74"/>
        <v/>
      </c>
      <c r="V199" s="95" t="str">
        <f t="shared" si="75"/>
        <v/>
      </c>
      <c r="W199" s="120"/>
      <c r="X199" s="53"/>
      <c r="Y199" s="53" t="b">
        <f t="shared" si="61"/>
        <v>1</v>
      </c>
      <c r="Z199" s="53" t="b">
        <f t="shared" si="62"/>
        <v>0</v>
      </c>
      <c r="AA199" s="53" t="b">
        <f>IF(ISBLANK(H199),TRUE,AND(IF(ISBLANK(I199),TRUE,I199&gt;=H199),AND(H199&gt;=DATE(1900,1,1),H199&lt;=DATE(config!$B$6,12,31))))</f>
        <v>1</v>
      </c>
      <c r="AB199" s="53" t="b">
        <f>IF(ISBLANK(I199),TRUE,IF(ISBLANK(H199),FALSE,AND(I199&gt;=H199,AND(I199&gt;=DATE(config!$B$6,1,1),I199&lt;=DATE(config!$B$6,12,31)))))</f>
        <v>1</v>
      </c>
      <c r="AC199" s="53" t="b">
        <f t="shared" si="58"/>
        <v>0</v>
      </c>
      <c r="AD199" s="53" t="b">
        <f t="shared" si="59"/>
        <v>0</v>
      </c>
      <c r="AE199" s="53">
        <f>IF(H199&lt;DATE(config!$B$6,1,1),DATE(config!$B$6,1,1),H199)</f>
        <v>44562</v>
      </c>
      <c r="AF199" s="53">
        <f>IF(ISBLANK(I199),DATE(config!$B$6,12,31),IF(I199&gt;DATE(config!$B$6,12,31),DATE(config!$B$6,12,31),I199))</f>
        <v>44926</v>
      </c>
      <c r="AG199" s="53">
        <f t="shared" si="77"/>
        <v>365</v>
      </c>
      <c r="AH199" s="53">
        <f>ROUNDDOWN((config!$B$8-H199)/365.25,0)</f>
        <v>123</v>
      </c>
      <c r="AI199" s="60">
        <f t="shared" si="78"/>
        <v>4</v>
      </c>
      <c r="AJ199" s="60" t="str">
        <f>$F199 &amp; INDEX(Beschäftigungsgruppen!$J$15:$M$15,1,AI199)</f>
        <v>d</v>
      </c>
      <c r="AK199" s="60" t="b">
        <f>G199&lt;&gt;config!$F$20</f>
        <v>1</v>
      </c>
      <c r="AL199" s="60" t="str">
        <f t="shared" si="63"/>
        <v>Ja</v>
      </c>
      <c r="AM199" s="60" t="str">
        <f t="shared" si="79"/>
        <v>Nein</v>
      </c>
      <c r="AN199" s="60" t="b">
        <f t="shared" si="60"/>
        <v>0</v>
      </c>
      <c r="AO199" s="60" t="b">
        <f>AND(C199=config!$D$23,AND(NOT(ISBLANK(H199)),H199&lt;=DATE(2022,12,31)))</f>
        <v>0</v>
      </c>
      <c r="AP199" s="60" t="b">
        <f>AND(D199=config!$J$24,AND(NOT(ISBLANK(I199)),I199&lt;=DATE(2022,12,31)))</f>
        <v>0</v>
      </c>
      <c r="AQ199" s="63">
        <f>K199*IF(AN199,14,12)/config!$B$7*AG199</f>
        <v>0</v>
      </c>
      <c r="AR199" s="63">
        <f>IF(K199&lt;=config!$B$9,config!$B$10,config!$B$11)*AQ199</f>
        <v>0</v>
      </c>
      <c r="AS199" s="63" t="e">
        <f>INDEX(Beschäftigungsgruppen!$J$16:$M$20,F199,AI199)/config!$B$12*J199</f>
        <v>#VALUE!</v>
      </c>
      <c r="AT199" s="63" t="e">
        <f>AS199*IF(AN199,14,12)/config!$B$7*AG199</f>
        <v>#VALUE!</v>
      </c>
      <c r="AU199" s="63" t="e">
        <f>IF(AS199&lt;=config!$B$9,config!$B$10,config!$B$11)*AT199</f>
        <v>#VALUE!</v>
      </c>
      <c r="AV199" s="249">
        <f t="shared" si="64"/>
        <v>0</v>
      </c>
      <c r="AW199" s="249">
        <f t="shared" si="65"/>
        <v>0</v>
      </c>
      <c r="AX199" s="53">
        <f t="shared" si="66"/>
        <v>0</v>
      </c>
    </row>
    <row r="200" spans="2:50" ht="15" customHeight="1" x14ac:dyDescent="0.2">
      <c r="B200" s="176" t="str">
        <f t="shared" si="67"/>
        <v/>
      </c>
      <c r="C200" s="137"/>
      <c r="D200" s="115"/>
      <c r="E200" s="96"/>
      <c r="F200" s="127"/>
      <c r="G200" s="128"/>
      <c r="H200" s="122"/>
      <c r="I200" s="123"/>
      <c r="J200" s="129"/>
      <c r="K200" s="17"/>
      <c r="L200" s="115"/>
      <c r="M200" s="117" t="str">
        <f t="shared" si="68"/>
        <v/>
      </c>
      <c r="N200" s="14" t="str">
        <f t="shared" si="69"/>
        <v/>
      </c>
      <c r="O200" s="264" t="str">
        <f t="shared" si="76"/>
        <v/>
      </c>
      <c r="P200" s="262"/>
      <c r="Q200" s="110" t="str">
        <f t="shared" si="70"/>
        <v/>
      </c>
      <c r="R200" s="14" t="str">
        <f t="shared" si="71"/>
        <v/>
      </c>
      <c r="S200" s="14" t="str">
        <f t="shared" si="72"/>
        <v/>
      </c>
      <c r="T200" s="14" t="str">
        <f t="shared" si="73"/>
        <v/>
      </c>
      <c r="U200" s="14" t="str">
        <f t="shared" si="74"/>
        <v/>
      </c>
      <c r="V200" s="95" t="str">
        <f t="shared" si="75"/>
        <v/>
      </c>
      <c r="W200" s="120"/>
      <c r="X200" s="53"/>
      <c r="Y200" s="53" t="b">
        <f t="shared" si="61"/>
        <v>1</v>
      </c>
      <c r="Z200" s="53" t="b">
        <f t="shared" si="62"/>
        <v>0</v>
      </c>
      <c r="AA200" s="53" t="b">
        <f>IF(ISBLANK(H200),TRUE,AND(IF(ISBLANK(I200),TRUE,I200&gt;=H200),AND(H200&gt;=DATE(1900,1,1),H200&lt;=DATE(config!$B$6,12,31))))</f>
        <v>1</v>
      </c>
      <c r="AB200" s="53" t="b">
        <f>IF(ISBLANK(I200),TRUE,IF(ISBLANK(H200),FALSE,AND(I200&gt;=H200,AND(I200&gt;=DATE(config!$B$6,1,1),I200&lt;=DATE(config!$B$6,12,31)))))</f>
        <v>1</v>
      </c>
      <c r="AC200" s="53" t="b">
        <f t="shared" si="58"/>
        <v>0</v>
      </c>
      <c r="AD200" s="53" t="b">
        <f t="shared" si="59"/>
        <v>0</v>
      </c>
      <c r="AE200" s="53">
        <f>IF(H200&lt;DATE(config!$B$6,1,1),DATE(config!$B$6,1,1),H200)</f>
        <v>44562</v>
      </c>
      <c r="AF200" s="53">
        <f>IF(ISBLANK(I200),DATE(config!$B$6,12,31),IF(I200&gt;DATE(config!$B$6,12,31),DATE(config!$B$6,12,31),I200))</f>
        <v>44926</v>
      </c>
      <c r="AG200" s="53">
        <f t="shared" si="77"/>
        <v>365</v>
      </c>
      <c r="AH200" s="53">
        <f>ROUNDDOWN((config!$B$8-H200)/365.25,0)</f>
        <v>123</v>
      </c>
      <c r="AI200" s="60">
        <f t="shared" si="78"/>
        <v>4</v>
      </c>
      <c r="AJ200" s="60" t="str">
        <f>$F200 &amp; INDEX(Beschäftigungsgruppen!$J$15:$M$15,1,AI200)</f>
        <v>d</v>
      </c>
      <c r="AK200" s="60" t="b">
        <f>G200&lt;&gt;config!$F$20</f>
        <v>1</v>
      </c>
      <c r="AL200" s="60" t="str">
        <f t="shared" si="63"/>
        <v>Ja</v>
      </c>
      <c r="AM200" s="60" t="str">
        <f t="shared" si="79"/>
        <v>Nein</v>
      </c>
      <c r="AN200" s="60" t="b">
        <f t="shared" si="60"/>
        <v>0</v>
      </c>
      <c r="AO200" s="60" t="b">
        <f>AND(C200=config!$D$23,AND(NOT(ISBLANK(H200)),H200&lt;=DATE(2022,12,31)))</f>
        <v>0</v>
      </c>
      <c r="AP200" s="60" t="b">
        <f>AND(D200=config!$J$24,AND(NOT(ISBLANK(I200)),I200&lt;=DATE(2022,12,31)))</f>
        <v>0</v>
      </c>
      <c r="AQ200" s="63">
        <f>K200*IF(AN200,14,12)/config!$B$7*AG200</f>
        <v>0</v>
      </c>
      <c r="AR200" s="63">
        <f>IF(K200&lt;=config!$B$9,config!$B$10,config!$B$11)*AQ200</f>
        <v>0</v>
      </c>
      <c r="AS200" s="63" t="e">
        <f>INDEX(Beschäftigungsgruppen!$J$16:$M$20,F200,AI200)/config!$B$12*J200</f>
        <v>#VALUE!</v>
      </c>
      <c r="AT200" s="63" t="e">
        <f>AS200*IF(AN200,14,12)/config!$B$7*AG200</f>
        <v>#VALUE!</v>
      </c>
      <c r="AU200" s="63" t="e">
        <f>IF(AS200&lt;=config!$B$9,config!$B$10,config!$B$11)*AT200</f>
        <v>#VALUE!</v>
      </c>
      <c r="AV200" s="249">
        <f t="shared" si="64"/>
        <v>0</v>
      </c>
      <c r="AW200" s="249">
        <f t="shared" si="65"/>
        <v>0</v>
      </c>
      <c r="AX200" s="53">
        <f t="shared" si="66"/>
        <v>0</v>
      </c>
    </row>
    <row r="201" spans="2:50" ht="15" customHeight="1" x14ac:dyDescent="0.2">
      <c r="B201" s="176" t="str">
        <f t="shared" si="67"/>
        <v/>
      </c>
      <c r="C201" s="137"/>
      <c r="D201" s="115"/>
      <c r="E201" s="96"/>
      <c r="F201" s="127"/>
      <c r="G201" s="128"/>
      <c r="H201" s="122"/>
      <c r="I201" s="123"/>
      <c r="J201" s="129"/>
      <c r="K201" s="17"/>
      <c r="L201" s="115"/>
      <c r="M201" s="117" t="str">
        <f t="shared" si="68"/>
        <v/>
      </c>
      <c r="N201" s="14" t="str">
        <f t="shared" si="69"/>
        <v/>
      </c>
      <c r="O201" s="264" t="str">
        <f t="shared" si="76"/>
        <v/>
      </c>
      <c r="P201" s="262"/>
      <c r="Q201" s="110" t="str">
        <f t="shared" si="70"/>
        <v/>
      </c>
      <c r="R201" s="14" t="str">
        <f t="shared" si="71"/>
        <v/>
      </c>
      <c r="S201" s="14" t="str">
        <f t="shared" si="72"/>
        <v/>
      </c>
      <c r="T201" s="14" t="str">
        <f t="shared" si="73"/>
        <v/>
      </c>
      <c r="U201" s="14" t="str">
        <f t="shared" si="74"/>
        <v/>
      </c>
      <c r="V201" s="95" t="str">
        <f t="shared" si="75"/>
        <v/>
      </c>
      <c r="W201" s="120"/>
      <c r="X201" s="53"/>
      <c r="Y201" s="53" t="b">
        <f t="shared" si="61"/>
        <v>1</v>
      </c>
      <c r="Z201" s="53" t="b">
        <f t="shared" si="62"/>
        <v>0</v>
      </c>
      <c r="AA201" s="53" t="b">
        <f>IF(ISBLANK(H201),TRUE,AND(IF(ISBLANK(I201),TRUE,I201&gt;=H201),AND(H201&gt;=DATE(1900,1,1),H201&lt;=DATE(config!$B$6,12,31))))</f>
        <v>1</v>
      </c>
      <c r="AB201" s="53" t="b">
        <f>IF(ISBLANK(I201),TRUE,IF(ISBLANK(H201),FALSE,AND(I201&gt;=H201,AND(I201&gt;=DATE(config!$B$6,1,1),I201&lt;=DATE(config!$B$6,12,31)))))</f>
        <v>1</v>
      </c>
      <c r="AC201" s="53" t="b">
        <f t="shared" si="58"/>
        <v>0</v>
      </c>
      <c r="AD201" s="53" t="b">
        <f t="shared" si="59"/>
        <v>0</v>
      </c>
      <c r="AE201" s="53">
        <f>IF(H201&lt;DATE(config!$B$6,1,1),DATE(config!$B$6,1,1),H201)</f>
        <v>44562</v>
      </c>
      <c r="AF201" s="53">
        <f>IF(ISBLANK(I201),DATE(config!$B$6,12,31),IF(I201&gt;DATE(config!$B$6,12,31),DATE(config!$B$6,12,31),I201))</f>
        <v>44926</v>
      </c>
      <c r="AG201" s="53">
        <f t="shared" si="77"/>
        <v>365</v>
      </c>
      <c r="AH201" s="53">
        <f>ROUNDDOWN((config!$B$8-H201)/365.25,0)</f>
        <v>123</v>
      </c>
      <c r="AI201" s="60">
        <f t="shared" si="78"/>
        <v>4</v>
      </c>
      <c r="AJ201" s="60" t="str">
        <f>$F201 &amp; INDEX(Beschäftigungsgruppen!$J$15:$M$15,1,AI201)</f>
        <v>d</v>
      </c>
      <c r="AK201" s="60" t="b">
        <f>G201&lt;&gt;config!$F$20</f>
        <v>1</v>
      </c>
      <c r="AL201" s="60" t="str">
        <f t="shared" si="63"/>
        <v>Ja</v>
      </c>
      <c r="AM201" s="60" t="str">
        <f t="shared" si="79"/>
        <v>Nein</v>
      </c>
      <c r="AN201" s="60" t="b">
        <f t="shared" si="60"/>
        <v>0</v>
      </c>
      <c r="AO201" s="60" t="b">
        <f>AND(C201=config!$D$23,AND(NOT(ISBLANK(H201)),H201&lt;=DATE(2022,12,31)))</f>
        <v>0</v>
      </c>
      <c r="AP201" s="60" t="b">
        <f>AND(D201=config!$J$24,AND(NOT(ISBLANK(I201)),I201&lt;=DATE(2022,12,31)))</f>
        <v>0</v>
      </c>
      <c r="AQ201" s="63">
        <f>K201*IF(AN201,14,12)/config!$B$7*AG201</f>
        <v>0</v>
      </c>
      <c r="AR201" s="63">
        <f>IF(K201&lt;=config!$B$9,config!$B$10,config!$B$11)*AQ201</f>
        <v>0</v>
      </c>
      <c r="AS201" s="63" t="e">
        <f>INDEX(Beschäftigungsgruppen!$J$16:$M$20,F201,AI201)/config!$B$12*J201</f>
        <v>#VALUE!</v>
      </c>
      <c r="AT201" s="63" t="e">
        <f>AS201*IF(AN201,14,12)/config!$B$7*AG201</f>
        <v>#VALUE!</v>
      </c>
      <c r="AU201" s="63" t="e">
        <f>IF(AS201&lt;=config!$B$9,config!$B$10,config!$B$11)*AT201</f>
        <v>#VALUE!</v>
      </c>
      <c r="AV201" s="249">
        <f t="shared" si="64"/>
        <v>0</v>
      </c>
      <c r="AW201" s="249">
        <f t="shared" si="65"/>
        <v>0</v>
      </c>
      <c r="AX201" s="53">
        <f t="shared" si="66"/>
        <v>0</v>
      </c>
    </row>
    <row r="202" spans="2:50" ht="15" customHeight="1" x14ac:dyDescent="0.2">
      <c r="B202" s="176" t="str">
        <f t="shared" si="67"/>
        <v/>
      </c>
      <c r="C202" s="137"/>
      <c r="D202" s="115"/>
      <c r="E202" s="96"/>
      <c r="F202" s="127"/>
      <c r="G202" s="128"/>
      <c r="H202" s="122"/>
      <c r="I202" s="123"/>
      <c r="J202" s="129"/>
      <c r="K202" s="17"/>
      <c r="L202" s="115"/>
      <c r="M202" s="117" t="str">
        <f t="shared" si="68"/>
        <v/>
      </c>
      <c r="N202" s="14" t="str">
        <f t="shared" si="69"/>
        <v/>
      </c>
      <c r="O202" s="264" t="str">
        <f t="shared" si="76"/>
        <v/>
      </c>
      <c r="P202" s="262"/>
      <c r="Q202" s="110" t="str">
        <f t="shared" si="70"/>
        <v/>
      </c>
      <c r="R202" s="14" t="str">
        <f t="shared" si="71"/>
        <v/>
      </c>
      <c r="S202" s="14" t="str">
        <f t="shared" si="72"/>
        <v/>
      </c>
      <c r="T202" s="14" t="str">
        <f t="shared" si="73"/>
        <v/>
      </c>
      <c r="U202" s="14" t="str">
        <f t="shared" si="74"/>
        <v/>
      </c>
      <c r="V202" s="95" t="str">
        <f t="shared" si="75"/>
        <v/>
      </c>
      <c r="W202" s="120"/>
      <c r="X202" s="53"/>
      <c r="Y202" s="53" t="b">
        <f t="shared" si="61"/>
        <v>1</v>
      </c>
      <c r="Z202" s="53" t="b">
        <f t="shared" si="62"/>
        <v>0</v>
      </c>
      <c r="AA202" s="53" t="b">
        <f>IF(ISBLANK(H202),TRUE,AND(IF(ISBLANK(I202),TRUE,I202&gt;=H202),AND(H202&gt;=DATE(1900,1,1),H202&lt;=DATE(config!$B$6,12,31))))</f>
        <v>1</v>
      </c>
      <c r="AB202" s="53" t="b">
        <f>IF(ISBLANK(I202),TRUE,IF(ISBLANK(H202),FALSE,AND(I202&gt;=H202,AND(I202&gt;=DATE(config!$B$6,1,1),I202&lt;=DATE(config!$B$6,12,31)))))</f>
        <v>1</v>
      </c>
      <c r="AC202" s="53" t="b">
        <f t="shared" si="58"/>
        <v>0</v>
      </c>
      <c r="AD202" s="53" t="b">
        <f t="shared" si="59"/>
        <v>0</v>
      </c>
      <c r="AE202" s="53">
        <f>IF(H202&lt;DATE(config!$B$6,1,1),DATE(config!$B$6,1,1),H202)</f>
        <v>44562</v>
      </c>
      <c r="AF202" s="53">
        <f>IF(ISBLANK(I202),DATE(config!$B$6,12,31),IF(I202&gt;DATE(config!$B$6,12,31),DATE(config!$B$6,12,31),I202))</f>
        <v>44926</v>
      </c>
      <c r="AG202" s="53">
        <f t="shared" si="77"/>
        <v>365</v>
      </c>
      <c r="AH202" s="53">
        <f>ROUNDDOWN((config!$B$8-H202)/365.25,0)</f>
        <v>123</v>
      </c>
      <c r="AI202" s="60">
        <f t="shared" si="78"/>
        <v>4</v>
      </c>
      <c r="AJ202" s="60" t="str">
        <f>$F202 &amp; INDEX(Beschäftigungsgruppen!$J$15:$M$15,1,AI202)</f>
        <v>d</v>
      </c>
      <c r="AK202" s="60" t="b">
        <f>G202&lt;&gt;config!$F$20</f>
        <v>1</v>
      </c>
      <c r="AL202" s="60" t="str">
        <f t="shared" si="63"/>
        <v>Ja</v>
      </c>
      <c r="AM202" s="60" t="str">
        <f t="shared" si="79"/>
        <v>Nein</v>
      </c>
      <c r="AN202" s="60" t="b">
        <f t="shared" si="60"/>
        <v>0</v>
      </c>
      <c r="AO202" s="60" t="b">
        <f>AND(C202=config!$D$23,AND(NOT(ISBLANK(H202)),H202&lt;=DATE(2022,12,31)))</f>
        <v>0</v>
      </c>
      <c r="AP202" s="60" t="b">
        <f>AND(D202=config!$J$24,AND(NOT(ISBLANK(I202)),I202&lt;=DATE(2022,12,31)))</f>
        <v>0</v>
      </c>
      <c r="AQ202" s="63">
        <f>K202*IF(AN202,14,12)/config!$B$7*AG202</f>
        <v>0</v>
      </c>
      <c r="AR202" s="63">
        <f>IF(K202&lt;=config!$B$9,config!$B$10,config!$B$11)*AQ202</f>
        <v>0</v>
      </c>
      <c r="AS202" s="63" t="e">
        <f>INDEX(Beschäftigungsgruppen!$J$16:$M$20,F202,AI202)/config!$B$12*J202</f>
        <v>#VALUE!</v>
      </c>
      <c r="AT202" s="63" t="e">
        <f>AS202*IF(AN202,14,12)/config!$B$7*AG202</f>
        <v>#VALUE!</v>
      </c>
      <c r="AU202" s="63" t="e">
        <f>IF(AS202&lt;=config!$B$9,config!$B$10,config!$B$11)*AT202</f>
        <v>#VALUE!</v>
      </c>
      <c r="AV202" s="249">
        <f t="shared" si="64"/>
        <v>0</v>
      </c>
      <c r="AW202" s="249">
        <f t="shared" si="65"/>
        <v>0</v>
      </c>
      <c r="AX202" s="53">
        <f t="shared" si="66"/>
        <v>0</v>
      </c>
    </row>
    <row r="203" spans="2:50" ht="15" customHeight="1" x14ac:dyDescent="0.2">
      <c r="B203" s="176" t="str">
        <f t="shared" si="67"/>
        <v/>
      </c>
      <c r="C203" s="137"/>
      <c r="D203" s="115"/>
      <c r="E203" s="96"/>
      <c r="F203" s="127"/>
      <c r="G203" s="128"/>
      <c r="H203" s="122"/>
      <c r="I203" s="123"/>
      <c r="J203" s="129"/>
      <c r="K203" s="17"/>
      <c r="L203" s="115"/>
      <c r="M203" s="117" t="str">
        <f t="shared" si="68"/>
        <v/>
      </c>
      <c r="N203" s="14" t="str">
        <f t="shared" si="69"/>
        <v/>
      </c>
      <c r="O203" s="264" t="str">
        <f t="shared" si="76"/>
        <v/>
      </c>
      <c r="P203" s="262"/>
      <c r="Q203" s="110" t="str">
        <f t="shared" si="70"/>
        <v/>
      </c>
      <c r="R203" s="14" t="str">
        <f t="shared" si="71"/>
        <v/>
      </c>
      <c r="S203" s="14" t="str">
        <f t="shared" si="72"/>
        <v/>
      </c>
      <c r="T203" s="14" t="str">
        <f t="shared" si="73"/>
        <v/>
      </c>
      <c r="U203" s="14" t="str">
        <f t="shared" si="74"/>
        <v/>
      </c>
      <c r="V203" s="95" t="str">
        <f t="shared" si="75"/>
        <v/>
      </c>
      <c r="W203" s="120"/>
      <c r="X203" s="53"/>
      <c r="Y203" s="53" t="b">
        <f t="shared" si="61"/>
        <v>1</v>
      </c>
      <c r="Z203" s="53" t="b">
        <f t="shared" si="62"/>
        <v>0</v>
      </c>
      <c r="AA203" s="53" t="b">
        <f>IF(ISBLANK(H203),TRUE,AND(IF(ISBLANK(I203),TRUE,I203&gt;=H203),AND(H203&gt;=DATE(1900,1,1),H203&lt;=DATE(config!$B$6,12,31))))</f>
        <v>1</v>
      </c>
      <c r="AB203" s="53" t="b">
        <f>IF(ISBLANK(I203),TRUE,IF(ISBLANK(H203),FALSE,AND(I203&gt;=H203,AND(I203&gt;=DATE(config!$B$6,1,1),I203&lt;=DATE(config!$B$6,12,31)))))</f>
        <v>1</v>
      </c>
      <c r="AC203" s="53" t="b">
        <f t="shared" si="58"/>
        <v>0</v>
      </c>
      <c r="AD203" s="53" t="b">
        <f t="shared" si="59"/>
        <v>0</v>
      </c>
      <c r="AE203" s="53">
        <f>IF(H203&lt;DATE(config!$B$6,1,1),DATE(config!$B$6,1,1),H203)</f>
        <v>44562</v>
      </c>
      <c r="AF203" s="53">
        <f>IF(ISBLANK(I203),DATE(config!$B$6,12,31),IF(I203&gt;DATE(config!$B$6,12,31),DATE(config!$B$6,12,31),I203))</f>
        <v>44926</v>
      </c>
      <c r="AG203" s="53">
        <f t="shared" si="77"/>
        <v>365</v>
      </c>
      <c r="AH203" s="53">
        <f>ROUNDDOWN((config!$B$8-H203)/365.25,0)</f>
        <v>123</v>
      </c>
      <c r="AI203" s="60">
        <f t="shared" si="78"/>
        <v>4</v>
      </c>
      <c r="AJ203" s="60" t="str">
        <f>$F203 &amp; INDEX(Beschäftigungsgruppen!$J$15:$M$15,1,AI203)</f>
        <v>d</v>
      </c>
      <c r="AK203" s="60" t="b">
        <f>G203&lt;&gt;config!$F$20</f>
        <v>1</v>
      </c>
      <c r="AL203" s="60" t="str">
        <f t="shared" si="63"/>
        <v>Ja</v>
      </c>
      <c r="AM203" s="60" t="str">
        <f t="shared" si="79"/>
        <v>Nein</v>
      </c>
      <c r="AN203" s="60" t="b">
        <f t="shared" si="60"/>
        <v>0</v>
      </c>
      <c r="AO203" s="60" t="b">
        <f>AND(C203=config!$D$23,AND(NOT(ISBLANK(H203)),H203&lt;=DATE(2022,12,31)))</f>
        <v>0</v>
      </c>
      <c r="AP203" s="60" t="b">
        <f>AND(D203=config!$J$24,AND(NOT(ISBLANK(I203)),I203&lt;=DATE(2022,12,31)))</f>
        <v>0</v>
      </c>
      <c r="AQ203" s="63">
        <f>K203*IF(AN203,14,12)/config!$B$7*AG203</f>
        <v>0</v>
      </c>
      <c r="AR203" s="63">
        <f>IF(K203&lt;=config!$B$9,config!$B$10,config!$B$11)*AQ203</f>
        <v>0</v>
      </c>
      <c r="AS203" s="63" t="e">
        <f>INDEX(Beschäftigungsgruppen!$J$16:$M$20,F203,AI203)/config!$B$12*J203</f>
        <v>#VALUE!</v>
      </c>
      <c r="AT203" s="63" t="e">
        <f>AS203*IF(AN203,14,12)/config!$B$7*AG203</f>
        <v>#VALUE!</v>
      </c>
      <c r="AU203" s="63" t="e">
        <f>IF(AS203&lt;=config!$B$9,config!$B$10,config!$B$11)*AT203</f>
        <v>#VALUE!</v>
      </c>
      <c r="AV203" s="249">
        <f t="shared" si="64"/>
        <v>0</v>
      </c>
      <c r="AW203" s="249">
        <f t="shared" si="65"/>
        <v>0</v>
      </c>
      <c r="AX203" s="53">
        <f t="shared" si="66"/>
        <v>0</v>
      </c>
    </row>
    <row r="204" spans="2:50" ht="15" customHeight="1" x14ac:dyDescent="0.2">
      <c r="B204" s="176" t="str">
        <f t="shared" si="67"/>
        <v/>
      </c>
      <c r="C204" s="137"/>
      <c r="D204" s="115"/>
      <c r="E204" s="96"/>
      <c r="F204" s="127"/>
      <c r="G204" s="128"/>
      <c r="H204" s="122"/>
      <c r="I204" s="123"/>
      <c r="J204" s="129"/>
      <c r="K204" s="17"/>
      <c r="L204" s="115"/>
      <c r="M204" s="117" t="str">
        <f t="shared" si="68"/>
        <v/>
      </c>
      <c r="N204" s="14" t="str">
        <f t="shared" si="69"/>
        <v/>
      </c>
      <c r="O204" s="264" t="str">
        <f t="shared" si="76"/>
        <v/>
      </c>
      <c r="P204" s="262"/>
      <c r="Q204" s="110" t="str">
        <f t="shared" si="70"/>
        <v/>
      </c>
      <c r="R204" s="14" t="str">
        <f t="shared" si="71"/>
        <v/>
      </c>
      <c r="S204" s="14" t="str">
        <f t="shared" si="72"/>
        <v/>
      </c>
      <c r="T204" s="14" t="str">
        <f t="shared" si="73"/>
        <v/>
      </c>
      <c r="U204" s="14" t="str">
        <f t="shared" si="74"/>
        <v/>
      </c>
      <c r="V204" s="95" t="str">
        <f t="shared" si="75"/>
        <v/>
      </c>
      <c r="W204" s="120"/>
      <c r="X204" s="53"/>
      <c r="Y204" s="53" t="b">
        <f t="shared" si="61"/>
        <v>1</v>
      </c>
      <c r="Z204" s="53" t="b">
        <f t="shared" si="62"/>
        <v>0</v>
      </c>
      <c r="AA204" s="53" t="b">
        <f>IF(ISBLANK(H204),TRUE,AND(IF(ISBLANK(I204),TRUE,I204&gt;=H204),AND(H204&gt;=DATE(1900,1,1),H204&lt;=DATE(config!$B$6,12,31))))</f>
        <v>1</v>
      </c>
      <c r="AB204" s="53" t="b">
        <f>IF(ISBLANK(I204),TRUE,IF(ISBLANK(H204),FALSE,AND(I204&gt;=H204,AND(I204&gt;=DATE(config!$B$6,1,1),I204&lt;=DATE(config!$B$6,12,31)))))</f>
        <v>1</v>
      </c>
      <c r="AC204" s="53" t="b">
        <f t="shared" si="58"/>
        <v>0</v>
      </c>
      <c r="AD204" s="53" t="b">
        <f t="shared" si="59"/>
        <v>0</v>
      </c>
      <c r="AE204" s="53">
        <f>IF(H204&lt;DATE(config!$B$6,1,1),DATE(config!$B$6,1,1),H204)</f>
        <v>44562</v>
      </c>
      <c r="AF204" s="53">
        <f>IF(ISBLANK(I204),DATE(config!$B$6,12,31),IF(I204&gt;DATE(config!$B$6,12,31),DATE(config!$B$6,12,31),I204))</f>
        <v>44926</v>
      </c>
      <c r="AG204" s="53">
        <f t="shared" si="77"/>
        <v>365</v>
      </c>
      <c r="AH204" s="53">
        <f>ROUNDDOWN((config!$B$8-H204)/365.25,0)</f>
        <v>123</v>
      </c>
      <c r="AI204" s="60">
        <f t="shared" si="78"/>
        <v>4</v>
      </c>
      <c r="AJ204" s="60" t="str">
        <f>$F204 &amp; INDEX(Beschäftigungsgruppen!$J$15:$M$15,1,AI204)</f>
        <v>d</v>
      </c>
      <c r="AK204" s="60" t="b">
        <f>G204&lt;&gt;config!$F$20</f>
        <v>1</v>
      </c>
      <c r="AL204" s="60" t="str">
        <f t="shared" si="63"/>
        <v>Ja</v>
      </c>
      <c r="AM204" s="60" t="str">
        <f t="shared" si="79"/>
        <v>Nein</v>
      </c>
      <c r="AN204" s="60" t="b">
        <f t="shared" si="60"/>
        <v>0</v>
      </c>
      <c r="AO204" s="60" t="b">
        <f>AND(C204=config!$D$23,AND(NOT(ISBLANK(H204)),H204&lt;=DATE(2022,12,31)))</f>
        <v>0</v>
      </c>
      <c r="AP204" s="60" t="b">
        <f>AND(D204=config!$J$24,AND(NOT(ISBLANK(I204)),I204&lt;=DATE(2022,12,31)))</f>
        <v>0</v>
      </c>
      <c r="AQ204" s="63">
        <f>K204*IF(AN204,14,12)/config!$B$7*AG204</f>
        <v>0</v>
      </c>
      <c r="AR204" s="63">
        <f>IF(K204&lt;=config!$B$9,config!$B$10,config!$B$11)*AQ204</f>
        <v>0</v>
      </c>
      <c r="AS204" s="63" t="e">
        <f>INDEX(Beschäftigungsgruppen!$J$16:$M$20,F204,AI204)/config!$B$12*J204</f>
        <v>#VALUE!</v>
      </c>
      <c r="AT204" s="63" t="e">
        <f>AS204*IF(AN204,14,12)/config!$B$7*AG204</f>
        <v>#VALUE!</v>
      </c>
      <c r="AU204" s="63" t="e">
        <f>IF(AS204&lt;=config!$B$9,config!$B$10,config!$B$11)*AT204</f>
        <v>#VALUE!</v>
      </c>
      <c r="AV204" s="249">
        <f t="shared" si="64"/>
        <v>0</v>
      </c>
      <c r="AW204" s="249">
        <f t="shared" si="65"/>
        <v>0</v>
      </c>
      <c r="AX204" s="53">
        <f t="shared" si="66"/>
        <v>0</v>
      </c>
    </row>
    <row r="205" spans="2:50" ht="15" customHeight="1" x14ac:dyDescent="0.2">
      <c r="B205" s="176" t="str">
        <f t="shared" si="67"/>
        <v/>
      </c>
      <c r="C205" s="137"/>
      <c r="D205" s="115"/>
      <c r="E205" s="96"/>
      <c r="F205" s="127"/>
      <c r="G205" s="128"/>
      <c r="H205" s="122"/>
      <c r="I205" s="123"/>
      <c r="J205" s="129"/>
      <c r="K205" s="17"/>
      <c r="L205" s="115"/>
      <c r="M205" s="117" t="str">
        <f t="shared" si="68"/>
        <v/>
      </c>
      <c r="N205" s="14" t="str">
        <f t="shared" si="69"/>
        <v/>
      </c>
      <c r="O205" s="264" t="str">
        <f t="shared" si="76"/>
        <v/>
      </c>
      <c r="P205" s="262"/>
      <c r="Q205" s="110" t="str">
        <f t="shared" si="70"/>
        <v/>
      </c>
      <c r="R205" s="14" t="str">
        <f t="shared" si="71"/>
        <v/>
      </c>
      <c r="S205" s="14" t="str">
        <f t="shared" si="72"/>
        <v/>
      </c>
      <c r="T205" s="14" t="str">
        <f t="shared" si="73"/>
        <v/>
      </c>
      <c r="U205" s="14" t="str">
        <f t="shared" si="74"/>
        <v/>
      </c>
      <c r="V205" s="95" t="str">
        <f t="shared" si="75"/>
        <v/>
      </c>
      <c r="W205" s="120"/>
      <c r="X205" s="53"/>
      <c r="Y205" s="53" t="b">
        <f t="shared" si="61"/>
        <v>1</v>
      </c>
      <c r="Z205" s="53" t="b">
        <f t="shared" si="62"/>
        <v>0</v>
      </c>
      <c r="AA205" s="53" t="b">
        <f>IF(ISBLANK(H205),TRUE,AND(IF(ISBLANK(I205),TRUE,I205&gt;=H205),AND(H205&gt;=DATE(1900,1,1),H205&lt;=DATE(config!$B$6,12,31))))</f>
        <v>1</v>
      </c>
      <c r="AB205" s="53" t="b">
        <f>IF(ISBLANK(I205),TRUE,IF(ISBLANK(H205),FALSE,AND(I205&gt;=H205,AND(I205&gt;=DATE(config!$B$6,1,1),I205&lt;=DATE(config!$B$6,12,31)))))</f>
        <v>1</v>
      </c>
      <c r="AC205" s="53" t="b">
        <f t="shared" si="58"/>
        <v>0</v>
      </c>
      <c r="AD205" s="53" t="b">
        <f t="shared" si="59"/>
        <v>0</v>
      </c>
      <c r="AE205" s="53">
        <f>IF(H205&lt;DATE(config!$B$6,1,1),DATE(config!$B$6,1,1),H205)</f>
        <v>44562</v>
      </c>
      <c r="AF205" s="53">
        <f>IF(ISBLANK(I205),DATE(config!$B$6,12,31),IF(I205&gt;DATE(config!$B$6,12,31),DATE(config!$B$6,12,31),I205))</f>
        <v>44926</v>
      </c>
      <c r="AG205" s="53">
        <f t="shared" si="77"/>
        <v>365</v>
      </c>
      <c r="AH205" s="53">
        <f>ROUNDDOWN((config!$B$8-H205)/365.25,0)</f>
        <v>123</v>
      </c>
      <c r="AI205" s="60">
        <f t="shared" si="78"/>
        <v>4</v>
      </c>
      <c r="AJ205" s="60" t="str">
        <f>$F205 &amp; INDEX(Beschäftigungsgruppen!$J$15:$M$15,1,AI205)</f>
        <v>d</v>
      </c>
      <c r="AK205" s="60" t="b">
        <f>G205&lt;&gt;config!$F$20</f>
        <v>1</v>
      </c>
      <c r="AL205" s="60" t="str">
        <f t="shared" si="63"/>
        <v>Ja</v>
      </c>
      <c r="AM205" s="60" t="str">
        <f t="shared" si="79"/>
        <v>Nein</v>
      </c>
      <c r="AN205" s="60" t="b">
        <f t="shared" si="60"/>
        <v>0</v>
      </c>
      <c r="AO205" s="60" t="b">
        <f>AND(C205=config!$D$23,AND(NOT(ISBLANK(H205)),H205&lt;=DATE(2022,12,31)))</f>
        <v>0</v>
      </c>
      <c r="AP205" s="60" t="b">
        <f>AND(D205=config!$J$24,AND(NOT(ISBLANK(I205)),I205&lt;=DATE(2022,12,31)))</f>
        <v>0</v>
      </c>
      <c r="AQ205" s="63">
        <f>K205*IF(AN205,14,12)/config!$B$7*AG205</f>
        <v>0</v>
      </c>
      <c r="AR205" s="63">
        <f>IF(K205&lt;=config!$B$9,config!$B$10,config!$B$11)*AQ205</f>
        <v>0</v>
      </c>
      <c r="AS205" s="63" t="e">
        <f>INDEX(Beschäftigungsgruppen!$J$16:$M$20,F205,AI205)/config!$B$12*J205</f>
        <v>#VALUE!</v>
      </c>
      <c r="AT205" s="63" t="e">
        <f>AS205*IF(AN205,14,12)/config!$B$7*AG205</f>
        <v>#VALUE!</v>
      </c>
      <c r="AU205" s="63" t="e">
        <f>IF(AS205&lt;=config!$B$9,config!$B$10,config!$B$11)*AT205</f>
        <v>#VALUE!</v>
      </c>
      <c r="AV205" s="249">
        <f t="shared" si="64"/>
        <v>0</v>
      </c>
      <c r="AW205" s="249">
        <f t="shared" si="65"/>
        <v>0</v>
      </c>
      <c r="AX205" s="53">
        <f t="shared" si="66"/>
        <v>0</v>
      </c>
    </row>
    <row r="206" spans="2:50" ht="15" customHeight="1" x14ac:dyDescent="0.2">
      <c r="B206" s="176" t="str">
        <f t="shared" si="67"/>
        <v/>
      </c>
      <c r="C206" s="137"/>
      <c r="D206" s="115"/>
      <c r="E206" s="96"/>
      <c r="F206" s="127"/>
      <c r="G206" s="128"/>
      <c r="H206" s="122"/>
      <c r="I206" s="123"/>
      <c r="J206" s="129"/>
      <c r="K206" s="17"/>
      <c r="L206" s="115"/>
      <c r="M206" s="117" t="str">
        <f t="shared" si="68"/>
        <v/>
      </c>
      <c r="N206" s="14" t="str">
        <f t="shared" si="69"/>
        <v/>
      </c>
      <c r="O206" s="264" t="str">
        <f t="shared" si="76"/>
        <v/>
      </c>
      <c r="P206" s="262"/>
      <c r="Q206" s="110" t="str">
        <f t="shared" si="70"/>
        <v/>
      </c>
      <c r="R206" s="14" t="str">
        <f t="shared" si="71"/>
        <v/>
      </c>
      <c r="S206" s="14" t="str">
        <f t="shared" si="72"/>
        <v/>
      </c>
      <c r="T206" s="14" t="str">
        <f t="shared" si="73"/>
        <v/>
      </c>
      <c r="U206" s="14" t="str">
        <f t="shared" si="74"/>
        <v/>
      </c>
      <c r="V206" s="95" t="str">
        <f t="shared" si="75"/>
        <v/>
      </c>
      <c r="W206" s="120"/>
      <c r="X206" s="53"/>
      <c r="Y206" s="53" t="b">
        <f t="shared" si="61"/>
        <v>1</v>
      </c>
      <c r="Z206" s="53" t="b">
        <f t="shared" si="62"/>
        <v>0</v>
      </c>
      <c r="AA206" s="53" t="b">
        <f>IF(ISBLANK(H206),TRUE,AND(IF(ISBLANK(I206),TRUE,I206&gt;=H206),AND(H206&gt;=DATE(1900,1,1),H206&lt;=DATE(config!$B$6,12,31))))</f>
        <v>1</v>
      </c>
      <c r="AB206" s="53" t="b">
        <f>IF(ISBLANK(I206),TRUE,IF(ISBLANK(H206),FALSE,AND(I206&gt;=H206,AND(I206&gt;=DATE(config!$B$6,1,1),I206&lt;=DATE(config!$B$6,12,31)))))</f>
        <v>1</v>
      </c>
      <c r="AC206" s="53" t="b">
        <f t="shared" si="58"/>
        <v>0</v>
      </c>
      <c r="AD206" s="53" t="b">
        <f t="shared" si="59"/>
        <v>0</v>
      </c>
      <c r="AE206" s="53">
        <f>IF(H206&lt;DATE(config!$B$6,1,1),DATE(config!$B$6,1,1),H206)</f>
        <v>44562</v>
      </c>
      <c r="AF206" s="53">
        <f>IF(ISBLANK(I206),DATE(config!$B$6,12,31),IF(I206&gt;DATE(config!$B$6,12,31),DATE(config!$B$6,12,31),I206))</f>
        <v>44926</v>
      </c>
      <c r="AG206" s="53">
        <f t="shared" si="77"/>
        <v>365</v>
      </c>
      <c r="AH206" s="53">
        <f>ROUNDDOWN((config!$B$8-H206)/365.25,0)</f>
        <v>123</v>
      </c>
      <c r="AI206" s="60">
        <f t="shared" si="78"/>
        <v>4</v>
      </c>
      <c r="AJ206" s="60" t="str">
        <f>$F206 &amp; INDEX(Beschäftigungsgruppen!$J$15:$M$15,1,AI206)</f>
        <v>d</v>
      </c>
      <c r="AK206" s="60" t="b">
        <f>G206&lt;&gt;config!$F$20</f>
        <v>1</v>
      </c>
      <c r="AL206" s="60" t="str">
        <f t="shared" si="63"/>
        <v>Ja</v>
      </c>
      <c r="AM206" s="60" t="str">
        <f t="shared" si="79"/>
        <v>Nein</v>
      </c>
      <c r="AN206" s="60" t="b">
        <f t="shared" si="60"/>
        <v>0</v>
      </c>
      <c r="AO206" s="60" t="b">
        <f>AND(C206=config!$D$23,AND(NOT(ISBLANK(H206)),H206&lt;=DATE(2022,12,31)))</f>
        <v>0</v>
      </c>
      <c r="AP206" s="60" t="b">
        <f>AND(D206=config!$J$24,AND(NOT(ISBLANK(I206)),I206&lt;=DATE(2022,12,31)))</f>
        <v>0</v>
      </c>
      <c r="AQ206" s="63">
        <f>K206*IF(AN206,14,12)/config!$B$7*AG206</f>
        <v>0</v>
      </c>
      <c r="AR206" s="63">
        <f>IF(K206&lt;=config!$B$9,config!$B$10,config!$B$11)*AQ206</f>
        <v>0</v>
      </c>
      <c r="AS206" s="63" t="e">
        <f>INDEX(Beschäftigungsgruppen!$J$16:$M$20,F206,AI206)/config!$B$12*J206</f>
        <v>#VALUE!</v>
      </c>
      <c r="AT206" s="63" t="e">
        <f>AS206*IF(AN206,14,12)/config!$B$7*AG206</f>
        <v>#VALUE!</v>
      </c>
      <c r="AU206" s="63" t="e">
        <f>IF(AS206&lt;=config!$B$9,config!$B$10,config!$B$11)*AT206</f>
        <v>#VALUE!</v>
      </c>
      <c r="AV206" s="249">
        <f t="shared" si="64"/>
        <v>0</v>
      </c>
      <c r="AW206" s="249">
        <f t="shared" si="65"/>
        <v>0</v>
      </c>
      <c r="AX206" s="53">
        <f t="shared" si="66"/>
        <v>0</v>
      </c>
    </row>
    <row r="207" spans="2:50" ht="15" customHeight="1" x14ac:dyDescent="0.2">
      <c r="B207" s="176" t="str">
        <f t="shared" si="67"/>
        <v/>
      </c>
      <c r="C207" s="137"/>
      <c r="D207" s="115"/>
      <c r="E207" s="96"/>
      <c r="F207" s="127"/>
      <c r="G207" s="128"/>
      <c r="H207" s="122"/>
      <c r="I207" s="123"/>
      <c r="J207" s="129"/>
      <c r="K207" s="17"/>
      <c r="L207" s="115"/>
      <c r="M207" s="117" t="str">
        <f t="shared" si="68"/>
        <v/>
      </c>
      <c r="N207" s="14" t="str">
        <f t="shared" si="69"/>
        <v/>
      </c>
      <c r="O207" s="264" t="str">
        <f t="shared" si="76"/>
        <v/>
      </c>
      <c r="P207" s="262"/>
      <c r="Q207" s="110" t="str">
        <f t="shared" si="70"/>
        <v/>
      </c>
      <c r="R207" s="14" t="str">
        <f t="shared" si="71"/>
        <v/>
      </c>
      <c r="S207" s="14" t="str">
        <f t="shared" si="72"/>
        <v/>
      </c>
      <c r="T207" s="14" t="str">
        <f t="shared" si="73"/>
        <v/>
      </c>
      <c r="U207" s="14" t="str">
        <f t="shared" si="74"/>
        <v/>
      </c>
      <c r="V207" s="95" t="str">
        <f t="shared" si="75"/>
        <v/>
      </c>
      <c r="W207" s="120"/>
      <c r="X207" s="53"/>
      <c r="Y207" s="53" t="b">
        <f t="shared" si="61"/>
        <v>1</v>
      </c>
      <c r="Z207" s="53" t="b">
        <f t="shared" si="62"/>
        <v>0</v>
      </c>
      <c r="AA207" s="53" t="b">
        <f>IF(ISBLANK(H207),TRUE,AND(IF(ISBLANK(I207),TRUE,I207&gt;=H207),AND(H207&gt;=DATE(1900,1,1),H207&lt;=DATE(config!$B$6,12,31))))</f>
        <v>1</v>
      </c>
      <c r="AB207" s="53" t="b">
        <f>IF(ISBLANK(I207),TRUE,IF(ISBLANK(H207),FALSE,AND(I207&gt;=H207,AND(I207&gt;=DATE(config!$B$6,1,1),I207&lt;=DATE(config!$B$6,12,31)))))</f>
        <v>1</v>
      </c>
      <c r="AC207" s="53" t="b">
        <f t="shared" si="58"/>
        <v>0</v>
      </c>
      <c r="AD207" s="53" t="b">
        <f t="shared" si="59"/>
        <v>0</v>
      </c>
      <c r="AE207" s="53">
        <f>IF(H207&lt;DATE(config!$B$6,1,1),DATE(config!$B$6,1,1),H207)</f>
        <v>44562</v>
      </c>
      <c r="AF207" s="53">
        <f>IF(ISBLANK(I207),DATE(config!$B$6,12,31),IF(I207&gt;DATE(config!$B$6,12,31),DATE(config!$B$6,12,31),I207))</f>
        <v>44926</v>
      </c>
      <c r="AG207" s="53">
        <f t="shared" si="77"/>
        <v>365</v>
      </c>
      <c r="AH207" s="53">
        <f>ROUNDDOWN((config!$B$8-H207)/365.25,0)</f>
        <v>123</v>
      </c>
      <c r="AI207" s="60">
        <f t="shared" si="78"/>
        <v>4</v>
      </c>
      <c r="AJ207" s="60" t="str">
        <f>$F207 &amp; INDEX(Beschäftigungsgruppen!$J$15:$M$15,1,AI207)</f>
        <v>d</v>
      </c>
      <c r="AK207" s="60" t="b">
        <f>G207&lt;&gt;config!$F$20</f>
        <v>1</v>
      </c>
      <c r="AL207" s="60" t="str">
        <f t="shared" si="63"/>
        <v>Ja</v>
      </c>
      <c r="AM207" s="60" t="str">
        <f t="shared" si="79"/>
        <v>Nein</v>
      </c>
      <c r="AN207" s="60" t="b">
        <f t="shared" si="60"/>
        <v>0</v>
      </c>
      <c r="AO207" s="60" t="b">
        <f>AND(C207=config!$D$23,AND(NOT(ISBLANK(H207)),H207&lt;=DATE(2022,12,31)))</f>
        <v>0</v>
      </c>
      <c r="AP207" s="60" t="b">
        <f>AND(D207=config!$J$24,AND(NOT(ISBLANK(I207)),I207&lt;=DATE(2022,12,31)))</f>
        <v>0</v>
      </c>
      <c r="AQ207" s="63">
        <f>K207*IF(AN207,14,12)/config!$B$7*AG207</f>
        <v>0</v>
      </c>
      <c r="AR207" s="63">
        <f>IF(K207&lt;=config!$B$9,config!$B$10,config!$B$11)*AQ207</f>
        <v>0</v>
      </c>
      <c r="AS207" s="63" t="e">
        <f>INDEX(Beschäftigungsgruppen!$J$16:$M$20,F207,AI207)/config!$B$12*J207</f>
        <v>#VALUE!</v>
      </c>
      <c r="AT207" s="63" t="e">
        <f>AS207*IF(AN207,14,12)/config!$B$7*AG207</f>
        <v>#VALUE!</v>
      </c>
      <c r="AU207" s="63" t="e">
        <f>IF(AS207&lt;=config!$B$9,config!$B$10,config!$B$11)*AT207</f>
        <v>#VALUE!</v>
      </c>
      <c r="AV207" s="249">
        <f t="shared" si="64"/>
        <v>0</v>
      </c>
      <c r="AW207" s="249">
        <f t="shared" si="65"/>
        <v>0</v>
      </c>
      <c r="AX207" s="53">
        <f t="shared" si="66"/>
        <v>0</v>
      </c>
    </row>
    <row r="208" spans="2:50" ht="15" customHeight="1" x14ac:dyDescent="0.2">
      <c r="B208" s="176" t="str">
        <f t="shared" si="67"/>
        <v/>
      </c>
      <c r="C208" s="137"/>
      <c r="D208" s="115"/>
      <c r="E208" s="96"/>
      <c r="F208" s="127"/>
      <c r="G208" s="128"/>
      <c r="H208" s="122"/>
      <c r="I208" s="123"/>
      <c r="J208" s="129"/>
      <c r="K208" s="17"/>
      <c r="L208" s="115"/>
      <c r="M208" s="117" t="str">
        <f t="shared" si="68"/>
        <v/>
      </c>
      <c r="N208" s="14" t="str">
        <f t="shared" si="69"/>
        <v/>
      </c>
      <c r="O208" s="264" t="str">
        <f t="shared" si="76"/>
        <v/>
      </c>
      <c r="P208" s="262"/>
      <c r="Q208" s="110" t="str">
        <f t="shared" si="70"/>
        <v/>
      </c>
      <c r="R208" s="14" t="str">
        <f t="shared" si="71"/>
        <v/>
      </c>
      <c r="S208" s="14" t="str">
        <f t="shared" si="72"/>
        <v/>
      </c>
      <c r="T208" s="14" t="str">
        <f t="shared" si="73"/>
        <v/>
      </c>
      <c r="U208" s="14" t="str">
        <f t="shared" si="74"/>
        <v/>
      </c>
      <c r="V208" s="95" t="str">
        <f t="shared" si="75"/>
        <v/>
      </c>
      <c r="W208" s="120"/>
      <c r="X208" s="53"/>
      <c r="Y208" s="53" t="b">
        <f t="shared" si="61"/>
        <v>1</v>
      </c>
      <c r="Z208" s="53" t="b">
        <f t="shared" si="62"/>
        <v>0</v>
      </c>
      <c r="AA208" s="53" t="b">
        <f>IF(ISBLANK(H208),TRUE,AND(IF(ISBLANK(I208),TRUE,I208&gt;=H208),AND(H208&gt;=DATE(1900,1,1),H208&lt;=DATE(config!$B$6,12,31))))</f>
        <v>1</v>
      </c>
      <c r="AB208" s="53" t="b">
        <f>IF(ISBLANK(I208),TRUE,IF(ISBLANK(H208),FALSE,AND(I208&gt;=H208,AND(I208&gt;=DATE(config!$B$6,1,1),I208&lt;=DATE(config!$B$6,12,31)))))</f>
        <v>1</v>
      </c>
      <c r="AC208" s="53" t="b">
        <f t="shared" si="58"/>
        <v>0</v>
      </c>
      <c r="AD208" s="53" t="b">
        <f t="shared" si="59"/>
        <v>0</v>
      </c>
      <c r="AE208" s="53">
        <f>IF(H208&lt;DATE(config!$B$6,1,1),DATE(config!$B$6,1,1),H208)</f>
        <v>44562</v>
      </c>
      <c r="AF208" s="53">
        <f>IF(ISBLANK(I208),DATE(config!$B$6,12,31),IF(I208&gt;DATE(config!$B$6,12,31),DATE(config!$B$6,12,31),I208))</f>
        <v>44926</v>
      </c>
      <c r="AG208" s="53">
        <f t="shared" si="77"/>
        <v>365</v>
      </c>
      <c r="AH208" s="53">
        <f>ROUNDDOWN((config!$B$8-H208)/365.25,0)</f>
        <v>123</v>
      </c>
      <c r="AI208" s="60">
        <f t="shared" si="78"/>
        <v>4</v>
      </c>
      <c r="AJ208" s="60" t="str">
        <f>$F208 &amp; INDEX(Beschäftigungsgruppen!$J$15:$M$15,1,AI208)</f>
        <v>d</v>
      </c>
      <c r="AK208" s="60" t="b">
        <f>G208&lt;&gt;config!$F$20</f>
        <v>1</v>
      </c>
      <c r="AL208" s="60" t="str">
        <f t="shared" si="63"/>
        <v>Ja</v>
      </c>
      <c r="AM208" s="60" t="str">
        <f t="shared" si="79"/>
        <v>Nein</v>
      </c>
      <c r="AN208" s="60" t="b">
        <f t="shared" si="60"/>
        <v>0</v>
      </c>
      <c r="AO208" s="60" t="b">
        <f>AND(C208=config!$D$23,AND(NOT(ISBLANK(H208)),H208&lt;=DATE(2022,12,31)))</f>
        <v>0</v>
      </c>
      <c r="AP208" s="60" t="b">
        <f>AND(D208=config!$J$24,AND(NOT(ISBLANK(I208)),I208&lt;=DATE(2022,12,31)))</f>
        <v>0</v>
      </c>
      <c r="AQ208" s="63">
        <f>K208*IF(AN208,14,12)/config!$B$7*AG208</f>
        <v>0</v>
      </c>
      <c r="AR208" s="63">
        <f>IF(K208&lt;=config!$B$9,config!$B$10,config!$B$11)*AQ208</f>
        <v>0</v>
      </c>
      <c r="AS208" s="63" t="e">
        <f>INDEX(Beschäftigungsgruppen!$J$16:$M$20,F208,AI208)/config!$B$12*J208</f>
        <v>#VALUE!</v>
      </c>
      <c r="AT208" s="63" t="e">
        <f>AS208*IF(AN208,14,12)/config!$B$7*AG208</f>
        <v>#VALUE!</v>
      </c>
      <c r="AU208" s="63" t="e">
        <f>IF(AS208&lt;=config!$B$9,config!$B$10,config!$B$11)*AT208</f>
        <v>#VALUE!</v>
      </c>
      <c r="AV208" s="249">
        <f t="shared" si="64"/>
        <v>0</v>
      </c>
      <c r="AW208" s="249">
        <f t="shared" si="65"/>
        <v>0</v>
      </c>
      <c r="AX208" s="53">
        <f t="shared" si="66"/>
        <v>0</v>
      </c>
    </row>
    <row r="209" spans="2:50" ht="15" customHeight="1" x14ac:dyDescent="0.2">
      <c r="B209" s="176" t="str">
        <f t="shared" si="67"/>
        <v/>
      </c>
      <c r="C209" s="137"/>
      <c r="D209" s="115"/>
      <c r="E209" s="96"/>
      <c r="F209" s="127"/>
      <c r="G209" s="128"/>
      <c r="H209" s="122"/>
      <c r="I209" s="123"/>
      <c r="J209" s="129"/>
      <c r="K209" s="17"/>
      <c r="L209" s="115"/>
      <c r="M209" s="117" t="str">
        <f t="shared" si="68"/>
        <v/>
      </c>
      <c r="N209" s="14" t="str">
        <f t="shared" si="69"/>
        <v/>
      </c>
      <c r="O209" s="264" t="str">
        <f t="shared" si="76"/>
        <v/>
      </c>
      <c r="P209" s="262"/>
      <c r="Q209" s="110" t="str">
        <f t="shared" si="70"/>
        <v/>
      </c>
      <c r="R209" s="14" t="str">
        <f t="shared" si="71"/>
        <v/>
      </c>
      <c r="S209" s="14" t="str">
        <f t="shared" si="72"/>
        <v/>
      </c>
      <c r="T209" s="14" t="str">
        <f t="shared" si="73"/>
        <v/>
      </c>
      <c r="U209" s="14" t="str">
        <f t="shared" si="74"/>
        <v/>
      </c>
      <c r="V209" s="95" t="str">
        <f t="shared" si="75"/>
        <v/>
      </c>
      <c r="W209" s="120"/>
      <c r="X209" s="53"/>
      <c r="Y209" s="53" t="b">
        <f t="shared" si="61"/>
        <v>1</v>
      </c>
      <c r="Z209" s="53" t="b">
        <f t="shared" si="62"/>
        <v>0</v>
      </c>
      <c r="AA209" s="53" t="b">
        <f>IF(ISBLANK(H209),TRUE,AND(IF(ISBLANK(I209),TRUE,I209&gt;=H209),AND(H209&gt;=DATE(1900,1,1),H209&lt;=DATE(config!$B$6,12,31))))</f>
        <v>1</v>
      </c>
      <c r="AB209" s="53" t="b">
        <f>IF(ISBLANK(I209),TRUE,IF(ISBLANK(H209),FALSE,AND(I209&gt;=H209,AND(I209&gt;=DATE(config!$B$6,1,1),I209&lt;=DATE(config!$B$6,12,31)))))</f>
        <v>1</v>
      </c>
      <c r="AC209" s="53" t="b">
        <f t="shared" si="58"/>
        <v>0</v>
      </c>
      <c r="AD209" s="53" t="b">
        <f t="shared" si="59"/>
        <v>0</v>
      </c>
      <c r="AE209" s="53">
        <f>IF(H209&lt;DATE(config!$B$6,1,1),DATE(config!$B$6,1,1),H209)</f>
        <v>44562</v>
      </c>
      <c r="AF209" s="53">
        <f>IF(ISBLANK(I209),DATE(config!$B$6,12,31),IF(I209&gt;DATE(config!$B$6,12,31),DATE(config!$B$6,12,31),I209))</f>
        <v>44926</v>
      </c>
      <c r="AG209" s="53">
        <f t="shared" si="77"/>
        <v>365</v>
      </c>
      <c r="AH209" s="53">
        <f>ROUNDDOWN((config!$B$8-H209)/365.25,0)</f>
        <v>123</v>
      </c>
      <c r="AI209" s="60">
        <f t="shared" si="78"/>
        <v>4</v>
      </c>
      <c r="AJ209" s="60" t="str">
        <f>$F209 &amp; INDEX(Beschäftigungsgruppen!$J$15:$M$15,1,AI209)</f>
        <v>d</v>
      </c>
      <c r="AK209" s="60" t="b">
        <f>G209&lt;&gt;config!$F$20</f>
        <v>1</v>
      </c>
      <c r="AL209" s="60" t="str">
        <f t="shared" si="63"/>
        <v>Ja</v>
      </c>
      <c r="AM209" s="60" t="str">
        <f t="shared" si="79"/>
        <v>Nein</v>
      </c>
      <c r="AN209" s="60" t="b">
        <f t="shared" si="60"/>
        <v>0</v>
      </c>
      <c r="AO209" s="60" t="b">
        <f>AND(C209=config!$D$23,AND(NOT(ISBLANK(H209)),H209&lt;=DATE(2022,12,31)))</f>
        <v>0</v>
      </c>
      <c r="AP209" s="60" t="b">
        <f>AND(D209=config!$J$24,AND(NOT(ISBLANK(I209)),I209&lt;=DATE(2022,12,31)))</f>
        <v>0</v>
      </c>
      <c r="AQ209" s="63">
        <f>K209*IF(AN209,14,12)/config!$B$7*AG209</f>
        <v>0</v>
      </c>
      <c r="AR209" s="63">
        <f>IF(K209&lt;=config!$B$9,config!$B$10,config!$B$11)*AQ209</f>
        <v>0</v>
      </c>
      <c r="AS209" s="63" t="e">
        <f>INDEX(Beschäftigungsgruppen!$J$16:$M$20,F209,AI209)/config!$B$12*J209</f>
        <v>#VALUE!</v>
      </c>
      <c r="AT209" s="63" t="e">
        <f>AS209*IF(AN209,14,12)/config!$B$7*AG209</f>
        <v>#VALUE!</v>
      </c>
      <c r="AU209" s="63" t="e">
        <f>IF(AS209&lt;=config!$B$9,config!$B$10,config!$B$11)*AT209</f>
        <v>#VALUE!</v>
      </c>
      <c r="AV209" s="249">
        <f t="shared" si="64"/>
        <v>0</v>
      </c>
      <c r="AW209" s="249">
        <f t="shared" si="65"/>
        <v>0</v>
      </c>
      <c r="AX209" s="53">
        <f t="shared" si="66"/>
        <v>0</v>
      </c>
    </row>
    <row r="210" spans="2:50" ht="15" customHeight="1" x14ac:dyDescent="0.2">
      <c r="B210" s="176" t="str">
        <f t="shared" si="67"/>
        <v/>
      </c>
      <c r="C210" s="137"/>
      <c r="D210" s="115"/>
      <c r="E210" s="96"/>
      <c r="F210" s="127"/>
      <c r="G210" s="128"/>
      <c r="H210" s="122"/>
      <c r="I210" s="123"/>
      <c r="J210" s="129"/>
      <c r="K210" s="17"/>
      <c r="L210" s="115"/>
      <c r="M210" s="117" t="str">
        <f t="shared" si="68"/>
        <v/>
      </c>
      <c r="N210" s="14" t="str">
        <f t="shared" si="69"/>
        <v/>
      </c>
      <c r="O210" s="264" t="str">
        <f t="shared" si="76"/>
        <v/>
      </c>
      <c r="P210" s="262"/>
      <c r="Q210" s="110" t="str">
        <f t="shared" si="70"/>
        <v/>
      </c>
      <c r="R210" s="14" t="str">
        <f t="shared" si="71"/>
        <v/>
      </c>
      <c r="S210" s="14" t="str">
        <f t="shared" si="72"/>
        <v/>
      </c>
      <c r="T210" s="14" t="str">
        <f t="shared" si="73"/>
        <v/>
      </c>
      <c r="U210" s="14" t="str">
        <f t="shared" si="74"/>
        <v/>
      </c>
      <c r="V210" s="95" t="str">
        <f t="shared" si="75"/>
        <v/>
      </c>
      <c r="W210" s="120"/>
      <c r="X210" s="53"/>
      <c r="Y210" s="53" t="b">
        <f t="shared" si="61"/>
        <v>1</v>
      </c>
      <c r="Z210" s="53" t="b">
        <f t="shared" si="62"/>
        <v>0</v>
      </c>
      <c r="AA210" s="53" t="b">
        <f>IF(ISBLANK(H210),TRUE,AND(IF(ISBLANK(I210),TRUE,I210&gt;=H210),AND(H210&gt;=DATE(1900,1,1),H210&lt;=DATE(config!$B$6,12,31))))</f>
        <v>1</v>
      </c>
      <c r="AB210" s="53" t="b">
        <f>IF(ISBLANK(I210),TRUE,IF(ISBLANK(H210),FALSE,AND(I210&gt;=H210,AND(I210&gt;=DATE(config!$B$6,1,1),I210&lt;=DATE(config!$B$6,12,31)))))</f>
        <v>1</v>
      </c>
      <c r="AC210" s="53" t="b">
        <f t="shared" si="58"/>
        <v>0</v>
      </c>
      <c r="AD210" s="53" t="b">
        <f t="shared" si="59"/>
        <v>0</v>
      </c>
      <c r="AE210" s="53">
        <f>IF(H210&lt;DATE(config!$B$6,1,1),DATE(config!$B$6,1,1),H210)</f>
        <v>44562</v>
      </c>
      <c r="AF210" s="53">
        <f>IF(ISBLANK(I210),DATE(config!$B$6,12,31),IF(I210&gt;DATE(config!$B$6,12,31),DATE(config!$B$6,12,31),I210))</f>
        <v>44926</v>
      </c>
      <c r="AG210" s="53">
        <f t="shared" si="77"/>
        <v>365</v>
      </c>
      <c r="AH210" s="53">
        <f>ROUNDDOWN((config!$B$8-H210)/365.25,0)</f>
        <v>123</v>
      </c>
      <c r="AI210" s="60">
        <f t="shared" si="78"/>
        <v>4</v>
      </c>
      <c r="AJ210" s="60" t="str">
        <f>$F210 &amp; INDEX(Beschäftigungsgruppen!$J$15:$M$15,1,AI210)</f>
        <v>d</v>
      </c>
      <c r="AK210" s="60" t="b">
        <f>G210&lt;&gt;config!$F$20</f>
        <v>1</v>
      </c>
      <c r="AL210" s="60" t="str">
        <f t="shared" si="63"/>
        <v>Ja</v>
      </c>
      <c r="AM210" s="60" t="str">
        <f t="shared" si="79"/>
        <v>Nein</v>
      </c>
      <c r="AN210" s="60" t="b">
        <f t="shared" si="60"/>
        <v>0</v>
      </c>
      <c r="AO210" s="60" t="b">
        <f>AND(C210=config!$D$23,AND(NOT(ISBLANK(H210)),H210&lt;=DATE(2022,12,31)))</f>
        <v>0</v>
      </c>
      <c r="AP210" s="60" t="b">
        <f>AND(D210=config!$J$24,AND(NOT(ISBLANK(I210)),I210&lt;=DATE(2022,12,31)))</f>
        <v>0</v>
      </c>
      <c r="AQ210" s="63">
        <f>K210*IF(AN210,14,12)/config!$B$7*AG210</f>
        <v>0</v>
      </c>
      <c r="AR210" s="63">
        <f>IF(K210&lt;=config!$B$9,config!$B$10,config!$B$11)*AQ210</f>
        <v>0</v>
      </c>
      <c r="AS210" s="63" t="e">
        <f>INDEX(Beschäftigungsgruppen!$J$16:$M$20,F210,AI210)/config!$B$12*J210</f>
        <v>#VALUE!</v>
      </c>
      <c r="AT210" s="63" t="e">
        <f>AS210*IF(AN210,14,12)/config!$B$7*AG210</f>
        <v>#VALUE!</v>
      </c>
      <c r="AU210" s="63" t="e">
        <f>IF(AS210&lt;=config!$B$9,config!$B$10,config!$B$11)*AT210</f>
        <v>#VALUE!</v>
      </c>
      <c r="AV210" s="249">
        <f t="shared" si="64"/>
        <v>0</v>
      </c>
      <c r="AW210" s="249">
        <f t="shared" si="65"/>
        <v>0</v>
      </c>
      <c r="AX210" s="53">
        <f t="shared" si="66"/>
        <v>0</v>
      </c>
    </row>
    <row r="211" spans="2:50" ht="15" customHeight="1" x14ac:dyDescent="0.2">
      <c r="B211" s="176" t="str">
        <f t="shared" si="67"/>
        <v/>
      </c>
      <c r="C211" s="137"/>
      <c r="D211" s="115"/>
      <c r="E211" s="96"/>
      <c r="F211" s="127"/>
      <c r="G211" s="128"/>
      <c r="H211" s="122"/>
      <c r="I211" s="123"/>
      <c r="J211" s="129"/>
      <c r="K211" s="17"/>
      <c r="L211" s="115"/>
      <c r="M211" s="117" t="str">
        <f t="shared" si="68"/>
        <v/>
      </c>
      <c r="N211" s="14" t="str">
        <f t="shared" si="69"/>
        <v/>
      </c>
      <c r="O211" s="264" t="str">
        <f t="shared" si="76"/>
        <v/>
      </c>
      <c r="P211" s="262"/>
      <c r="Q211" s="110" t="str">
        <f t="shared" si="70"/>
        <v/>
      </c>
      <c r="R211" s="14" t="str">
        <f t="shared" si="71"/>
        <v/>
      </c>
      <c r="S211" s="14" t="str">
        <f t="shared" si="72"/>
        <v/>
      </c>
      <c r="T211" s="14" t="str">
        <f t="shared" si="73"/>
        <v/>
      </c>
      <c r="U211" s="14" t="str">
        <f t="shared" si="74"/>
        <v/>
      </c>
      <c r="V211" s="95" t="str">
        <f t="shared" si="75"/>
        <v/>
      </c>
      <c r="W211" s="120"/>
      <c r="X211" s="53"/>
      <c r="Y211" s="53" t="b">
        <f t="shared" si="61"/>
        <v>1</v>
      </c>
      <c r="Z211" s="53" t="b">
        <f t="shared" si="62"/>
        <v>0</v>
      </c>
      <c r="AA211" s="53" t="b">
        <f>IF(ISBLANK(H211),TRUE,AND(IF(ISBLANK(I211),TRUE,I211&gt;=H211),AND(H211&gt;=DATE(1900,1,1),H211&lt;=DATE(config!$B$6,12,31))))</f>
        <v>1</v>
      </c>
      <c r="AB211" s="53" t="b">
        <f>IF(ISBLANK(I211),TRUE,IF(ISBLANK(H211),FALSE,AND(I211&gt;=H211,AND(I211&gt;=DATE(config!$B$6,1,1),I211&lt;=DATE(config!$B$6,12,31)))))</f>
        <v>1</v>
      </c>
      <c r="AC211" s="53" t="b">
        <f t="shared" si="58"/>
        <v>0</v>
      </c>
      <c r="AD211" s="53" t="b">
        <f t="shared" si="59"/>
        <v>0</v>
      </c>
      <c r="AE211" s="53">
        <f>IF(H211&lt;DATE(config!$B$6,1,1),DATE(config!$B$6,1,1),H211)</f>
        <v>44562</v>
      </c>
      <c r="AF211" s="53">
        <f>IF(ISBLANK(I211),DATE(config!$B$6,12,31),IF(I211&gt;DATE(config!$B$6,12,31),DATE(config!$B$6,12,31),I211))</f>
        <v>44926</v>
      </c>
      <c r="AG211" s="53">
        <f t="shared" si="77"/>
        <v>365</v>
      </c>
      <c r="AH211" s="53">
        <f>ROUNDDOWN((config!$B$8-H211)/365.25,0)</f>
        <v>123</v>
      </c>
      <c r="AI211" s="60">
        <f t="shared" si="78"/>
        <v>4</v>
      </c>
      <c r="AJ211" s="60" t="str">
        <f>$F211 &amp; INDEX(Beschäftigungsgruppen!$J$15:$M$15,1,AI211)</f>
        <v>d</v>
      </c>
      <c r="AK211" s="60" t="b">
        <f>G211&lt;&gt;config!$F$20</f>
        <v>1</v>
      </c>
      <c r="AL211" s="60" t="str">
        <f t="shared" si="63"/>
        <v>Ja</v>
      </c>
      <c r="AM211" s="60" t="str">
        <f t="shared" si="79"/>
        <v>Nein</v>
      </c>
      <c r="AN211" s="60" t="b">
        <f t="shared" si="60"/>
        <v>0</v>
      </c>
      <c r="AO211" s="60" t="b">
        <f>AND(C211=config!$D$23,AND(NOT(ISBLANK(H211)),H211&lt;=DATE(2022,12,31)))</f>
        <v>0</v>
      </c>
      <c r="AP211" s="60" t="b">
        <f>AND(D211=config!$J$24,AND(NOT(ISBLANK(I211)),I211&lt;=DATE(2022,12,31)))</f>
        <v>0</v>
      </c>
      <c r="AQ211" s="63">
        <f>K211*IF(AN211,14,12)/config!$B$7*AG211</f>
        <v>0</v>
      </c>
      <c r="AR211" s="63">
        <f>IF(K211&lt;=config!$B$9,config!$B$10,config!$B$11)*AQ211</f>
        <v>0</v>
      </c>
      <c r="AS211" s="63" t="e">
        <f>INDEX(Beschäftigungsgruppen!$J$16:$M$20,F211,AI211)/config!$B$12*J211</f>
        <v>#VALUE!</v>
      </c>
      <c r="AT211" s="63" t="e">
        <f>AS211*IF(AN211,14,12)/config!$B$7*AG211</f>
        <v>#VALUE!</v>
      </c>
      <c r="AU211" s="63" t="e">
        <f>IF(AS211&lt;=config!$B$9,config!$B$10,config!$B$11)*AT211</f>
        <v>#VALUE!</v>
      </c>
      <c r="AV211" s="249">
        <f t="shared" si="64"/>
        <v>0</v>
      </c>
      <c r="AW211" s="249">
        <f t="shared" si="65"/>
        <v>0</v>
      </c>
      <c r="AX211" s="53">
        <f t="shared" si="66"/>
        <v>0</v>
      </c>
    </row>
    <row r="212" spans="2:50" ht="15" customHeight="1" x14ac:dyDescent="0.2">
      <c r="B212" s="176" t="str">
        <f t="shared" si="67"/>
        <v/>
      </c>
      <c r="C212" s="137"/>
      <c r="D212" s="115"/>
      <c r="E212" s="96"/>
      <c r="F212" s="127"/>
      <c r="G212" s="128"/>
      <c r="H212" s="122"/>
      <c r="I212" s="123"/>
      <c r="J212" s="129"/>
      <c r="K212" s="17"/>
      <c r="L212" s="115"/>
      <c r="M212" s="117" t="str">
        <f t="shared" si="68"/>
        <v/>
      </c>
      <c r="N212" s="14" t="str">
        <f t="shared" si="69"/>
        <v/>
      </c>
      <c r="O212" s="264" t="str">
        <f t="shared" si="76"/>
        <v/>
      </c>
      <c r="P212" s="262"/>
      <c r="Q212" s="110" t="str">
        <f t="shared" si="70"/>
        <v/>
      </c>
      <c r="R212" s="14" t="str">
        <f t="shared" si="71"/>
        <v/>
      </c>
      <c r="S212" s="14" t="str">
        <f t="shared" si="72"/>
        <v/>
      </c>
      <c r="T212" s="14" t="str">
        <f t="shared" si="73"/>
        <v/>
      </c>
      <c r="U212" s="14" t="str">
        <f t="shared" si="74"/>
        <v/>
      </c>
      <c r="V212" s="95" t="str">
        <f t="shared" si="75"/>
        <v/>
      </c>
      <c r="W212" s="120"/>
      <c r="X212" s="53"/>
      <c r="Y212" s="53" t="b">
        <f t="shared" si="61"/>
        <v>1</v>
      </c>
      <c r="Z212" s="53" t="b">
        <f t="shared" si="62"/>
        <v>0</v>
      </c>
      <c r="AA212" s="53" t="b">
        <f>IF(ISBLANK(H212),TRUE,AND(IF(ISBLANK(I212),TRUE,I212&gt;=H212),AND(H212&gt;=DATE(1900,1,1),H212&lt;=DATE(config!$B$6,12,31))))</f>
        <v>1</v>
      </c>
      <c r="AB212" s="53" t="b">
        <f>IF(ISBLANK(I212),TRUE,IF(ISBLANK(H212),FALSE,AND(I212&gt;=H212,AND(I212&gt;=DATE(config!$B$6,1,1),I212&lt;=DATE(config!$B$6,12,31)))))</f>
        <v>1</v>
      </c>
      <c r="AC212" s="53" t="b">
        <f t="shared" si="58"/>
        <v>0</v>
      </c>
      <c r="AD212" s="53" t="b">
        <f t="shared" si="59"/>
        <v>0</v>
      </c>
      <c r="AE212" s="53">
        <f>IF(H212&lt;DATE(config!$B$6,1,1),DATE(config!$B$6,1,1),H212)</f>
        <v>44562</v>
      </c>
      <c r="AF212" s="53">
        <f>IF(ISBLANK(I212),DATE(config!$B$6,12,31),IF(I212&gt;DATE(config!$B$6,12,31),DATE(config!$B$6,12,31),I212))</f>
        <v>44926</v>
      </c>
      <c r="AG212" s="53">
        <f t="shared" si="77"/>
        <v>365</v>
      </c>
      <c r="AH212" s="53">
        <f>ROUNDDOWN((config!$B$8-H212)/365.25,0)</f>
        <v>123</v>
      </c>
      <c r="AI212" s="60">
        <f t="shared" si="78"/>
        <v>4</v>
      </c>
      <c r="AJ212" s="60" t="str">
        <f>$F212 &amp; INDEX(Beschäftigungsgruppen!$J$15:$M$15,1,AI212)</f>
        <v>d</v>
      </c>
      <c r="AK212" s="60" t="b">
        <f>G212&lt;&gt;config!$F$20</f>
        <v>1</v>
      </c>
      <c r="AL212" s="60" t="str">
        <f t="shared" si="63"/>
        <v>Ja</v>
      </c>
      <c r="AM212" s="60" t="str">
        <f t="shared" si="79"/>
        <v>Nein</v>
      </c>
      <c r="AN212" s="60" t="b">
        <f t="shared" si="60"/>
        <v>0</v>
      </c>
      <c r="AO212" s="60" t="b">
        <f>AND(C212=config!$D$23,AND(NOT(ISBLANK(H212)),H212&lt;=DATE(2022,12,31)))</f>
        <v>0</v>
      </c>
      <c r="AP212" s="60" t="b">
        <f>AND(D212=config!$J$24,AND(NOT(ISBLANK(I212)),I212&lt;=DATE(2022,12,31)))</f>
        <v>0</v>
      </c>
      <c r="AQ212" s="63">
        <f>K212*IF(AN212,14,12)/config!$B$7*AG212</f>
        <v>0</v>
      </c>
      <c r="AR212" s="63">
        <f>IF(K212&lt;=config!$B$9,config!$B$10,config!$B$11)*AQ212</f>
        <v>0</v>
      </c>
      <c r="AS212" s="63" t="e">
        <f>INDEX(Beschäftigungsgruppen!$J$16:$M$20,F212,AI212)/config!$B$12*J212</f>
        <v>#VALUE!</v>
      </c>
      <c r="AT212" s="63" t="e">
        <f>AS212*IF(AN212,14,12)/config!$B$7*AG212</f>
        <v>#VALUE!</v>
      </c>
      <c r="AU212" s="63" t="e">
        <f>IF(AS212&lt;=config!$B$9,config!$B$10,config!$B$11)*AT212</f>
        <v>#VALUE!</v>
      </c>
      <c r="AV212" s="249">
        <f t="shared" si="64"/>
        <v>0</v>
      </c>
      <c r="AW212" s="249">
        <f t="shared" si="65"/>
        <v>0</v>
      </c>
      <c r="AX212" s="53">
        <f t="shared" si="66"/>
        <v>0</v>
      </c>
    </row>
    <row r="213" spans="2:50" ht="15" customHeight="1" x14ac:dyDescent="0.2">
      <c r="B213" s="176" t="str">
        <f t="shared" si="67"/>
        <v/>
      </c>
      <c r="C213" s="137"/>
      <c r="D213" s="115"/>
      <c r="E213" s="96"/>
      <c r="F213" s="127"/>
      <c r="G213" s="128"/>
      <c r="H213" s="122"/>
      <c r="I213" s="123"/>
      <c r="J213" s="129"/>
      <c r="K213" s="17"/>
      <c r="L213" s="115"/>
      <c r="M213" s="117" t="str">
        <f t="shared" si="68"/>
        <v/>
      </c>
      <c r="N213" s="14" t="str">
        <f t="shared" si="69"/>
        <v/>
      </c>
      <c r="O213" s="264" t="str">
        <f t="shared" si="76"/>
        <v/>
      </c>
      <c r="P213" s="262"/>
      <c r="Q213" s="110" t="str">
        <f t="shared" si="70"/>
        <v/>
      </c>
      <c r="R213" s="14" t="str">
        <f t="shared" si="71"/>
        <v/>
      </c>
      <c r="S213" s="14" t="str">
        <f t="shared" si="72"/>
        <v/>
      </c>
      <c r="T213" s="14" t="str">
        <f t="shared" si="73"/>
        <v/>
      </c>
      <c r="U213" s="14" t="str">
        <f t="shared" si="74"/>
        <v/>
      </c>
      <c r="V213" s="95" t="str">
        <f t="shared" si="75"/>
        <v/>
      </c>
      <c r="W213" s="120"/>
      <c r="X213" s="53"/>
      <c r="Y213" s="53" t="b">
        <f t="shared" si="61"/>
        <v>1</v>
      </c>
      <c r="Z213" s="53" t="b">
        <f t="shared" si="62"/>
        <v>0</v>
      </c>
      <c r="AA213" s="53" t="b">
        <f>IF(ISBLANK(H213),TRUE,AND(IF(ISBLANK(I213),TRUE,I213&gt;=H213),AND(H213&gt;=DATE(1900,1,1),H213&lt;=DATE(config!$B$6,12,31))))</f>
        <v>1</v>
      </c>
      <c r="AB213" s="53" t="b">
        <f>IF(ISBLANK(I213),TRUE,IF(ISBLANK(H213),FALSE,AND(I213&gt;=H213,AND(I213&gt;=DATE(config!$B$6,1,1),I213&lt;=DATE(config!$B$6,12,31)))))</f>
        <v>1</v>
      </c>
      <c r="AC213" s="53" t="b">
        <f t="shared" ref="AC213:AC276" si="80">AND(AND(NOT(ISBLANK(G213)),NOT(ISBLANK(H213))),NOT(ISBLANK(J213)))</f>
        <v>0</v>
      </c>
      <c r="AD213" s="53" t="b">
        <f t="shared" ref="AD213:AD276" si="81">AND(AND(AC213,NOT(ISBLANK(K213))),OR(NOT(AK213),NOT(ISBLANK(L213))))</f>
        <v>0</v>
      </c>
      <c r="AE213" s="53">
        <f>IF(H213&lt;DATE(config!$B$6,1,1),DATE(config!$B$6,1,1),H213)</f>
        <v>44562</v>
      </c>
      <c r="AF213" s="53">
        <f>IF(ISBLANK(I213),DATE(config!$B$6,12,31),IF(I213&gt;DATE(config!$B$6,12,31),DATE(config!$B$6,12,31),I213))</f>
        <v>44926</v>
      </c>
      <c r="AG213" s="53">
        <f t="shared" si="77"/>
        <v>365</v>
      </c>
      <c r="AH213" s="53">
        <f>ROUNDDOWN((config!$B$8-H213)/365.25,0)</f>
        <v>123</v>
      </c>
      <c r="AI213" s="60">
        <f t="shared" si="78"/>
        <v>4</v>
      </c>
      <c r="AJ213" s="60" t="str">
        <f>$F213 &amp; INDEX(Beschäftigungsgruppen!$J$15:$M$15,1,AI213)</f>
        <v>d</v>
      </c>
      <c r="AK213" s="60" t="b">
        <f>G213&lt;&gt;config!$F$20</f>
        <v>1</v>
      </c>
      <c r="AL213" s="60" t="str">
        <f t="shared" si="63"/>
        <v>Ja</v>
      </c>
      <c r="AM213" s="60" t="str">
        <f t="shared" si="79"/>
        <v>Nein</v>
      </c>
      <c r="AN213" s="60" t="b">
        <f t="shared" ref="AN213:AN276" si="82">OR(NOT(AK213),L213="Ja")</f>
        <v>0</v>
      </c>
      <c r="AO213" s="60" t="b">
        <f>AND(C213=config!$D$23,AND(NOT(ISBLANK(H213)),H213&lt;=DATE(2022,12,31)))</f>
        <v>0</v>
      </c>
      <c r="AP213" s="60" t="b">
        <f>AND(D213=config!$J$24,AND(NOT(ISBLANK(I213)),I213&lt;=DATE(2022,12,31)))</f>
        <v>0</v>
      </c>
      <c r="AQ213" s="63">
        <f>K213*IF(AN213,14,12)/config!$B$7*AG213</f>
        <v>0</v>
      </c>
      <c r="AR213" s="63">
        <f>IF(K213&lt;=config!$B$9,config!$B$10,config!$B$11)*AQ213</f>
        <v>0</v>
      </c>
      <c r="AS213" s="63" t="e">
        <f>INDEX(Beschäftigungsgruppen!$J$16:$M$20,F213,AI213)/config!$B$12*J213</f>
        <v>#VALUE!</v>
      </c>
      <c r="AT213" s="63" t="e">
        <f>AS213*IF(AN213,14,12)/config!$B$7*AG213</f>
        <v>#VALUE!</v>
      </c>
      <c r="AU213" s="63" t="e">
        <f>IF(AS213&lt;=config!$B$9,config!$B$10,config!$B$11)*AT213</f>
        <v>#VALUE!</v>
      </c>
      <c r="AV213" s="249">
        <f t="shared" si="64"/>
        <v>0</v>
      </c>
      <c r="AW213" s="249">
        <f t="shared" si="65"/>
        <v>0</v>
      </c>
      <c r="AX213" s="53">
        <f t="shared" si="66"/>
        <v>0</v>
      </c>
    </row>
    <row r="214" spans="2:50" ht="15" customHeight="1" x14ac:dyDescent="0.2">
      <c r="B214" s="176" t="str">
        <f t="shared" si="67"/>
        <v/>
      </c>
      <c r="C214" s="137"/>
      <c r="D214" s="115"/>
      <c r="E214" s="96"/>
      <c r="F214" s="127"/>
      <c r="G214" s="128"/>
      <c r="H214" s="122"/>
      <c r="I214" s="123"/>
      <c r="J214" s="129"/>
      <c r="K214" s="17"/>
      <c r="L214" s="115"/>
      <c r="M214" s="117" t="str">
        <f t="shared" si="68"/>
        <v/>
      </c>
      <c r="N214" s="14" t="str">
        <f t="shared" si="69"/>
        <v/>
      </c>
      <c r="O214" s="264" t="str">
        <f t="shared" si="76"/>
        <v/>
      </c>
      <c r="P214" s="262"/>
      <c r="Q214" s="110" t="str">
        <f t="shared" si="70"/>
        <v/>
      </c>
      <c r="R214" s="14" t="str">
        <f t="shared" si="71"/>
        <v/>
      </c>
      <c r="S214" s="14" t="str">
        <f t="shared" si="72"/>
        <v/>
      </c>
      <c r="T214" s="14" t="str">
        <f t="shared" si="73"/>
        <v/>
      </c>
      <c r="U214" s="14" t="str">
        <f t="shared" si="74"/>
        <v/>
      </c>
      <c r="V214" s="95" t="str">
        <f t="shared" si="75"/>
        <v/>
      </c>
      <c r="W214" s="120"/>
      <c r="X214" s="53"/>
      <c r="Y214" s="53" t="b">
        <f t="shared" ref="Y214:Y277" si="83">AND(AND(AND(AND(AND(AND(AND(AND(AND(ISBLANK(P214),ISBLANK(C214)),ISBLANK(D214)),ISBLANK(E214)),ISBLANK(F214)),ISBLANK(H214)),ISBLANK(G214)),ISBLANK(J214)),ISBLANK(K214)),ISBLANK(L214))</f>
        <v>1</v>
      </c>
      <c r="Z214" s="53" t="b">
        <f t="shared" ref="Z214:Z277" si="84">AND(NOT(Y214),NOT(AND(AND(AND(AND(AND(AND(AND(AND(AND(NOT(ISBLANK(C214)),NOT(ISBLANK(D214))),NOT(ISBLANK(E214))),NOT(ISBLANK(F214))),NOT(ISBLANK(H214))),NOT(ISBLANK(G214))),NOT(ISBLANK(J214))),NOT(ISBLANK(K214))),NOT(ISBLANK(P214))),OR(NOT(AK214),L214&lt;&gt;""))))</f>
        <v>0</v>
      </c>
      <c r="AA214" s="53" t="b">
        <f>IF(ISBLANK(H214),TRUE,AND(IF(ISBLANK(I214),TRUE,I214&gt;=H214),AND(H214&gt;=DATE(1900,1,1),H214&lt;=DATE(config!$B$6,12,31))))</f>
        <v>1</v>
      </c>
      <c r="AB214" s="53" t="b">
        <f>IF(ISBLANK(I214),TRUE,IF(ISBLANK(H214),FALSE,AND(I214&gt;=H214,AND(I214&gt;=DATE(config!$B$6,1,1),I214&lt;=DATE(config!$B$6,12,31)))))</f>
        <v>1</v>
      </c>
      <c r="AC214" s="53" t="b">
        <f t="shared" si="80"/>
        <v>0</v>
      </c>
      <c r="AD214" s="53" t="b">
        <f t="shared" si="81"/>
        <v>0</v>
      </c>
      <c r="AE214" s="53">
        <f>IF(H214&lt;DATE(config!$B$6,1,1),DATE(config!$B$6,1,1),H214)</f>
        <v>44562</v>
      </c>
      <c r="AF214" s="53">
        <f>IF(ISBLANK(I214),DATE(config!$B$6,12,31),IF(I214&gt;DATE(config!$B$6,12,31),DATE(config!$B$6,12,31),I214))</f>
        <v>44926</v>
      </c>
      <c r="AG214" s="53">
        <f t="shared" si="77"/>
        <v>365</v>
      </c>
      <c r="AH214" s="53">
        <f>ROUNDDOWN((config!$B$8-H214)/365.25,0)</f>
        <v>123</v>
      </c>
      <c r="AI214" s="60">
        <f t="shared" si="78"/>
        <v>4</v>
      </c>
      <c r="AJ214" s="60" t="str">
        <f>$F214 &amp; INDEX(Beschäftigungsgruppen!$J$15:$M$15,1,AI214)</f>
        <v>d</v>
      </c>
      <c r="AK214" s="60" t="b">
        <f>G214&lt;&gt;config!$F$20</f>
        <v>1</v>
      </c>
      <c r="AL214" s="60" t="str">
        <f t="shared" ref="AL214:AL277" si="85">IF(AK214,"Ja","")</f>
        <v>Ja</v>
      </c>
      <c r="AM214" s="60" t="str">
        <f t="shared" si="79"/>
        <v>Nein</v>
      </c>
      <c r="AN214" s="60" t="b">
        <f t="shared" si="82"/>
        <v>0</v>
      </c>
      <c r="AO214" s="60" t="b">
        <f>AND(C214=config!$D$23,AND(NOT(ISBLANK(H214)),H214&lt;=DATE(2022,12,31)))</f>
        <v>0</v>
      </c>
      <c r="AP214" s="60" t="b">
        <f>AND(D214=config!$J$24,AND(NOT(ISBLANK(I214)),I214&lt;=DATE(2022,12,31)))</f>
        <v>0</v>
      </c>
      <c r="AQ214" s="63">
        <f>K214*IF(AN214,14,12)/config!$B$7*AG214</f>
        <v>0</v>
      </c>
      <c r="AR214" s="63">
        <f>IF(K214&lt;=config!$B$9,config!$B$10,config!$B$11)*AQ214</f>
        <v>0</v>
      </c>
      <c r="AS214" s="63" t="e">
        <f>INDEX(Beschäftigungsgruppen!$J$16:$M$20,F214,AI214)/config!$B$12*J214</f>
        <v>#VALUE!</v>
      </c>
      <c r="AT214" s="63" t="e">
        <f>AS214*IF(AN214,14,12)/config!$B$7*AG214</f>
        <v>#VALUE!</v>
      </c>
      <c r="AU214" s="63" t="e">
        <f>IF(AS214&lt;=config!$B$9,config!$B$10,config!$B$11)*AT214</f>
        <v>#VALUE!</v>
      </c>
      <c r="AV214" s="249">
        <f t="shared" ref="AV214:AV277" si="86">IF(G214="Echter Dienstvertrag",1,0)</f>
        <v>0</v>
      </c>
      <c r="AW214" s="249">
        <f t="shared" ref="AW214:AW277" si="87">IF(G214="Freier Dienstvertrag",1,0)</f>
        <v>0</v>
      </c>
      <c r="AX214" s="53">
        <f t="shared" ref="AX214:AX277" si="88">IF((AV214+AW214)&gt;0,1,0)</f>
        <v>0</v>
      </c>
    </row>
    <row r="215" spans="2:50" ht="15" customHeight="1" x14ac:dyDescent="0.2">
      <c r="B215" s="176" t="str">
        <f t="shared" ref="B215:B278" si="89">IF(Y215,"",IF(Z215,"unvollständig","vollständig"))</f>
        <v/>
      </c>
      <c r="C215" s="137"/>
      <c r="D215" s="115"/>
      <c r="E215" s="96"/>
      <c r="F215" s="127"/>
      <c r="G215" s="128"/>
      <c r="H215" s="122"/>
      <c r="I215" s="123"/>
      <c r="J215" s="129"/>
      <c r="K215" s="17"/>
      <c r="L215" s="115"/>
      <c r="M215" s="117" t="str">
        <f t="shared" ref="M215:M278" si="90">IF(AD215,AQ215,"")</f>
        <v/>
      </c>
      <c r="N215" s="14" t="str">
        <f t="shared" ref="N215:N278" si="91">IF(AD215,AR215,"")</f>
        <v/>
      </c>
      <c r="O215" s="264" t="str">
        <f t="shared" si="76"/>
        <v/>
      </c>
      <c r="P215" s="262"/>
      <c r="Q215" s="110" t="str">
        <f t="shared" ref="Q215:Q278" si="92">IF(AC215,AJ215,"")</f>
        <v/>
      </c>
      <c r="R215" s="14" t="str">
        <f t="shared" ref="R215:R278" si="93">IF(AC215,AS215,"")</f>
        <v/>
      </c>
      <c r="S215" s="14" t="str">
        <f t="shared" ref="S215:S278" si="94">IF(AC215,AT215,"")</f>
        <v/>
      </c>
      <c r="T215" s="14" t="str">
        <f t="shared" ref="T215:T278" si="95">IF(AC215,AU215,"")</f>
        <v/>
      </c>
      <c r="U215" s="14" t="str">
        <f t="shared" ref="U215:U278" si="96">IF(AC215,S215+T215,"")</f>
        <v/>
      </c>
      <c r="V215" s="95" t="str">
        <f t="shared" ref="V215:V278" si="97">IF(AD215,100*O215/U215-100,"")</f>
        <v/>
      </c>
      <c r="W215" s="120"/>
      <c r="X215" s="53"/>
      <c r="Y215" s="53" t="b">
        <f t="shared" si="83"/>
        <v>1</v>
      </c>
      <c r="Z215" s="53" t="b">
        <f t="shared" si="84"/>
        <v>0</v>
      </c>
      <c r="AA215" s="53" t="b">
        <f>IF(ISBLANK(H215),TRUE,AND(IF(ISBLANK(I215),TRUE,I215&gt;=H215),AND(H215&gt;=DATE(1900,1,1),H215&lt;=DATE(config!$B$6,12,31))))</f>
        <v>1</v>
      </c>
      <c r="AB215" s="53" t="b">
        <f>IF(ISBLANK(I215),TRUE,IF(ISBLANK(H215),FALSE,AND(I215&gt;=H215,AND(I215&gt;=DATE(config!$B$6,1,1),I215&lt;=DATE(config!$B$6,12,31)))))</f>
        <v>1</v>
      </c>
      <c r="AC215" s="53" t="b">
        <f t="shared" si="80"/>
        <v>0</v>
      </c>
      <c r="AD215" s="53" t="b">
        <f t="shared" si="81"/>
        <v>0</v>
      </c>
      <c r="AE215" s="53">
        <f>IF(H215&lt;DATE(config!$B$6,1,1),DATE(config!$B$6,1,1),H215)</f>
        <v>44562</v>
      </c>
      <c r="AF215" s="53">
        <f>IF(ISBLANK(I215),DATE(config!$B$6,12,31),IF(I215&gt;DATE(config!$B$6,12,31),DATE(config!$B$6,12,31),I215))</f>
        <v>44926</v>
      </c>
      <c r="AG215" s="53">
        <f t="shared" si="77"/>
        <v>365</v>
      </c>
      <c r="AH215" s="53">
        <f>ROUNDDOWN((config!$B$8-H215)/365.25,0)</f>
        <v>123</v>
      </c>
      <c r="AI215" s="60">
        <f t="shared" si="78"/>
        <v>4</v>
      </c>
      <c r="AJ215" s="60" t="str">
        <f>$F215 &amp; INDEX(Beschäftigungsgruppen!$J$15:$M$15,1,AI215)</f>
        <v>d</v>
      </c>
      <c r="AK215" s="60" t="b">
        <f>G215&lt;&gt;config!$F$20</f>
        <v>1</v>
      </c>
      <c r="AL215" s="60" t="str">
        <f t="shared" si="85"/>
        <v>Ja</v>
      </c>
      <c r="AM215" s="60" t="str">
        <f t="shared" si="79"/>
        <v>Nein</v>
      </c>
      <c r="AN215" s="60" t="b">
        <f t="shared" si="82"/>
        <v>0</v>
      </c>
      <c r="AO215" s="60" t="b">
        <f>AND(C215=config!$D$23,AND(NOT(ISBLANK(H215)),H215&lt;=DATE(2022,12,31)))</f>
        <v>0</v>
      </c>
      <c r="AP215" s="60" t="b">
        <f>AND(D215=config!$J$24,AND(NOT(ISBLANK(I215)),I215&lt;=DATE(2022,12,31)))</f>
        <v>0</v>
      </c>
      <c r="AQ215" s="63">
        <f>K215*IF(AN215,14,12)/config!$B$7*AG215</f>
        <v>0</v>
      </c>
      <c r="AR215" s="63">
        <f>IF(K215&lt;=config!$B$9,config!$B$10,config!$B$11)*AQ215</f>
        <v>0</v>
      </c>
      <c r="AS215" s="63" t="e">
        <f>INDEX(Beschäftigungsgruppen!$J$16:$M$20,F215,AI215)/config!$B$12*J215</f>
        <v>#VALUE!</v>
      </c>
      <c r="AT215" s="63" t="e">
        <f>AS215*IF(AN215,14,12)/config!$B$7*AG215</f>
        <v>#VALUE!</v>
      </c>
      <c r="AU215" s="63" t="e">
        <f>IF(AS215&lt;=config!$B$9,config!$B$10,config!$B$11)*AT215</f>
        <v>#VALUE!</v>
      </c>
      <c r="AV215" s="249">
        <f t="shared" si="86"/>
        <v>0</v>
      </c>
      <c r="AW215" s="249">
        <f t="shared" si="87"/>
        <v>0</v>
      </c>
      <c r="AX215" s="53">
        <f t="shared" si="88"/>
        <v>0</v>
      </c>
    </row>
    <row r="216" spans="2:50" ht="15" customHeight="1" x14ac:dyDescent="0.2">
      <c r="B216" s="176" t="str">
        <f t="shared" si="89"/>
        <v/>
      </c>
      <c r="C216" s="137"/>
      <c r="D216" s="115"/>
      <c r="E216" s="96"/>
      <c r="F216" s="127"/>
      <c r="G216" s="128"/>
      <c r="H216" s="122"/>
      <c r="I216" s="123"/>
      <c r="J216" s="129"/>
      <c r="K216" s="17"/>
      <c r="L216" s="115"/>
      <c r="M216" s="117" t="str">
        <f t="shared" si="90"/>
        <v/>
      </c>
      <c r="N216" s="14" t="str">
        <f t="shared" si="91"/>
        <v/>
      </c>
      <c r="O216" s="264" t="str">
        <f t="shared" ref="O216:O279" si="98">IF(AD216,(M216+N216)*IF(ISBLANK(AX216),1,AX216),"")</f>
        <v/>
      </c>
      <c r="P216" s="262"/>
      <c r="Q216" s="110" t="str">
        <f t="shared" si="92"/>
        <v/>
      </c>
      <c r="R216" s="14" t="str">
        <f t="shared" si="93"/>
        <v/>
      </c>
      <c r="S216" s="14" t="str">
        <f t="shared" si="94"/>
        <v/>
      </c>
      <c r="T216" s="14" t="str">
        <f t="shared" si="95"/>
        <v/>
      </c>
      <c r="U216" s="14" t="str">
        <f t="shared" si="96"/>
        <v/>
      </c>
      <c r="V216" s="95" t="str">
        <f t="shared" si="97"/>
        <v/>
      </c>
      <c r="W216" s="120"/>
      <c r="X216" s="53"/>
      <c r="Y216" s="53" t="b">
        <f t="shared" si="83"/>
        <v>1</v>
      </c>
      <c r="Z216" s="53" t="b">
        <f t="shared" si="84"/>
        <v>0</v>
      </c>
      <c r="AA216" s="53" t="b">
        <f>IF(ISBLANK(H216),TRUE,AND(IF(ISBLANK(I216),TRUE,I216&gt;=H216),AND(H216&gt;=DATE(1900,1,1),H216&lt;=DATE(config!$B$6,12,31))))</f>
        <v>1</v>
      </c>
      <c r="AB216" s="53" t="b">
        <f>IF(ISBLANK(I216),TRUE,IF(ISBLANK(H216),FALSE,AND(I216&gt;=H216,AND(I216&gt;=DATE(config!$B$6,1,1),I216&lt;=DATE(config!$B$6,12,31)))))</f>
        <v>1</v>
      </c>
      <c r="AC216" s="53" t="b">
        <f t="shared" si="80"/>
        <v>0</v>
      </c>
      <c r="AD216" s="53" t="b">
        <f t="shared" si="81"/>
        <v>0</v>
      </c>
      <c r="AE216" s="53">
        <f>IF(H216&lt;DATE(config!$B$6,1,1),DATE(config!$B$6,1,1),H216)</f>
        <v>44562</v>
      </c>
      <c r="AF216" s="53">
        <f>IF(ISBLANK(I216),DATE(config!$B$6,12,31),IF(I216&gt;DATE(config!$B$6,12,31),DATE(config!$B$6,12,31),I216))</f>
        <v>44926</v>
      </c>
      <c r="AG216" s="53">
        <f t="shared" si="77"/>
        <v>365</v>
      </c>
      <c r="AH216" s="53">
        <f>ROUNDDOWN((config!$B$8-H216)/365.25,0)</f>
        <v>123</v>
      </c>
      <c r="AI216" s="60">
        <f t="shared" si="78"/>
        <v>4</v>
      </c>
      <c r="AJ216" s="60" t="str">
        <f>$F216 &amp; INDEX(Beschäftigungsgruppen!$J$15:$M$15,1,AI216)</f>
        <v>d</v>
      </c>
      <c r="AK216" s="60" t="b">
        <f>G216&lt;&gt;config!$F$20</f>
        <v>1</v>
      </c>
      <c r="AL216" s="60" t="str">
        <f t="shared" si="85"/>
        <v>Ja</v>
      </c>
      <c r="AM216" s="60" t="str">
        <f t="shared" si="79"/>
        <v>Nein</v>
      </c>
      <c r="AN216" s="60" t="b">
        <f t="shared" si="82"/>
        <v>0</v>
      </c>
      <c r="AO216" s="60" t="b">
        <f>AND(C216=config!$D$23,AND(NOT(ISBLANK(H216)),H216&lt;=DATE(2022,12,31)))</f>
        <v>0</v>
      </c>
      <c r="AP216" s="60" t="b">
        <f>AND(D216=config!$J$24,AND(NOT(ISBLANK(I216)),I216&lt;=DATE(2022,12,31)))</f>
        <v>0</v>
      </c>
      <c r="AQ216" s="63">
        <f>K216*IF(AN216,14,12)/config!$B$7*AG216</f>
        <v>0</v>
      </c>
      <c r="AR216" s="63">
        <f>IF(K216&lt;=config!$B$9,config!$B$10,config!$B$11)*AQ216</f>
        <v>0</v>
      </c>
      <c r="AS216" s="63" t="e">
        <f>INDEX(Beschäftigungsgruppen!$J$16:$M$20,F216,AI216)/config!$B$12*J216</f>
        <v>#VALUE!</v>
      </c>
      <c r="AT216" s="63" t="e">
        <f>AS216*IF(AN216,14,12)/config!$B$7*AG216</f>
        <v>#VALUE!</v>
      </c>
      <c r="AU216" s="63" t="e">
        <f>IF(AS216&lt;=config!$B$9,config!$B$10,config!$B$11)*AT216</f>
        <v>#VALUE!</v>
      </c>
      <c r="AV216" s="249">
        <f t="shared" si="86"/>
        <v>0</v>
      </c>
      <c r="AW216" s="249">
        <f t="shared" si="87"/>
        <v>0</v>
      </c>
      <c r="AX216" s="53">
        <f t="shared" si="88"/>
        <v>0</v>
      </c>
    </row>
    <row r="217" spans="2:50" ht="15" customHeight="1" x14ac:dyDescent="0.2">
      <c r="B217" s="176" t="str">
        <f t="shared" si="89"/>
        <v/>
      </c>
      <c r="C217" s="137"/>
      <c r="D217" s="115"/>
      <c r="E217" s="96"/>
      <c r="F217" s="127"/>
      <c r="G217" s="128"/>
      <c r="H217" s="122"/>
      <c r="I217" s="123"/>
      <c r="J217" s="129"/>
      <c r="K217" s="17"/>
      <c r="L217" s="115"/>
      <c r="M217" s="117" t="str">
        <f t="shared" si="90"/>
        <v/>
      </c>
      <c r="N217" s="14" t="str">
        <f t="shared" si="91"/>
        <v/>
      </c>
      <c r="O217" s="264" t="str">
        <f t="shared" si="98"/>
        <v/>
      </c>
      <c r="P217" s="262"/>
      <c r="Q217" s="110" t="str">
        <f t="shared" si="92"/>
        <v/>
      </c>
      <c r="R217" s="14" t="str">
        <f t="shared" si="93"/>
        <v/>
      </c>
      <c r="S217" s="14" t="str">
        <f t="shared" si="94"/>
        <v/>
      </c>
      <c r="T217" s="14" t="str">
        <f t="shared" si="95"/>
        <v/>
      </c>
      <c r="U217" s="14" t="str">
        <f t="shared" si="96"/>
        <v/>
      </c>
      <c r="V217" s="95" t="str">
        <f t="shared" si="97"/>
        <v/>
      </c>
      <c r="W217" s="120"/>
      <c r="X217" s="53"/>
      <c r="Y217" s="53" t="b">
        <f t="shared" si="83"/>
        <v>1</v>
      </c>
      <c r="Z217" s="53" t="b">
        <f t="shared" si="84"/>
        <v>0</v>
      </c>
      <c r="AA217" s="53" t="b">
        <f>IF(ISBLANK(H217),TRUE,AND(IF(ISBLANK(I217),TRUE,I217&gt;=H217),AND(H217&gt;=DATE(1900,1,1),H217&lt;=DATE(config!$B$6,12,31))))</f>
        <v>1</v>
      </c>
      <c r="AB217" s="53" t="b">
        <f>IF(ISBLANK(I217),TRUE,IF(ISBLANK(H217),FALSE,AND(I217&gt;=H217,AND(I217&gt;=DATE(config!$B$6,1,1),I217&lt;=DATE(config!$B$6,12,31)))))</f>
        <v>1</v>
      </c>
      <c r="AC217" s="53" t="b">
        <f t="shared" si="80"/>
        <v>0</v>
      </c>
      <c r="AD217" s="53" t="b">
        <f t="shared" si="81"/>
        <v>0</v>
      </c>
      <c r="AE217" s="53">
        <f>IF(H217&lt;DATE(config!$B$6,1,1),DATE(config!$B$6,1,1),H217)</f>
        <v>44562</v>
      </c>
      <c r="AF217" s="53">
        <f>IF(ISBLANK(I217),DATE(config!$B$6,12,31),IF(I217&gt;DATE(config!$B$6,12,31),DATE(config!$B$6,12,31),I217))</f>
        <v>44926</v>
      </c>
      <c r="AG217" s="53">
        <f t="shared" si="77"/>
        <v>365</v>
      </c>
      <c r="AH217" s="53">
        <f>ROUNDDOWN((config!$B$8-H217)/365.25,0)</f>
        <v>123</v>
      </c>
      <c r="AI217" s="60">
        <f t="shared" si="78"/>
        <v>4</v>
      </c>
      <c r="AJ217" s="60" t="str">
        <f>$F217 &amp; INDEX(Beschäftigungsgruppen!$J$15:$M$15,1,AI217)</f>
        <v>d</v>
      </c>
      <c r="AK217" s="60" t="b">
        <f>G217&lt;&gt;config!$F$20</f>
        <v>1</v>
      </c>
      <c r="AL217" s="60" t="str">
        <f t="shared" si="85"/>
        <v>Ja</v>
      </c>
      <c r="AM217" s="60" t="str">
        <f t="shared" si="79"/>
        <v>Nein</v>
      </c>
      <c r="AN217" s="60" t="b">
        <f t="shared" si="82"/>
        <v>0</v>
      </c>
      <c r="AO217" s="60" t="b">
        <f>AND(C217=config!$D$23,AND(NOT(ISBLANK(H217)),H217&lt;=DATE(2022,12,31)))</f>
        <v>0</v>
      </c>
      <c r="AP217" s="60" t="b">
        <f>AND(D217=config!$J$24,AND(NOT(ISBLANK(I217)),I217&lt;=DATE(2022,12,31)))</f>
        <v>0</v>
      </c>
      <c r="AQ217" s="63">
        <f>K217*IF(AN217,14,12)/config!$B$7*AG217</f>
        <v>0</v>
      </c>
      <c r="AR217" s="63">
        <f>IF(K217&lt;=config!$B$9,config!$B$10,config!$B$11)*AQ217</f>
        <v>0</v>
      </c>
      <c r="AS217" s="63" t="e">
        <f>INDEX(Beschäftigungsgruppen!$J$16:$M$20,F217,AI217)/config!$B$12*J217</f>
        <v>#VALUE!</v>
      </c>
      <c r="AT217" s="63" t="e">
        <f>AS217*IF(AN217,14,12)/config!$B$7*AG217</f>
        <v>#VALUE!</v>
      </c>
      <c r="AU217" s="63" t="e">
        <f>IF(AS217&lt;=config!$B$9,config!$B$10,config!$B$11)*AT217</f>
        <v>#VALUE!</v>
      </c>
      <c r="AV217" s="249">
        <f t="shared" si="86"/>
        <v>0</v>
      </c>
      <c r="AW217" s="249">
        <f t="shared" si="87"/>
        <v>0</v>
      </c>
      <c r="AX217" s="53">
        <f t="shared" si="88"/>
        <v>0</v>
      </c>
    </row>
    <row r="218" spans="2:50" ht="15" customHeight="1" x14ac:dyDescent="0.2">
      <c r="B218" s="176" t="str">
        <f t="shared" si="89"/>
        <v/>
      </c>
      <c r="C218" s="137"/>
      <c r="D218" s="115"/>
      <c r="E218" s="96"/>
      <c r="F218" s="127"/>
      <c r="G218" s="128"/>
      <c r="H218" s="122"/>
      <c r="I218" s="123"/>
      <c r="J218" s="129"/>
      <c r="K218" s="17"/>
      <c r="L218" s="115"/>
      <c r="M218" s="117" t="str">
        <f t="shared" si="90"/>
        <v/>
      </c>
      <c r="N218" s="14" t="str">
        <f t="shared" si="91"/>
        <v/>
      </c>
      <c r="O218" s="264" t="str">
        <f t="shared" si="98"/>
        <v/>
      </c>
      <c r="P218" s="262"/>
      <c r="Q218" s="110" t="str">
        <f t="shared" si="92"/>
        <v/>
      </c>
      <c r="R218" s="14" t="str">
        <f t="shared" si="93"/>
        <v/>
      </c>
      <c r="S218" s="14" t="str">
        <f t="shared" si="94"/>
        <v/>
      </c>
      <c r="T218" s="14" t="str">
        <f t="shared" si="95"/>
        <v/>
      </c>
      <c r="U218" s="14" t="str">
        <f t="shared" si="96"/>
        <v/>
      </c>
      <c r="V218" s="95" t="str">
        <f t="shared" si="97"/>
        <v/>
      </c>
      <c r="W218" s="120"/>
      <c r="X218" s="53"/>
      <c r="Y218" s="53" t="b">
        <f t="shared" si="83"/>
        <v>1</v>
      </c>
      <c r="Z218" s="53" t="b">
        <f t="shared" si="84"/>
        <v>0</v>
      </c>
      <c r="AA218" s="53" t="b">
        <f>IF(ISBLANK(H218),TRUE,AND(IF(ISBLANK(I218),TRUE,I218&gt;=H218),AND(H218&gt;=DATE(1900,1,1),H218&lt;=DATE(config!$B$6,12,31))))</f>
        <v>1</v>
      </c>
      <c r="AB218" s="53" t="b">
        <f>IF(ISBLANK(I218),TRUE,IF(ISBLANK(H218),FALSE,AND(I218&gt;=H218,AND(I218&gt;=DATE(config!$B$6,1,1),I218&lt;=DATE(config!$B$6,12,31)))))</f>
        <v>1</v>
      </c>
      <c r="AC218" s="53" t="b">
        <f t="shared" si="80"/>
        <v>0</v>
      </c>
      <c r="AD218" s="53" t="b">
        <f t="shared" si="81"/>
        <v>0</v>
      </c>
      <c r="AE218" s="53">
        <f>IF(H218&lt;DATE(config!$B$6,1,1),DATE(config!$B$6,1,1),H218)</f>
        <v>44562</v>
      </c>
      <c r="AF218" s="53">
        <f>IF(ISBLANK(I218),DATE(config!$B$6,12,31),IF(I218&gt;DATE(config!$B$6,12,31),DATE(config!$B$6,12,31),I218))</f>
        <v>44926</v>
      </c>
      <c r="AG218" s="53">
        <f t="shared" si="77"/>
        <v>365</v>
      </c>
      <c r="AH218" s="53">
        <f>ROUNDDOWN((config!$B$8-H218)/365.25,0)</f>
        <v>123</v>
      </c>
      <c r="AI218" s="60">
        <f t="shared" si="78"/>
        <v>4</v>
      </c>
      <c r="AJ218" s="60" t="str">
        <f>$F218 &amp; INDEX(Beschäftigungsgruppen!$J$15:$M$15,1,AI218)</f>
        <v>d</v>
      </c>
      <c r="AK218" s="60" t="b">
        <f>G218&lt;&gt;config!$F$20</f>
        <v>1</v>
      </c>
      <c r="AL218" s="60" t="str">
        <f t="shared" si="85"/>
        <v>Ja</v>
      </c>
      <c r="AM218" s="60" t="str">
        <f t="shared" si="79"/>
        <v>Nein</v>
      </c>
      <c r="AN218" s="60" t="b">
        <f t="shared" si="82"/>
        <v>0</v>
      </c>
      <c r="AO218" s="60" t="b">
        <f>AND(C218=config!$D$23,AND(NOT(ISBLANK(H218)),H218&lt;=DATE(2022,12,31)))</f>
        <v>0</v>
      </c>
      <c r="AP218" s="60" t="b">
        <f>AND(D218=config!$J$24,AND(NOT(ISBLANK(I218)),I218&lt;=DATE(2022,12,31)))</f>
        <v>0</v>
      </c>
      <c r="AQ218" s="63">
        <f>K218*IF(AN218,14,12)/config!$B$7*AG218</f>
        <v>0</v>
      </c>
      <c r="AR218" s="63">
        <f>IF(K218&lt;=config!$B$9,config!$B$10,config!$B$11)*AQ218</f>
        <v>0</v>
      </c>
      <c r="AS218" s="63" t="e">
        <f>INDEX(Beschäftigungsgruppen!$J$16:$M$20,F218,AI218)/config!$B$12*J218</f>
        <v>#VALUE!</v>
      </c>
      <c r="AT218" s="63" t="e">
        <f>AS218*IF(AN218,14,12)/config!$B$7*AG218</f>
        <v>#VALUE!</v>
      </c>
      <c r="AU218" s="63" t="e">
        <f>IF(AS218&lt;=config!$B$9,config!$B$10,config!$B$11)*AT218</f>
        <v>#VALUE!</v>
      </c>
      <c r="AV218" s="249">
        <f t="shared" si="86"/>
        <v>0</v>
      </c>
      <c r="AW218" s="249">
        <f t="shared" si="87"/>
        <v>0</v>
      </c>
      <c r="AX218" s="53">
        <f t="shared" si="88"/>
        <v>0</v>
      </c>
    </row>
    <row r="219" spans="2:50" ht="15" customHeight="1" x14ac:dyDescent="0.2">
      <c r="B219" s="176" t="str">
        <f t="shared" si="89"/>
        <v/>
      </c>
      <c r="C219" s="137"/>
      <c r="D219" s="115"/>
      <c r="E219" s="96"/>
      <c r="F219" s="127"/>
      <c r="G219" s="128"/>
      <c r="H219" s="122"/>
      <c r="I219" s="123"/>
      <c r="J219" s="129"/>
      <c r="K219" s="17"/>
      <c r="L219" s="115"/>
      <c r="M219" s="117" t="str">
        <f t="shared" si="90"/>
        <v/>
      </c>
      <c r="N219" s="14" t="str">
        <f t="shared" si="91"/>
        <v/>
      </c>
      <c r="O219" s="264" t="str">
        <f t="shared" si="98"/>
        <v/>
      </c>
      <c r="P219" s="262"/>
      <c r="Q219" s="110" t="str">
        <f t="shared" si="92"/>
        <v/>
      </c>
      <c r="R219" s="14" t="str">
        <f t="shared" si="93"/>
        <v/>
      </c>
      <c r="S219" s="14" t="str">
        <f t="shared" si="94"/>
        <v/>
      </c>
      <c r="T219" s="14" t="str">
        <f t="shared" si="95"/>
        <v/>
      </c>
      <c r="U219" s="14" t="str">
        <f t="shared" si="96"/>
        <v/>
      </c>
      <c r="V219" s="95" t="str">
        <f t="shared" si="97"/>
        <v/>
      </c>
      <c r="W219" s="120"/>
      <c r="X219" s="53"/>
      <c r="Y219" s="53" t="b">
        <f t="shared" si="83"/>
        <v>1</v>
      </c>
      <c r="Z219" s="53" t="b">
        <f t="shared" si="84"/>
        <v>0</v>
      </c>
      <c r="AA219" s="53" t="b">
        <f>IF(ISBLANK(H219),TRUE,AND(IF(ISBLANK(I219),TRUE,I219&gt;=H219),AND(H219&gt;=DATE(1900,1,1),H219&lt;=DATE(config!$B$6,12,31))))</f>
        <v>1</v>
      </c>
      <c r="AB219" s="53" t="b">
        <f>IF(ISBLANK(I219),TRUE,IF(ISBLANK(H219),FALSE,AND(I219&gt;=H219,AND(I219&gt;=DATE(config!$B$6,1,1),I219&lt;=DATE(config!$B$6,12,31)))))</f>
        <v>1</v>
      </c>
      <c r="AC219" s="53" t="b">
        <f t="shared" si="80"/>
        <v>0</v>
      </c>
      <c r="AD219" s="53" t="b">
        <f t="shared" si="81"/>
        <v>0</v>
      </c>
      <c r="AE219" s="53">
        <f>IF(H219&lt;DATE(config!$B$6,1,1),DATE(config!$B$6,1,1),H219)</f>
        <v>44562</v>
      </c>
      <c r="AF219" s="53">
        <f>IF(ISBLANK(I219),DATE(config!$B$6,12,31),IF(I219&gt;DATE(config!$B$6,12,31),DATE(config!$B$6,12,31),I219))</f>
        <v>44926</v>
      </c>
      <c r="AG219" s="53">
        <f t="shared" si="77"/>
        <v>365</v>
      </c>
      <c r="AH219" s="53">
        <f>ROUNDDOWN((config!$B$8-H219)/365.25,0)</f>
        <v>123</v>
      </c>
      <c r="AI219" s="60">
        <f t="shared" si="78"/>
        <v>4</v>
      </c>
      <c r="AJ219" s="60" t="str">
        <f>$F219 &amp; INDEX(Beschäftigungsgruppen!$J$15:$M$15,1,AI219)</f>
        <v>d</v>
      </c>
      <c r="AK219" s="60" t="b">
        <f>G219&lt;&gt;config!$F$20</f>
        <v>1</v>
      </c>
      <c r="AL219" s="60" t="str">
        <f t="shared" si="85"/>
        <v>Ja</v>
      </c>
      <c r="AM219" s="60" t="str">
        <f t="shared" si="79"/>
        <v>Nein</v>
      </c>
      <c r="AN219" s="60" t="b">
        <f t="shared" si="82"/>
        <v>0</v>
      </c>
      <c r="AO219" s="60" t="b">
        <f>AND(C219=config!$D$23,AND(NOT(ISBLANK(H219)),H219&lt;=DATE(2022,12,31)))</f>
        <v>0</v>
      </c>
      <c r="AP219" s="60" t="b">
        <f>AND(D219=config!$J$24,AND(NOT(ISBLANK(I219)),I219&lt;=DATE(2022,12,31)))</f>
        <v>0</v>
      </c>
      <c r="AQ219" s="63">
        <f>K219*IF(AN219,14,12)/config!$B$7*AG219</f>
        <v>0</v>
      </c>
      <c r="AR219" s="63">
        <f>IF(K219&lt;=config!$B$9,config!$B$10,config!$B$11)*AQ219</f>
        <v>0</v>
      </c>
      <c r="AS219" s="63" t="e">
        <f>INDEX(Beschäftigungsgruppen!$J$16:$M$20,F219,AI219)/config!$B$12*J219</f>
        <v>#VALUE!</v>
      </c>
      <c r="AT219" s="63" t="e">
        <f>AS219*IF(AN219,14,12)/config!$B$7*AG219</f>
        <v>#VALUE!</v>
      </c>
      <c r="AU219" s="63" t="e">
        <f>IF(AS219&lt;=config!$B$9,config!$B$10,config!$B$11)*AT219</f>
        <v>#VALUE!</v>
      </c>
      <c r="AV219" s="249">
        <f t="shared" si="86"/>
        <v>0</v>
      </c>
      <c r="AW219" s="249">
        <f t="shared" si="87"/>
        <v>0</v>
      </c>
      <c r="AX219" s="53">
        <f t="shared" si="88"/>
        <v>0</v>
      </c>
    </row>
    <row r="220" spans="2:50" ht="15" customHeight="1" x14ac:dyDescent="0.2">
      <c r="B220" s="176" t="str">
        <f t="shared" si="89"/>
        <v/>
      </c>
      <c r="C220" s="137"/>
      <c r="D220" s="115"/>
      <c r="E220" s="96"/>
      <c r="F220" s="127"/>
      <c r="G220" s="128"/>
      <c r="H220" s="122"/>
      <c r="I220" s="123"/>
      <c r="J220" s="129"/>
      <c r="K220" s="17"/>
      <c r="L220" s="115"/>
      <c r="M220" s="117" t="str">
        <f t="shared" si="90"/>
        <v/>
      </c>
      <c r="N220" s="14" t="str">
        <f t="shared" si="91"/>
        <v/>
      </c>
      <c r="O220" s="264" t="str">
        <f t="shared" si="98"/>
        <v/>
      </c>
      <c r="P220" s="262"/>
      <c r="Q220" s="110" t="str">
        <f t="shared" si="92"/>
        <v/>
      </c>
      <c r="R220" s="14" t="str">
        <f t="shared" si="93"/>
        <v/>
      </c>
      <c r="S220" s="14" t="str">
        <f t="shared" si="94"/>
        <v/>
      </c>
      <c r="T220" s="14" t="str">
        <f t="shared" si="95"/>
        <v/>
      </c>
      <c r="U220" s="14" t="str">
        <f t="shared" si="96"/>
        <v/>
      </c>
      <c r="V220" s="95" t="str">
        <f t="shared" si="97"/>
        <v/>
      </c>
      <c r="W220" s="120"/>
      <c r="X220" s="53"/>
      <c r="Y220" s="53" t="b">
        <f t="shared" si="83"/>
        <v>1</v>
      </c>
      <c r="Z220" s="53" t="b">
        <f t="shared" si="84"/>
        <v>0</v>
      </c>
      <c r="AA220" s="53" t="b">
        <f>IF(ISBLANK(H220),TRUE,AND(IF(ISBLANK(I220),TRUE,I220&gt;=H220),AND(H220&gt;=DATE(1900,1,1),H220&lt;=DATE(config!$B$6,12,31))))</f>
        <v>1</v>
      </c>
      <c r="AB220" s="53" t="b">
        <f>IF(ISBLANK(I220),TRUE,IF(ISBLANK(H220),FALSE,AND(I220&gt;=H220,AND(I220&gt;=DATE(config!$B$6,1,1),I220&lt;=DATE(config!$B$6,12,31)))))</f>
        <v>1</v>
      </c>
      <c r="AC220" s="53" t="b">
        <f t="shared" si="80"/>
        <v>0</v>
      </c>
      <c r="AD220" s="53" t="b">
        <f t="shared" si="81"/>
        <v>0</v>
      </c>
      <c r="AE220" s="53">
        <f>IF(H220&lt;DATE(config!$B$6,1,1),DATE(config!$B$6,1,1),H220)</f>
        <v>44562</v>
      </c>
      <c r="AF220" s="53">
        <f>IF(ISBLANK(I220),DATE(config!$B$6,12,31),IF(I220&gt;DATE(config!$B$6,12,31),DATE(config!$B$6,12,31),I220))</f>
        <v>44926</v>
      </c>
      <c r="AG220" s="53">
        <f t="shared" si="77"/>
        <v>365</v>
      </c>
      <c r="AH220" s="53">
        <f>ROUNDDOWN((config!$B$8-H220)/365.25,0)</f>
        <v>123</v>
      </c>
      <c r="AI220" s="60">
        <f t="shared" si="78"/>
        <v>4</v>
      </c>
      <c r="AJ220" s="60" t="str">
        <f>$F220 &amp; INDEX(Beschäftigungsgruppen!$J$15:$M$15,1,AI220)</f>
        <v>d</v>
      </c>
      <c r="AK220" s="60" t="b">
        <f>G220&lt;&gt;config!$F$20</f>
        <v>1</v>
      </c>
      <c r="AL220" s="60" t="str">
        <f t="shared" si="85"/>
        <v>Ja</v>
      </c>
      <c r="AM220" s="60" t="str">
        <f t="shared" si="79"/>
        <v>Nein</v>
      </c>
      <c r="AN220" s="60" t="b">
        <f t="shared" si="82"/>
        <v>0</v>
      </c>
      <c r="AO220" s="60" t="b">
        <f>AND(C220=config!$D$23,AND(NOT(ISBLANK(H220)),H220&lt;=DATE(2022,12,31)))</f>
        <v>0</v>
      </c>
      <c r="AP220" s="60" t="b">
        <f>AND(D220=config!$J$24,AND(NOT(ISBLANK(I220)),I220&lt;=DATE(2022,12,31)))</f>
        <v>0</v>
      </c>
      <c r="AQ220" s="63">
        <f>K220*IF(AN220,14,12)/config!$B$7*AG220</f>
        <v>0</v>
      </c>
      <c r="AR220" s="63">
        <f>IF(K220&lt;=config!$B$9,config!$B$10,config!$B$11)*AQ220</f>
        <v>0</v>
      </c>
      <c r="AS220" s="63" t="e">
        <f>INDEX(Beschäftigungsgruppen!$J$16:$M$20,F220,AI220)/config!$B$12*J220</f>
        <v>#VALUE!</v>
      </c>
      <c r="AT220" s="63" t="e">
        <f>AS220*IF(AN220,14,12)/config!$B$7*AG220</f>
        <v>#VALUE!</v>
      </c>
      <c r="AU220" s="63" t="e">
        <f>IF(AS220&lt;=config!$B$9,config!$B$10,config!$B$11)*AT220</f>
        <v>#VALUE!</v>
      </c>
      <c r="AV220" s="249">
        <f t="shared" si="86"/>
        <v>0</v>
      </c>
      <c r="AW220" s="249">
        <f t="shared" si="87"/>
        <v>0</v>
      </c>
      <c r="AX220" s="53">
        <f t="shared" si="88"/>
        <v>0</v>
      </c>
    </row>
    <row r="221" spans="2:50" ht="15" customHeight="1" x14ac:dyDescent="0.2">
      <c r="B221" s="176" t="str">
        <f t="shared" si="89"/>
        <v/>
      </c>
      <c r="C221" s="137"/>
      <c r="D221" s="115"/>
      <c r="E221" s="96"/>
      <c r="F221" s="127"/>
      <c r="G221" s="128"/>
      <c r="H221" s="122"/>
      <c r="I221" s="123"/>
      <c r="J221" s="129"/>
      <c r="K221" s="17"/>
      <c r="L221" s="115"/>
      <c r="M221" s="117" t="str">
        <f t="shared" si="90"/>
        <v/>
      </c>
      <c r="N221" s="14" t="str">
        <f t="shared" si="91"/>
        <v/>
      </c>
      <c r="O221" s="264" t="str">
        <f t="shared" si="98"/>
        <v/>
      </c>
      <c r="P221" s="262"/>
      <c r="Q221" s="110" t="str">
        <f t="shared" si="92"/>
        <v/>
      </c>
      <c r="R221" s="14" t="str">
        <f t="shared" si="93"/>
        <v/>
      </c>
      <c r="S221" s="14" t="str">
        <f t="shared" si="94"/>
        <v/>
      </c>
      <c r="T221" s="14" t="str">
        <f t="shared" si="95"/>
        <v/>
      </c>
      <c r="U221" s="14" t="str">
        <f t="shared" si="96"/>
        <v/>
      </c>
      <c r="V221" s="95" t="str">
        <f t="shared" si="97"/>
        <v/>
      </c>
      <c r="W221" s="120"/>
      <c r="X221" s="53"/>
      <c r="Y221" s="53" t="b">
        <f t="shared" si="83"/>
        <v>1</v>
      </c>
      <c r="Z221" s="53" t="b">
        <f t="shared" si="84"/>
        <v>0</v>
      </c>
      <c r="AA221" s="53" t="b">
        <f>IF(ISBLANK(H221),TRUE,AND(IF(ISBLANK(I221),TRUE,I221&gt;=H221),AND(H221&gt;=DATE(1900,1,1),H221&lt;=DATE(config!$B$6,12,31))))</f>
        <v>1</v>
      </c>
      <c r="AB221" s="53" t="b">
        <f>IF(ISBLANK(I221),TRUE,IF(ISBLANK(H221),FALSE,AND(I221&gt;=H221,AND(I221&gt;=DATE(config!$B$6,1,1),I221&lt;=DATE(config!$B$6,12,31)))))</f>
        <v>1</v>
      </c>
      <c r="AC221" s="53" t="b">
        <f t="shared" si="80"/>
        <v>0</v>
      </c>
      <c r="AD221" s="53" t="b">
        <f t="shared" si="81"/>
        <v>0</v>
      </c>
      <c r="AE221" s="53">
        <f>IF(H221&lt;DATE(config!$B$6,1,1),DATE(config!$B$6,1,1),H221)</f>
        <v>44562</v>
      </c>
      <c r="AF221" s="53">
        <f>IF(ISBLANK(I221),DATE(config!$B$6,12,31),IF(I221&gt;DATE(config!$B$6,12,31),DATE(config!$B$6,12,31),I221))</f>
        <v>44926</v>
      </c>
      <c r="AG221" s="53">
        <f t="shared" si="77"/>
        <v>365</v>
      </c>
      <c r="AH221" s="53">
        <f>ROUNDDOWN((config!$B$8-H221)/365.25,0)</f>
        <v>123</v>
      </c>
      <c r="AI221" s="60">
        <f t="shared" si="78"/>
        <v>4</v>
      </c>
      <c r="AJ221" s="60" t="str">
        <f>$F221 &amp; INDEX(Beschäftigungsgruppen!$J$15:$M$15,1,AI221)</f>
        <v>d</v>
      </c>
      <c r="AK221" s="60" t="b">
        <f>G221&lt;&gt;config!$F$20</f>
        <v>1</v>
      </c>
      <c r="AL221" s="60" t="str">
        <f t="shared" si="85"/>
        <v>Ja</v>
      </c>
      <c r="AM221" s="60" t="str">
        <f t="shared" si="79"/>
        <v>Nein</v>
      </c>
      <c r="AN221" s="60" t="b">
        <f t="shared" si="82"/>
        <v>0</v>
      </c>
      <c r="AO221" s="60" t="b">
        <f>AND(C221=config!$D$23,AND(NOT(ISBLANK(H221)),H221&lt;=DATE(2022,12,31)))</f>
        <v>0</v>
      </c>
      <c r="AP221" s="60" t="b">
        <f>AND(D221=config!$J$24,AND(NOT(ISBLANK(I221)),I221&lt;=DATE(2022,12,31)))</f>
        <v>0</v>
      </c>
      <c r="AQ221" s="63">
        <f>K221*IF(AN221,14,12)/config!$B$7*AG221</f>
        <v>0</v>
      </c>
      <c r="AR221" s="63">
        <f>IF(K221&lt;=config!$B$9,config!$B$10,config!$B$11)*AQ221</f>
        <v>0</v>
      </c>
      <c r="AS221" s="63" t="e">
        <f>INDEX(Beschäftigungsgruppen!$J$16:$M$20,F221,AI221)/config!$B$12*J221</f>
        <v>#VALUE!</v>
      </c>
      <c r="AT221" s="63" t="e">
        <f>AS221*IF(AN221,14,12)/config!$B$7*AG221</f>
        <v>#VALUE!</v>
      </c>
      <c r="AU221" s="63" t="e">
        <f>IF(AS221&lt;=config!$B$9,config!$B$10,config!$B$11)*AT221</f>
        <v>#VALUE!</v>
      </c>
      <c r="AV221" s="249">
        <f t="shared" si="86"/>
        <v>0</v>
      </c>
      <c r="AW221" s="249">
        <f t="shared" si="87"/>
        <v>0</v>
      </c>
      <c r="AX221" s="53">
        <f t="shared" si="88"/>
        <v>0</v>
      </c>
    </row>
    <row r="222" spans="2:50" ht="15" customHeight="1" x14ac:dyDescent="0.2">
      <c r="B222" s="176" t="str">
        <f t="shared" si="89"/>
        <v/>
      </c>
      <c r="C222" s="137"/>
      <c r="D222" s="115"/>
      <c r="E222" s="96"/>
      <c r="F222" s="127"/>
      <c r="G222" s="128"/>
      <c r="H222" s="122"/>
      <c r="I222" s="123"/>
      <c r="J222" s="129"/>
      <c r="K222" s="17"/>
      <c r="L222" s="115"/>
      <c r="M222" s="117" t="str">
        <f t="shared" si="90"/>
        <v/>
      </c>
      <c r="N222" s="14" t="str">
        <f t="shared" si="91"/>
        <v/>
      </c>
      <c r="O222" s="264" t="str">
        <f t="shared" si="98"/>
        <v/>
      </c>
      <c r="P222" s="262"/>
      <c r="Q222" s="110" t="str">
        <f t="shared" si="92"/>
        <v/>
      </c>
      <c r="R222" s="14" t="str">
        <f t="shared" si="93"/>
        <v/>
      </c>
      <c r="S222" s="14" t="str">
        <f t="shared" si="94"/>
        <v/>
      </c>
      <c r="T222" s="14" t="str">
        <f t="shared" si="95"/>
        <v/>
      </c>
      <c r="U222" s="14" t="str">
        <f t="shared" si="96"/>
        <v/>
      </c>
      <c r="V222" s="95" t="str">
        <f t="shared" si="97"/>
        <v/>
      </c>
      <c r="W222" s="120"/>
      <c r="X222" s="53"/>
      <c r="Y222" s="53" t="b">
        <f t="shared" si="83"/>
        <v>1</v>
      </c>
      <c r="Z222" s="53" t="b">
        <f t="shared" si="84"/>
        <v>0</v>
      </c>
      <c r="AA222" s="53" t="b">
        <f>IF(ISBLANK(H222),TRUE,AND(IF(ISBLANK(I222),TRUE,I222&gt;=H222),AND(H222&gt;=DATE(1900,1,1),H222&lt;=DATE(config!$B$6,12,31))))</f>
        <v>1</v>
      </c>
      <c r="AB222" s="53" t="b">
        <f>IF(ISBLANK(I222),TRUE,IF(ISBLANK(H222),FALSE,AND(I222&gt;=H222,AND(I222&gt;=DATE(config!$B$6,1,1),I222&lt;=DATE(config!$B$6,12,31)))))</f>
        <v>1</v>
      </c>
      <c r="AC222" s="53" t="b">
        <f t="shared" si="80"/>
        <v>0</v>
      </c>
      <c r="AD222" s="53" t="b">
        <f t="shared" si="81"/>
        <v>0</v>
      </c>
      <c r="AE222" s="53">
        <f>IF(H222&lt;DATE(config!$B$6,1,1),DATE(config!$B$6,1,1),H222)</f>
        <v>44562</v>
      </c>
      <c r="AF222" s="53">
        <f>IF(ISBLANK(I222),DATE(config!$B$6,12,31),IF(I222&gt;DATE(config!$B$6,12,31),DATE(config!$B$6,12,31),I222))</f>
        <v>44926</v>
      </c>
      <c r="AG222" s="53">
        <f t="shared" si="77"/>
        <v>365</v>
      </c>
      <c r="AH222" s="53">
        <f>ROUNDDOWN((config!$B$8-H222)/365.25,0)</f>
        <v>123</v>
      </c>
      <c r="AI222" s="60">
        <f t="shared" si="78"/>
        <v>4</v>
      </c>
      <c r="AJ222" s="60" t="str">
        <f>$F222 &amp; INDEX(Beschäftigungsgruppen!$J$15:$M$15,1,AI222)</f>
        <v>d</v>
      </c>
      <c r="AK222" s="60" t="b">
        <f>G222&lt;&gt;config!$F$20</f>
        <v>1</v>
      </c>
      <c r="AL222" s="60" t="str">
        <f t="shared" si="85"/>
        <v>Ja</v>
      </c>
      <c r="AM222" s="60" t="str">
        <f t="shared" si="79"/>
        <v>Nein</v>
      </c>
      <c r="AN222" s="60" t="b">
        <f t="shared" si="82"/>
        <v>0</v>
      </c>
      <c r="AO222" s="60" t="b">
        <f>AND(C222=config!$D$23,AND(NOT(ISBLANK(H222)),H222&lt;=DATE(2022,12,31)))</f>
        <v>0</v>
      </c>
      <c r="AP222" s="60" t="b">
        <f>AND(D222=config!$J$24,AND(NOT(ISBLANK(I222)),I222&lt;=DATE(2022,12,31)))</f>
        <v>0</v>
      </c>
      <c r="AQ222" s="63">
        <f>K222*IF(AN222,14,12)/config!$B$7*AG222</f>
        <v>0</v>
      </c>
      <c r="AR222" s="63">
        <f>IF(K222&lt;=config!$B$9,config!$B$10,config!$B$11)*AQ222</f>
        <v>0</v>
      </c>
      <c r="AS222" s="63" t="e">
        <f>INDEX(Beschäftigungsgruppen!$J$16:$M$20,F222,AI222)/config!$B$12*J222</f>
        <v>#VALUE!</v>
      </c>
      <c r="AT222" s="63" t="e">
        <f>AS222*IF(AN222,14,12)/config!$B$7*AG222</f>
        <v>#VALUE!</v>
      </c>
      <c r="AU222" s="63" t="e">
        <f>IF(AS222&lt;=config!$B$9,config!$B$10,config!$B$11)*AT222</f>
        <v>#VALUE!</v>
      </c>
      <c r="AV222" s="249">
        <f t="shared" si="86"/>
        <v>0</v>
      </c>
      <c r="AW222" s="249">
        <f t="shared" si="87"/>
        <v>0</v>
      </c>
      <c r="AX222" s="53">
        <f t="shared" si="88"/>
        <v>0</v>
      </c>
    </row>
    <row r="223" spans="2:50" ht="15" customHeight="1" x14ac:dyDescent="0.2">
      <c r="B223" s="176" t="str">
        <f t="shared" si="89"/>
        <v/>
      </c>
      <c r="C223" s="137"/>
      <c r="D223" s="115"/>
      <c r="E223" s="96"/>
      <c r="F223" s="127"/>
      <c r="G223" s="128"/>
      <c r="H223" s="122"/>
      <c r="I223" s="123"/>
      <c r="J223" s="129"/>
      <c r="K223" s="17"/>
      <c r="L223" s="115"/>
      <c r="M223" s="117" t="str">
        <f t="shared" si="90"/>
        <v/>
      </c>
      <c r="N223" s="14" t="str">
        <f t="shared" si="91"/>
        <v/>
      </c>
      <c r="O223" s="264" t="str">
        <f t="shared" si="98"/>
        <v/>
      </c>
      <c r="P223" s="262"/>
      <c r="Q223" s="110" t="str">
        <f t="shared" si="92"/>
        <v/>
      </c>
      <c r="R223" s="14" t="str">
        <f t="shared" si="93"/>
        <v/>
      </c>
      <c r="S223" s="14" t="str">
        <f t="shared" si="94"/>
        <v/>
      </c>
      <c r="T223" s="14" t="str">
        <f t="shared" si="95"/>
        <v/>
      </c>
      <c r="U223" s="14" t="str">
        <f t="shared" si="96"/>
        <v/>
      </c>
      <c r="V223" s="95" t="str">
        <f t="shared" si="97"/>
        <v/>
      </c>
      <c r="W223" s="120"/>
      <c r="X223" s="53"/>
      <c r="Y223" s="53" t="b">
        <f t="shared" si="83"/>
        <v>1</v>
      </c>
      <c r="Z223" s="53" t="b">
        <f t="shared" si="84"/>
        <v>0</v>
      </c>
      <c r="AA223" s="53" t="b">
        <f>IF(ISBLANK(H223),TRUE,AND(IF(ISBLANK(I223),TRUE,I223&gt;=H223),AND(H223&gt;=DATE(1900,1,1),H223&lt;=DATE(config!$B$6,12,31))))</f>
        <v>1</v>
      </c>
      <c r="AB223" s="53" t="b">
        <f>IF(ISBLANK(I223),TRUE,IF(ISBLANK(H223),FALSE,AND(I223&gt;=H223,AND(I223&gt;=DATE(config!$B$6,1,1),I223&lt;=DATE(config!$B$6,12,31)))))</f>
        <v>1</v>
      </c>
      <c r="AC223" s="53" t="b">
        <f t="shared" si="80"/>
        <v>0</v>
      </c>
      <c r="AD223" s="53" t="b">
        <f t="shared" si="81"/>
        <v>0</v>
      </c>
      <c r="AE223" s="53">
        <f>IF(H223&lt;DATE(config!$B$6,1,1),DATE(config!$B$6,1,1),H223)</f>
        <v>44562</v>
      </c>
      <c r="AF223" s="53">
        <f>IF(ISBLANK(I223),DATE(config!$B$6,12,31),IF(I223&gt;DATE(config!$B$6,12,31),DATE(config!$B$6,12,31),I223))</f>
        <v>44926</v>
      </c>
      <c r="AG223" s="53">
        <f t="shared" si="77"/>
        <v>365</v>
      </c>
      <c r="AH223" s="53">
        <f>ROUNDDOWN((config!$B$8-H223)/365.25,0)</f>
        <v>123</v>
      </c>
      <c r="AI223" s="60">
        <f t="shared" si="78"/>
        <v>4</v>
      </c>
      <c r="AJ223" s="60" t="str">
        <f>$F223 &amp; INDEX(Beschäftigungsgruppen!$J$15:$M$15,1,AI223)</f>
        <v>d</v>
      </c>
      <c r="AK223" s="60" t="b">
        <f>G223&lt;&gt;config!$F$20</f>
        <v>1</v>
      </c>
      <c r="AL223" s="60" t="str">
        <f t="shared" si="85"/>
        <v>Ja</v>
      </c>
      <c r="AM223" s="60" t="str">
        <f t="shared" si="79"/>
        <v>Nein</v>
      </c>
      <c r="AN223" s="60" t="b">
        <f t="shared" si="82"/>
        <v>0</v>
      </c>
      <c r="AO223" s="60" t="b">
        <f>AND(C223=config!$D$23,AND(NOT(ISBLANK(H223)),H223&lt;=DATE(2022,12,31)))</f>
        <v>0</v>
      </c>
      <c r="AP223" s="60" t="b">
        <f>AND(D223=config!$J$24,AND(NOT(ISBLANK(I223)),I223&lt;=DATE(2022,12,31)))</f>
        <v>0</v>
      </c>
      <c r="AQ223" s="63">
        <f>K223*IF(AN223,14,12)/config!$B$7*AG223</f>
        <v>0</v>
      </c>
      <c r="AR223" s="63">
        <f>IF(K223&lt;=config!$B$9,config!$B$10,config!$B$11)*AQ223</f>
        <v>0</v>
      </c>
      <c r="AS223" s="63" t="e">
        <f>INDEX(Beschäftigungsgruppen!$J$16:$M$20,F223,AI223)/config!$B$12*J223</f>
        <v>#VALUE!</v>
      </c>
      <c r="AT223" s="63" t="e">
        <f>AS223*IF(AN223,14,12)/config!$B$7*AG223</f>
        <v>#VALUE!</v>
      </c>
      <c r="AU223" s="63" t="e">
        <f>IF(AS223&lt;=config!$B$9,config!$B$10,config!$B$11)*AT223</f>
        <v>#VALUE!</v>
      </c>
      <c r="AV223" s="249">
        <f t="shared" si="86"/>
        <v>0</v>
      </c>
      <c r="AW223" s="249">
        <f t="shared" si="87"/>
        <v>0</v>
      </c>
      <c r="AX223" s="53">
        <f t="shared" si="88"/>
        <v>0</v>
      </c>
    </row>
    <row r="224" spans="2:50" ht="15" customHeight="1" x14ac:dyDescent="0.2">
      <c r="B224" s="176" t="str">
        <f t="shared" si="89"/>
        <v/>
      </c>
      <c r="C224" s="137"/>
      <c r="D224" s="115"/>
      <c r="E224" s="96"/>
      <c r="F224" s="127"/>
      <c r="G224" s="128"/>
      <c r="H224" s="122"/>
      <c r="I224" s="123"/>
      <c r="J224" s="129"/>
      <c r="K224" s="17"/>
      <c r="L224" s="115"/>
      <c r="M224" s="117" t="str">
        <f t="shared" si="90"/>
        <v/>
      </c>
      <c r="N224" s="14" t="str">
        <f t="shared" si="91"/>
        <v/>
      </c>
      <c r="O224" s="264" t="str">
        <f t="shared" si="98"/>
        <v/>
      </c>
      <c r="P224" s="262"/>
      <c r="Q224" s="110" t="str">
        <f t="shared" si="92"/>
        <v/>
      </c>
      <c r="R224" s="14" t="str">
        <f t="shared" si="93"/>
        <v/>
      </c>
      <c r="S224" s="14" t="str">
        <f t="shared" si="94"/>
        <v/>
      </c>
      <c r="T224" s="14" t="str">
        <f t="shared" si="95"/>
        <v/>
      </c>
      <c r="U224" s="14" t="str">
        <f t="shared" si="96"/>
        <v/>
      </c>
      <c r="V224" s="95" t="str">
        <f t="shared" si="97"/>
        <v/>
      </c>
      <c r="W224" s="120"/>
      <c r="X224" s="53"/>
      <c r="Y224" s="53" t="b">
        <f t="shared" si="83"/>
        <v>1</v>
      </c>
      <c r="Z224" s="53" t="b">
        <f t="shared" si="84"/>
        <v>0</v>
      </c>
      <c r="AA224" s="53" t="b">
        <f>IF(ISBLANK(H224),TRUE,AND(IF(ISBLANK(I224),TRUE,I224&gt;=H224),AND(H224&gt;=DATE(1900,1,1),H224&lt;=DATE(config!$B$6,12,31))))</f>
        <v>1</v>
      </c>
      <c r="AB224" s="53" t="b">
        <f>IF(ISBLANK(I224),TRUE,IF(ISBLANK(H224),FALSE,AND(I224&gt;=H224,AND(I224&gt;=DATE(config!$B$6,1,1),I224&lt;=DATE(config!$B$6,12,31)))))</f>
        <v>1</v>
      </c>
      <c r="AC224" s="53" t="b">
        <f t="shared" si="80"/>
        <v>0</v>
      </c>
      <c r="AD224" s="53" t="b">
        <f t="shared" si="81"/>
        <v>0</v>
      </c>
      <c r="AE224" s="53">
        <f>IF(H224&lt;DATE(config!$B$6,1,1),DATE(config!$B$6,1,1),H224)</f>
        <v>44562</v>
      </c>
      <c r="AF224" s="53">
        <f>IF(ISBLANK(I224),DATE(config!$B$6,12,31),IF(I224&gt;DATE(config!$B$6,12,31),DATE(config!$B$6,12,31),I224))</f>
        <v>44926</v>
      </c>
      <c r="AG224" s="53">
        <f t="shared" si="77"/>
        <v>365</v>
      </c>
      <c r="AH224" s="53">
        <f>ROUNDDOWN((config!$B$8-H224)/365.25,0)</f>
        <v>123</v>
      </c>
      <c r="AI224" s="60">
        <f t="shared" si="78"/>
        <v>4</v>
      </c>
      <c r="AJ224" s="60" t="str">
        <f>$F224 &amp; INDEX(Beschäftigungsgruppen!$J$15:$M$15,1,AI224)</f>
        <v>d</v>
      </c>
      <c r="AK224" s="60" t="b">
        <f>G224&lt;&gt;config!$F$20</f>
        <v>1</v>
      </c>
      <c r="AL224" s="60" t="str">
        <f t="shared" si="85"/>
        <v>Ja</v>
      </c>
      <c r="AM224" s="60" t="str">
        <f t="shared" si="79"/>
        <v>Nein</v>
      </c>
      <c r="AN224" s="60" t="b">
        <f t="shared" si="82"/>
        <v>0</v>
      </c>
      <c r="AO224" s="60" t="b">
        <f>AND(C224=config!$D$23,AND(NOT(ISBLANK(H224)),H224&lt;=DATE(2022,12,31)))</f>
        <v>0</v>
      </c>
      <c r="AP224" s="60" t="b">
        <f>AND(D224=config!$J$24,AND(NOT(ISBLANK(I224)),I224&lt;=DATE(2022,12,31)))</f>
        <v>0</v>
      </c>
      <c r="AQ224" s="63">
        <f>K224*IF(AN224,14,12)/config!$B$7*AG224</f>
        <v>0</v>
      </c>
      <c r="AR224" s="63">
        <f>IF(K224&lt;=config!$B$9,config!$B$10,config!$B$11)*AQ224</f>
        <v>0</v>
      </c>
      <c r="AS224" s="63" t="e">
        <f>INDEX(Beschäftigungsgruppen!$J$16:$M$20,F224,AI224)/config!$B$12*J224</f>
        <v>#VALUE!</v>
      </c>
      <c r="AT224" s="63" t="e">
        <f>AS224*IF(AN224,14,12)/config!$B$7*AG224</f>
        <v>#VALUE!</v>
      </c>
      <c r="AU224" s="63" t="e">
        <f>IF(AS224&lt;=config!$B$9,config!$B$10,config!$B$11)*AT224</f>
        <v>#VALUE!</v>
      </c>
      <c r="AV224" s="249">
        <f t="shared" si="86"/>
        <v>0</v>
      </c>
      <c r="AW224" s="249">
        <f t="shared" si="87"/>
        <v>0</v>
      </c>
      <c r="AX224" s="53">
        <f t="shared" si="88"/>
        <v>0</v>
      </c>
    </row>
    <row r="225" spans="2:50" ht="15" customHeight="1" x14ac:dyDescent="0.2">
      <c r="B225" s="176" t="str">
        <f t="shared" si="89"/>
        <v/>
      </c>
      <c r="C225" s="137"/>
      <c r="D225" s="115"/>
      <c r="E225" s="96"/>
      <c r="F225" s="127"/>
      <c r="G225" s="128"/>
      <c r="H225" s="122"/>
      <c r="I225" s="123"/>
      <c r="J225" s="129"/>
      <c r="K225" s="17"/>
      <c r="L225" s="115"/>
      <c r="M225" s="117" t="str">
        <f t="shared" si="90"/>
        <v/>
      </c>
      <c r="N225" s="14" t="str">
        <f t="shared" si="91"/>
        <v/>
      </c>
      <c r="O225" s="264" t="str">
        <f t="shared" si="98"/>
        <v/>
      </c>
      <c r="P225" s="262"/>
      <c r="Q225" s="110" t="str">
        <f t="shared" si="92"/>
        <v/>
      </c>
      <c r="R225" s="14" t="str">
        <f t="shared" si="93"/>
        <v/>
      </c>
      <c r="S225" s="14" t="str">
        <f t="shared" si="94"/>
        <v/>
      </c>
      <c r="T225" s="14" t="str">
        <f t="shared" si="95"/>
        <v/>
      </c>
      <c r="U225" s="14" t="str">
        <f t="shared" si="96"/>
        <v/>
      </c>
      <c r="V225" s="95" t="str">
        <f t="shared" si="97"/>
        <v/>
      </c>
      <c r="W225" s="120"/>
      <c r="X225" s="53"/>
      <c r="Y225" s="53" t="b">
        <f t="shared" si="83"/>
        <v>1</v>
      </c>
      <c r="Z225" s="53" t="b">
        <f t="shared" si="84"/>
        <v>0</v>
      </c>
      <c r="AA225" s="53" t="b">
        <f>IF(ISBLANK(H225),TRUE,AND(IF(ISBLANK(I225),TRUE,I225&gt;=H225),AND(H225&gt;=DATE(1900,1,1),H225&lt;=DATE(config!$B$6,12,31))))</f>
        <v>1</v>
      </c>
      <c r="AB225" s="53" t="b">
        <f>IF(ISBLANK(I225),TRUE,IF(ISBLANK(H225),FALSE,AND(I225&gt;=H225,AND(I225&gt;=DATE(config!$B$6,1,1),I225&lt;=DATE(config!$B$6,12,31)))))</f>
        <v>1</v>
      </c>
      <c r="AC225" s="53" t="b">
        <f t="shared" si="80"/>
        <v>0</v>
      </c>
      <c r="AD225" s="53" t="b">
        <f t="shared" si="81"/>
        <v>0</v>
      </c>
      <c r="AE225" s="53">
        <f>IF(H225&lt;DATE(config!$B$6,1,1),DATE(config!$B$6,1,1),H225)</f>
        <v>44562</v>
      </c>
      <c r="AF225" s="53">
        <f>IF(ISBLANK(I225),DATE(config!$B$6,12,31),IF(I225&gt;DATE(config!$B$6,12,31),DATE(config!$B$6,12,31),I225))</f>
        <v>44926</v>
      </c>
      <c r="AG225" s="53">
        <f t="shared" si="77"/>
        <v>365</v>
      </c>
      <c r="AH225" s="53">
        <f>ROUNDDOWN((config!$B$8-H225)/365.25,0)</f>
        <v>123</v>
      </c>
      <c r="AI225" s="60">
        <f t="shared" si="78"/>
        <v>4</v>
      </c>
      <c r="AJ225" s="60" t="str">
        <f>$F225 &amp; INDEX(Beschäftigungsgruppen!$J$15:$M$15,1,AI225)</f>
        <v>d</v>
      </c>
      <c r="AK225" s="60" t="b">
        <f>G225&lt;&gt;config!$F$20</f>
        <v>1</v>
      </c>
      <c r="AL225" s="60" t="str">
        <f t="shared" si="85"/>
        <v>Ja</v>
      </c>
      <c r="AM225" s="60" t="str">
        <f t="shared" si="79"/>
        <v>Nein</v>
      </c>
      <c r="AN225" s="60" t="b">
        <f t="shared" si="82"/>
        <v>0</v>
      </c>
      <c r="AO225" s="60" t="b">
        <f>AND(C225=config!$D$23,AND(NOT(ISBLANK(H225)),H225&lt;=DATE(2022,12,31)))</f>
        <v>0</v>
      </c>
      <c r="AP225" s="60" t="b">
        <f>AND(D225=config!$J$24,AND(NOT(ISBLANK(I225)),I225&lt;=DATE(2022,12,31)))</f>
        <v>0</v>
      </c>
      <c r="AQ225" s="63">
        <f>K225*IF(AN225,14,12)/config!$B$7*AG225</f>
        <v>0</v>
      </c>
      <c r="AR225" s="63">
        <f>IF(K225&lt;=config!$B$9,config!$B$10,config!$B$11)*AQ225</f>
        <v>0</v>
      </c>
      <c r="AS225" s="63" t="e">
        <f>INDEX(Beschäftigungsgruppen!$J$16:$M$20,F225,AI225)/config!$B$12*J225</f>
        <v>#VALUE!</v>
      </c>
      <c r="AT225" s="63" t="e">
        <f>AS225*IF(AN225,14,12)/config!$B$7*AG225</f>
        <v>#VALUE!</v>
      </c>
      <c r="AU225" s="63" t="e">
        <f>IF(AS225&lt;=config!$B$9,config!$B$10,config!$B$11)*AT225</f>
        <v>#VALUE!</v>
      </c>
      <c r="AV225" s="249">
        <f t="shared" si="86"/>
        <v>0</v>
      </c>
      <c r="AW225" s="249">
        <f t="shared" si="87"/>
        <v>0</v>
      </c>
      <c r="AX225" s="53">
        <f t="shared" si="88"/>
        <v>0</v>
      </c>
    </row>
    <row r="226" spans="2:50" ht="15" customHeight="1" x14ac:dyDescent="0.2">
      <c r="B226" s="176" t="str">
        <f t="shared" si="89"/>
        <v/>
      </c>
      <c r="C226" s="137"/>
      <c r="D226" s="115"/>
      <c r="E226" s="96"/>
      <c r="F226" s="127"/>
      <c r="G226" s="128"/>
      <c r="H226" s="122"/>
      <c r="I226" s="123"/>
      <c r="J226" s="129"/>
      <c r="K226" s="17"/>
      <c r="L226" s="115"/>
      <c r="M226" s="117" t="str">
        <f t="shared" si="90"/>
        <v/>
      </c>
      <c r="N226" s="14" t="str">
        <f t="shared" si="91"/>
        <v/>
      </c>
      <c r="O226" s="264" t="str">
        <f t="shared" si="98"/>
        <v/>
      </c>
      <c r="P226" s="262"/>
      <c r="Q226" s="110" t="str">
        <f t="shared" si="92"/>
        <v/>
      </c>
      <c r="R226" s="14" t="str">
        <f t="shared" si="93"/>
        <v/>
      </c>
      <c r="S226" s="14" t="str">
        <f t="shared" si="94"/>
        <v/>
      </c>
      <c r="T226" s="14" t="str">
        <f t="shared" si="95"/>
        <v/>
      </c>
      <c r="U226" s="14" t="str">
        <f t="shared" si="96"/>
        <v/>
      </c>
      <c r="V226" s="95" t="str">
        <f t="shared" si="97"/>
        <v/>
      </c>
      <c r="W226" s="120"/>
      <c r="X226" s="53"/>
      <c r="Y226" s="53" t="b">
        <f t="shared" si="83"/>
        <v>1</v>
      </c>
      <c r="Z226" s="53" t="b">
        <f t="shared" si="84"/>
        <v>0</v>
      </c>
      <c r="AA226" s="53" t="b">
        <f>IF(ISBLANK(H226),TRUE,AND(IF(ISBLANK(I226),TRUE,I226&gt;=H226),AND(H226&gt;=DATE(1900,1,1),H226&lt;=DATE(config!$B$6,12,31))))</f>
        <v>1</v>
      </c>
      <c r="AB226" s="53" t="b">
        <f>IF(ISBLANK(I226),TRUE,IF(ISBLANK(H226),FALSE,AND(I226&gt;=H226,AND(I226&gt;=DATE(config!$B$6,1,1),I226&lt;=DATE(config!$B$6,12,31)))))</f>
        <v>1</v>
      </c>
      <c r="AC226" s="53" t="b">
        <f t="shared" si="80"/>
        <v>0</v>
      </c>
      <c r="AD226" s="53" t="b">
        <f t="shared" si="81"/>
        <v>0</v>
      </c>
      <c r="AE226" s="53">
        <f>IF(H226&lt;DATE(config!$B$6,1,1),DATE(config!$B$6,1,1),H226)</f>
        <v>44562</v>
      </c>
      <c r="AF226" s="53">
        <f>IF(ISBLANK(I226),DATE(config!$B$6,12,31),IF(I226&gt;DATE(config!$B$6,12,31),DATE(config!$B$6,12,31),I226))</f>
        <v>44926</v>
      </c>
      <c r="AG226" s="53">
        <f t="shared" si="77"/>
        <v>365</v>
      </c>
      <c r="AH226" s="53">
        <f>ROUNDDOWN((config!$B$8-H226)/365.25,0)</f>
        <v>123</v>
      </c>
      <c r="AI226" s="60">
        <f t="shared" si="78"/>
        <v>4</v>
      </c>
      <c r="AJ226" s="60" t="str">
        <f>$F226 &amp; INDEX(Beschäftigungsgruppen!$J$15:$M$15,1,AI226)</f>
        <v>d</v>
      </c>
      <c r="AK226" s="60" t="b">
        <f>G226&lt;&gt;config!$F$20</f>
        <v>1</v>
      </c>
      <c r="AL226" s="60" t="str">
        <f t="shared" si="85"/>
        <v>Ja</v>
      </c>
      <c r="AM226" s="60" t="str">
        <f t="shared" si="79"/>
        <v>Nein</v>
      </c>
      <c r="AN226" s="60" t="b">
        <f t="shared" si="82"/>
        <v>0</v>
      </c>
      <c r="AO226" s="60" t="b">
        <f>AND(C226=config!$D$23,AND(NOT(ISBLANK(H226)),H226&lt;=DATE(2022,12,31)))</f>
        <v>0</v>
      </c>
      <c r="AP226" s="60" t="b">
        <f>AND(D226=config!$J$24,AND(NOT(ISBLANK(I226)),I226&lt;=DATE(2022,12,31)))</f>
        <v>0</v>
      </c>
      <c r="AQ226" s="63">
        <f>K226*IF(AN226,14,12)/config!$B$7*AG226</f>
        <v>0</v>
      </c>
      <c r="AR226" s="63">
        <f>IF(K226&lt;=config!$B$9,config!$B$10,config!$B$11)*AQ226</f>
        <v>0</v>
      </c>
      <c r="AS226" s="63" t="e">
        <f>INDEX(Beschäftigungsgruppen!$J$16:$M$20,F226,AI226)/config!$B$12*J226</f>
        <v>#VALUE!</v>
      </c>
      <c r="AT226" s="63" t="e">
        <f>AS226*IF(AN226,14,12)/config!$B$7*AG226</f>
        <v>#VALUE!</v>
      </c>
      <c r="AU226" s="63" t="e">
        <f>IF(AS226&lt;=config!$B$9,config!$B$10,config!$B$11)*AT226</f>
        <v>#VALUE!</v>
      </c>
      <c r="AV226" s="249">
        <f t="shared" si="86"/>
        <v>0</v>
      </c>
      <c r="AW226" s="249">
        <f t="shared" si="87"/>
        <v>0</v>
      </c>
      <c r="AX226" s="53">
        <f t="shared" si="88"/>
        <v>0</v>
      </c>
    </row>
    <row r="227" spans="2:50" ht="15" customHeight="1" x14ac:dyDescent="0.2">
      <c r="B227" s="176" t="str">
        <f t="shared" si="89"/>
        <v/>
      </c>
      <c r="C227" s="137"/>
      <c r="D227" s="115"/>
      <c r="E227" s="96"/>
      <c r="F227" s="127"/>
      <c r="G227" s="128"/>
      <c r="H227" s="122"/>
      <c r="I227" s="123"/>
      <c r="J227" s="129"/>
      <c r="K227" s="17"/>
      <c r="L227" s="115"/>
      <c r="M227" s="117" t="str">
        <f t="shared" si="90"/>
        <v/>
      </c>
      <c r="N227" s="14" t="str">
        <f t="shared" si="91"/>
        <v/>
      </c>
      <c r="O227" s="264" t="str">
        <f t="shared" si="98"/>
        <v/>
      </c>
      <c r="P227" s="262"/>
      <c r="Q227" s="110" t="str">
        <f t="shared" si="92"/>
        <v/>
      </c>
      <c r="R227" s="14" t="str">
        <f t="shared" si="93"/>
        <v/>
      </c>
      <c r="S227" s="14" t="str">
        <f t="shared" si="94"/>
        <v/>
      </c>
      <c r="T227" s="14" t="str">
        <f t="shared" si="95"/>
        <v/>
      </c>
      <c r="U227" s="14" t="str">
        <f t="shared" si="96"/>
        <v/>
      </c>
      <c r="V227" s="95" t="str">
        <f t="shared" si="97"/>
        <v/>
      </c>
      <c r="W227" s="120"/>
      <c r="X227" s="53"/>
      <c r="Y227" s="53" t="b">
        <f t="shared" si="83"/>
        <v>1</v>
      </c>
      <c r="Z227" s="53" t="b">
        <f t="shared" si="84"/>
        <v>0</v>
      </c>
      <c r="AA227" s="53" t="b">
        <f>IF(ISBLANK(H227),TRUE,AND(IF(ISBLANK(I227),TRUE,I227&gt;=H227),AND(H227&gt;=DATE(1900,1,1),H227&lt;=DATE(config!$B$6,12,31))))</f>
        <v>1</v>
      </c>
      <c r="AB227" s="53" t="b">
        <f>IF(ISBLANK(I227),TRUE,IF(ISBLANK(H227),FALSE,AND(I227&gt;=H227,AND(I227&gt;=DATE(config!$B$6,1,1),I227&lt;=DATE(config!$B$6,12,31)))))</f>
        <v>1</v>
      </c>
      <c r="AC227" s="53" t="b">
        <f t="shared" si="80"/>
        <v>0</v>
      </c>
      <c r="AD227" s="53" t="b">
        <f t="shared" si="81"/>
        <v>0</v>
      </c>
      <c r="AE227" s="53">
        <f>IF(H227&lt;DATE(config!$B$6,1,1),DATE(config!$B$6,1,1),H227)</f>
        <v>44562</v>
      </c>
      <c r="AF227" s="53">
        <f>IF(ISBLANK(I227),DATE(config!$B$6,12,31),IF(I227&gt;DATE(config!$B$6,12,31),DATE(config!$B$6,12,31),I227))</f>
        <v>44926</v>
      </c>
      <c r="AG227" s="53">
        <f t="shared" si="77"/>
        <v>365</v>
      </c>
      <c r="AH227" s="53">
        <f>ROUNDDOWN((config!$B$8-H227)/365.25,0)</f>
        <v>123</v>
      </c>
      <c r="AI227" s="60">
        <f t="shared" si="78"/>
        <v>4</v>
      </c>
      <c r="AJ227" s="60" t="str">
        <f>$F227 &amp; INDEX(Beschäftigungsgruppen!$J$15:$M$15,1,AI227)</f>
        <v>d</v>
      </c>
      <c r="AK227" s="60" t="b">
        <f>G227&lt;&gt;config!$F$20</f>
        <v>1</v>
      </c>
      <c r="AL227" s="60" t="str">
        <f t="shared" si="85"/>
        <v>Ja</v>
      </c>
      <c r="AM227" s="60" t="str">
        <f t="shared" si="79"/>
        <v>Nein</v>
      </c>
      <c r="AN227" s="60" t="b">
        <f t="shared" si="82"/>
        <v>0</v>
      </c>
      <c r="AO227" s="60" t="b">
        <f>AND(C227=config!$D$23,AND(NOT(ISBLANK(H227)),H227&lt;=DATE(2022,12,31)))</f>
        <v>0</v>
      </c>
      <c r="AP227" s="60" t="b">
        <f>AND(D227=config!$J$24,AND(NOT(ISBLANK(I227)),I227&lt;=DATE(2022,12,31)))</f>
        <v>0</v>
      </c>
      <c r="AQ227" s="63">
        <f>K227*IF(AN227,14,12)/config!$B$7*AG227</f>
        <v>0</v>
      </c>
      <c r="AR227" s="63">
        <f>IF(K227&lt;=config!$B$9,config!$B$10,config!$B$11)*AQ227</f>
        <v>0</v>
      </c>
      <c r="AS227" s="63" t="e">
        <f>INDEX(Beschäftigungsgruppen!$J$16:$M$20,F227,AI227)/config!$B$12*J227</f>
        <v>#VALUE!</v>
      </c>
      <c r="AT227" s="63" t="e">
        <f>AS227*IF(AN227,14,12)/config!$B$7*AG227</f>
        <v>#VALUE!</v>
      </c>
      <c r="AU227" s="63" t="e">
        <f>IF(AS227&lt;=config!$B$9,config!$B$10,config!$B$11)*AT227</f>
        <v>#VALUE!</v>
      </c>
      <c r="AV227" s="249">
        <f t="shared" si="86"/>
        <v>0</v>
      </c>
      <c r="AW227" s="249">
        <f t="shared" si="87"/>
        <v>0</v>
      </c>
      <c r="AX227" s="53">
        <f t="shared" si="88"/>
        <v>0</v>
      </c>
    </row>
    <row r="228" spans="2:50" ht="15" customHeight="1" x14ac:dyDescent="0.2">
      <c r="B228" s="176" t="str">
        <f t="shared" si="89"/>
        <v/>
      </c>
      <c r="C228" s="137"/>
      <c r="D228" s="115"/>
      <c r="E228" s="96"/>
      <c r="F228" s="127"/>
      <c r="G228" s="128"/>
      <c r="H228" s="122"/>
      <c r="I228" s="123"/>
      <c r="J228" s="129"/>
      <c r="K228" s="17"/>
      <c r="L228" s="115"/>
      <c r="M228" s="117" t="str">
        <f t="shared" si="90"/>
        <v/>
      </c>
      <c r="N228" s="14" t="str">
        <f t="shared" si="91"/>
        <v/>
      </c>
      <c r="O228" s="264" t="str">
        <f t="shared" si="98"/>
        <v/>
      </c>
      <c r="P228" s="262"/>
      <c r="Q228" s="110" t="str">
        <f t="shared" si="92"/>
        <v/>
      </c>
      <c r="R228" s="14" t="str">
        <f t="shared" si="93"/>
        <v/>
      </c>
      <c r="S228" s="14" t="str">
        <f t="shared" si="94"/>
        <v/>
      </c>
      <c r="T228" s="14" t="str">
        <f t="shared" si="95"/>
        <v/>
      </c>
      <c r="U228" s="14" t="str">
        <f t="shared" si="96"/>
        <v/>
      </c>
      <c r="V228" s="95" t="str">
        <f t="shared" si="97"/>
        <v/>
      </c>
      <c r="W228" s="120"/>
      <c r="X228" s="53"/>
      <c r="Y228" s="53" t="b">
        <f t="shared" si="83"/>
        <v>1</v>
      </c>
      <c r="Z228" s="53" t="b">
        <f t="shared" si="84"/>
        <v>0</v>
      </c>
      <c r="AA228" s="53" t="b">
        <f>IF(ISBLANK(H228),TRUE,AND(IF(ISBLANK(I228),TRUE,I228&gt;=H228),AND(H228&gt;=DATE(1900,1,1),H228&lt;=DATE(config!$B$6,12,31))))</f>
        <v>1</v>
      </c>
      <c r="AB228" s="53" t="b">
        <f>IF(ISBLANK(I228),TRUE,IF(ISBLANK(H228),FALSE,AND(I228&gt;=H228,AND(I228&gt;=DATE(config!$B$6,1,1),I228&lt;=DATE(config!$B$6,12,31)))))</f>
        <v>1</v>
      </c>
      <c r="AC228" s="53" t="b">
        <f t="shared" si="80"/>
        <v>0</v>
      </c>
      <c r="AD228" s="53" t="b">
        <f t="shared" si="81"/>
        <v>0</v>
      </c>
      <c r="AE228" s="53">
        <f>IF(H228&lt;DATE(config!$B$6,1,1),DATE(config!$B$6,1,1),H228)</f>
        <v>44562</v>
      </c>
      <c r="AF228" s="53">
        <f>IF(ISBLANK(I228),DATE(config!$B$6,12,31),IF(I228&gt;DATE(config!$B$6,12,31),DATE(config!$B$6,12,31),I228))</f>
        <v>44926</v>
      </c>
      <c r="AG228" s="53">
        <f t="shared" si="77"/>
        <v>365</v>
      </c>
      <c r="AH228" s="53">
        <f>ROUNDDOWN((config!$B$8-H228)/365.25,0)</f>
        <v>123</v>
      </c>
      <c r="AI228" s="60">
        <f t="shared" si="78"/>
        <v>4</v>
      </c>
      <c r="AJ228" s="60" t="str">
        <f>$F228 &amp; INDEX(Beschäftigungsgruppen!$J$15:$M$15,1,AI228)</f>
        <v>d</v>
      </c>
      <c r="AK228" s="60" t="b">
        <f>G228&lt;&gt;config!$F$20</f>
        <v>1</v>
      </c>
      <c r="AL228" s="60" t="str">
        <f t="shared" si="85"/>
        <v>Ja</v>
      </c>
      <c r="AM228" s="60" t="str">
        <f t="shared" si="79"/>
        <v>Nein</v>
      </c>
      <c r="AN228" s="60" t="b">
        <f t="shared" si="82"/>
        <v>0</v>
      </c>
      <c r="AO228" s="60" t="b">
        <f>AND(C228=config!$D$23,AND(NOT(ISBLANK(H228)),H228&lt;=DATE(2022,12,31)))</f>
        <v>0</v>
      </c>
      <c r="AP228" s="60" t="b">
        <f>AND(D228=config!$J$24,AND(NOT(ISBLANK(I228)),I228&lt;=DATE(2022,12,31)))</f>
        <v>0</v>
      </c>
      <c r="AQ228" s="63">
        <f>K228*IF(AN228,14,12)/config!$B$7*AG228</f>
        <v>0</v>
      </c>
      <c r="AR228" s="63">
        <f>IF(K228&lt;=config!$B$9,config!$B$10,config!$B$11)*AQ228</f>
        <v>0</v>
      </c>
      <c r="AS228" s="63" t="e">
        <f>INDEX(Beschäftigungsgruppen!$J$16:$M$20,F228,AI228)/config!$B$12*J228</f>
        <v>#VALUE!</v>
      </c>
      <c r="AT228" s="63" t="e">
        <f>AS228*IF(AN228,14,12)/config!$B$7*AG228</f>
        <v>#VALUE!</v>
      </c>
      <c r="AU228" s="63" t="e">
        <f>IF(AS228&lt;=config!$B$9,config!$B$10,config!$B$11)*AT228</f>
        <v>#VALUE!</v>
      </c>
      <c r="AV228" s="249">
        <f t="shared" si="86"/>
        <v>0</v>
      </c>
      <c r="AW228" s="249">
        <f t="shared" si="87"/>
        <v>0</v>
      </c>
      <c r="AX228" s="53">
        <f t="shared" si="88"/>
        <v>0</v>
      </c>
    </row>
    <row r="229" spans="2:50" ht="15" customHeight="1" x14ac:dyDescent="0.2">
      <c r="B229" s="176" t="str">
        <f t="shared" si="89"/>
        <v/>
      </c>
      <c r="C229" s="137"/>
      <c r="D229" s="115"/>
      <c r="E229" s="96"/>
      <c r="F229" s="127"/>
      <c r="G229" s="128"/>
      <c r="H229" s="122"/>
      <c r="I229" s="123"/>
      <c r="J229" s="129"/>
      <c r="K229" s="17"/>
      <c r="L229" s="115"/>
      <c r="M229" s="117" t="str">
        <f t="shared" si="90"/>
        <v/>
      </c>
      <c r="N229" s="14" t="str">
        <f t="shared" si="91"/>
        <v/>
      </c>
      <c r="O229" s="264" t="str">
        <f t="shared" si="98"/>
        <v/>
      </c>
      <c r="P229" s="262"/>
      <c r="Q229" s="110" t="str">
        <f t="shared" si="92"/>
        <v/>
      </c>
      <c r="R229" s="14" t="str">
        <f t="shared" si="93"/>
        <v/>
      </c>
      <c r="S229" s="14" t="str">
        <f t="shared" si="94"/>
        <v/>
      </c>
      <c r="T229" s="14" t="str">
        <f t="shared" si="95"/>
        <v/>
      </c>
      <c r="U229" s="14" t="str">
        <f t="shared" si="96"/>
        <v/>
      </c>
      <c r="V229" s="95" t="str">
        <f t="shared" si="97"/>
        <v/>
      </c>
      <c r="W229" s="120"/>
      <c r="X229" s="53"/>
      <c r="Y229" s="53" t="b">
        <f t="shared" si="83"/>
        <v>1</v>
      </c>
      <c r="Z229" s="53" t="b">
        <f t="shared" si="84"/>
        <v>0</v>
      </c>
      <c r="AA229" s="53" t="b">
        <f>IF(ISBLANK(H229),TRUE,AND(IF(ISBLANK(I229),TRUE,I229&gt;=H229),AND(H229&gt;=DATE(1900,1,1),H229&lt;=DATE(config!$B$6,12,31))))</f>
        <v>1</v>
      </c>
      <c r="AB229" s="53" t="b">
        <f>IF(ISBLANK(I229),TRUE,IF(ISBLANK(H229),FALSE,AND(I229&gt;=H229,AND(I229&gt;=DATE(config!$B$6,1,1),I229&lt;=DATE(config!$B$6,12,31)))))</f>
        <v>1</v>
      </c>
      <c r="AC229" s="53" t="b">
        <f t="shared" si="80"/>
        <v>0</v>
      </c>
      <c r="AD229" s="53" t="b">
        <f t="shared" si="81"/>
        <v>0</v>
      </c>
      <c r="AE229" s="53">
        <f>IF(H229&lt;DATE(config!$B$6,1,1),DATE(config!$B$6,1,1),H229)</f>
        <v>44562</v>
      </c>
      <c r="AF229" s="53">
        <f>IF(ISBLANK(I229),DATE(config!$B$6,12,31),IF(I229&gt;DATE(config!$B$6,12,31),DATE(config!$B$6,12,31),I229))</f>
        <v>44926</v>
      </c>
      <c r="AG229" s="53">
        <f t="shared" si="77"/>
        <v>365</v>
      </c>
      <c r="AH229" s="53">
        <f>ROUNDDOWN((config!$B$8-H229)/365.25,0)</f>
        <v>123</v>
      </c>
      <c r="AI229" s="60">
        <f t="shared" si="78"/>
        <v>4</v>
      </c>
      <c r="AJ229" s="60" t="str">
        <f>$F229 &amp; INDEX(Beschäftigungsgruppen!$J$15:$M$15,1,AI229)</f>
        <v>d</v>
      </c>
      <c r="AK229" s="60" t="b">
        <f>G229&lt;&gt;config!$F$20</f>
        <v>1</v>
      </c>
      <c r="AL229" s="60" t="str">
        <f t="shared" si="85"/>
        <v>Ja</v>
      </c>
      <c r="AM229" s="60" t="str">
        <f t="shared" si="79"/>
        <v>Nein</v>
      </c>
      <c r="AN229" s="60" t="b">
        <f t="shared" si="82"/>
        <v>0</v>
      </c>
      <c r="AO229" s="60" t="b">
        <f>AND(C229=config!$D$23,AND(NOT(ISBLANK(H229)),H229&lt;=DATE(2022,12,31)))</f>
        <v>0</v>
      </c>
      <c r="AP229" s="60" t="b">
        <f>AND(D229=config!$J$24,AND(NOT(ISBLANK(I229)),I229&lt;=DATE(2022,12,31)))</f>
        <v>0</v>
      </c>
      <c r="AQ229" s="63">
        <f>K229*IF(AN229,14,12)/config!$B$7*AG229</f>
        <v>0</v>
      </c>
      <c r="AR229" s="63">
        <f>IF(K229&lt;=config!$B$9,config!$B$10,config!$B$11)*AQ229</f>
        <v>0</v>
      </c>
      <c r="AS229" s="63" t="e">
        <f>INDEX(Beschäftigungsgruppen!$J$16:$M$20,F229,AI229)/config!$B$12*J229</f>
        <v>#VALUE!</v>
      </c>
      <c r="AT229" s="63" t="e">
        <f>AS229*IF(AN229,14,12)/config!$B$7*AG229</f>
        <v>#VALUE!</v>
      </c>
      <c r="AU229" s="63" t="e">
        <f>IF(AS229&lt;=config!$B$9,config!$B$10,config!$B$11)*AT229</f>
        <v>#VALUE!</v>
      </c>
      <c r="AV229" s="249">
        <f t="shared" si="86"/>
        <v>0</v>
      </c>
      <c r="AW229" s="249">
        <f t="shared" si="87"/>
        <v>0</v>
      </c>
      <c r="AX229" s="53">
        <f t="shared" si="88"/>
        <v>0</v>
      </c>
    </row>
    <row r="230" spans="2:50" ht="15" customHeight="1" x14ac:dyDescent="0.2">
      <c r="B230" s="176" t="str">
        <f t="shared" si="89"/>
        <v/>
      </c>
      <c r="C230" s="137"/>
      <c r="D230" s="115"/>
      <c r="E230" s="96"/>
      <c r="F230" s="127"/>
      <c r="G230" s="128"/>
      <c r="H230" s="122"/>
      <c r="I230" s="123"/>
      <c r="J230" s="129"/>
      <c r="K230" s="17"/>
      <c r="L230" s="115"/>
      <c r="M230" s="117" t="str">
        <f t="shared" si="90"/>
        <v/>
      </c>
      <c r="N230" s="14" t="str">
        <f t="shared" si="91"/>
        <v/>
      </c>
      <c r="O230" s="264" t="str">
        <f t="shared" si="98"/>
        <v/>
      </c>
      <c r="P230" s="262"/>
      <c r="Q230" s="110" t="str">
        <f t="shared" si="92"/>
        <v/>
      </c>
      <c r="R230" s="14" t="str">
        <f t="shared" si="93"/>
        <v/>
      </c>
      <c r="S230" s="14" t="str">
        <f t="shared" si="94"/>
        <v/>
      </c>
      <c r="T230" s="14" t="str">
        <f t="shared" si="95"/>
        <v/>
      </c>
      <c r="U230" s="14" t="str">
        <f t="shared" si="96"/>
        <v/>
      </c>
      <c r="V230" s="95" t="str">
        <f t="shared" si="97"/>
        <v/>
      </c>
      <c r="W230" s="120"/>
      <c r="X230" s="53"/>
      <c r="Y230" s="53" t="b">
        <f t="shared" si="83"/>
        <v>1</v>
      </c>
      <c r="Z230" s="53" t="b">
        <f t="shared" si="84"/>
        <v>0</v>
      </c>
      <c r="AA230" s="53" t="b">
        <f>IF(ISBLANK(H230),TRUE,AND(IF(ISBLANK(I230),TRUE,I230&gt;=H230),AND(H230&gt;=DATE(1900,1,1),H230&lt;=DATE(config!$B$6,12,31))))</f>
        <v>1</v>
      </c>
      <c r="AB230" s="53" t="b">
        <f>IF(ISBLANK(I230),TRUE,IF(ISBLANK(H230),FALSE,AND(I230&gt;=H230,AND(I230&gt;=DATE(config!$B$6,1,1),I230&lt;=DATE(config!$B$6,12,31)))))</f>
        <v>1</v>
      </c>
      <c r="AC230" s="53" t="b">
        <f t="shared" si="80"/>
        <v>0</v>
      </c>
      <c r="AD230" s="53" t="b">
        <f t="shared" si="81"/>
        <v>0</v>
      </c>
      <c r="AE230" s="53">
        <f>IF(H230&lt;DATE(config!$B$6,1,1),DATE(config!$B$6,1,1),H230)</f>
        <v>44562</v>
      </c>
      <c r="AF230" s="53">
        <f>IF(ISBLANK(I230),DATE(config!$B$6,12,31),IF(I230&gt;DATE(config!$B$6,12,31),DATE(config!$B$6,12,31),I230))</f>
        <v>44926</v>
      </c>
      <c r="AG230" s="53">
        <f t="shared" si="77"/>
        <v>365</v>
      </c>
      <c r="AH230" s="53">
        <f>ROUNDDOWN((config!$B$8-H230)/365.25,0)</f>
        <v>123</v>
      </c>
      <c r="AI230" s="60">
        <f t="shared" si="78"/>
        <v>4</v>
      </c>
      <c r="AJ230" s="60" t="str">
        <f>$F230 &amp; INDEX(Beschäftigungsgruppen!$J$15:$M$15,1,AI230)</f>
        <v>d</v>
      </c>
      <c r="AK230" s="60" t="b">
        <f>G230&lt;&gt;config!$F$20</f>
        <v>1</v>
      </c>
      <c r="AL230" s="60" t="str">
        <f t="shared" si="85"/>
        <v>Ja</v>
      </c>
      <c r="AM230" s="60" t="str">
        <f t="shared" si="79"/>
        <v>Nein</v>
      </c>
      <c r="AN230" s="60" t="b">
        <f t="shared" si="82"/>
        <v>0</v>
      </c>
      <c r="AO230" s="60" t="b">
        <f>AND(C230=config!$D$23,AND(NOT(ISBLANK(H230)),H230&lt;=DATE(2022,12,31)))</f>
        <v>0</v>
      </c>
      <c r="AP230" s="60" t="b">
        <f>AND(D230=config!$J$24,AND(NOT(ISBLANK(I230)),I230&lt;=DATE(2022,12,31)))</f>
        <v>0</v>
      </c>
      <c r="AQ230" s="63">
        <f>K230*IF(AN230,14,12)/config!$B$7*AG230</f>
        <v>0</v>
      </c>
      <c r="AR230" s="63">
        <f>IF(K230&lt;=config!$B$9,config!$B$10,config!$B$11)*AQ230</f>
        <v>0</v>
      </c>
      <c r="AS230" s="63" t="e">
        <f>INDEX(Beschäftigungsgruppen!$J$16:$M$20,F230,AI230)/config!$B$12*J230</f>
        <v>#VALUE!</v>
      </c>
      <c r="AT230" s="63" t="e">
        <f>AS230*IF(AN230,14,12)/config!$B$7*AG230</f>
        <v>#VALUE!</v>
      </c>
      <c r="AU230" s="63" t="e">
        <f>IF(AS230&lt;=config!$B$9,config!$B$10,config!$B$11)*AT230</f>
        <v>#VALUE!</v>
      </c>
      <c r="AV230" s="249">
        <f t="shared" si="86"/>
        <v>0</v>
      </c>
      <c r="AW230" s="249">
        <f t="shared" si="87"/>
        <v>0</v>
      </c>
      <c r="AX230" s="53">
        <f t="shared" si="88"/>
        <v>0</v>
      </c>
    </row>
    <row r="231" spans="2:50" ht="15" customHeight="1" x14ac:dyDescent="0.2">
      <c r="B231" s="176" t="str">
        <f t="shared" si="89"/>
        <v/>
      </c>
      <c r="C231" s="137"/>
      <c r="D231" s="115"/>
      <c r="E231" s="96"/>
      <c r="F231" s="127"/>
      <c r="G231" s="128"/>
      <c r="H231" s="122"/>
      <c r="I231" s="123"/>
      <c r="J231" s="129"/>
      <c r="K231" s="17"/>
      <c r="L231" s="115"/>
      <c r="M231" s="117" t="str">
        <f t="shared" si="90"/>
        <v/>
      </c>
      <c r="N231" s="14" t="str">
        <f t="shared" si="91"/>
        <v/>
      </c>
      <c r="O231" s="264" t="str">
        <f t="shared" si="98"/>
        <v/>
      </c>
      <c r="P231" s="262"/>
      <c r="Q231" s="110" t="str">
        <f t="shared" si="92"/>
        <v/>
      </c>
      <c r="R231" s="14" t="str">
        <f t="shared" si="93"/>
        <v/>
      </c>
      <c r="S231" s="14" t="str">
        <f t="shared" si="94"/>
        <v/>
      </c>
      <c r="T231" s="14" t="str">
        <f t="shared" si="95"/>
        <v/>
      </c>
      <c r="U231" s="14" t="str">
        <f t="shared" si="96"/>
        <v/>
      </c>
      <c r="V231" s="95" t="str">
        <f t="shared" si="97"/>
        <v/>
      </c>
      <c r="W231" s="120"/>
      <c r="X231" s="53"/>
      <c r="Y231" s="53" t="b">
        <f t="shared" si="83"/>
        <v>1</v>
      </c>
      <c r="Z231" s="53" t="b">
        <f t="shared" si="84"/>
        <v>0</v>
      </c>
      <c r="AA231" s="53" t="b">
        <f>IF(ISBLANK(H231),TRUE,AND(IF(ISBLANK(I231),TRUE,I231&gt;=H231),AND(H231&gt;=DATE(1900,1,1),H231&lt;=DATE(config!$B$6,12,31))))</f>
        <v>1</v>
      </c>
      <c r="AB231" s="53" t="b">
        <f>IF(ISBLANK(I231),TRUE,IF(ISBLANK(H231),FALSE,AND(I231&gt;=H231,AND(I231&gt;=DATE(config!$B$6,1,1),I231&lt;=DATE(config!$B$6,12,31)))))</f>
        <v>1</v>
      </c>
      <c r="AC231" s="53" t="b">
        <f t="shared" si="80"/>
        <v>0</v>
      </c>
      <c r="AD231" s="53" t="b">
        <f t="shared" si="81"/>
        <v>0</v>
      </c>
      <c r="AE231" s="53">
        <f>IF(H231&lt;DATE(config!$B$6,1,1),DATE(config!$B$6,1,1),H231)</f>
        <v>44562</v>
      </c>
      <c r="AF231" s="53">
        <f>IF(ISBLANK(I231),DATE(config!$B$6,12,31),IF(I231&gt;DATE(config!$B$6,12,31),DATE(config!$B$6,12,31),I231))</f>
        <v>44926</v>
      </c>
      <c r="AG231" s="53">
        <f t="shared" si="77"/>
        <v>365</v>
      </c>
      <c r="AH231" s="53">
        <f>ROUNDDOWN((config!$B$8-H231)/365.25,0)</f>
        <v>123</v>
      </c>
      <c r="AI231" s="60">
        <f t="shared" si="78"/>
        <v>4</v>
      </c>
      <c r="AJ231" s="60" t="str">
        <f>$F231 &amp; INDEX(Beschäftigungsgruppen!$J$15:$M$15,1,AI231)</f>
        <v>d</v>
      </c>
      <c r="AK231" s="60" t="b">
        <f>G231&lt;&gt;config!$F$20</f>
        <v>1</v>
      </c>
      <c r="AL231" s="60" t="str">
        <f t="shared" si="85"/>
        <v>Ja</v>
      </c>
      <c r="AM231" s="60" t="str">
        <f t="shared" si="79"/>
        <v>Nein</v>
      </c>
      <c r="AN231" s="60" t="b">
        <f t="shared" si="82"/>
        <v>0</v>
      </c>
      <c r="AO231" s="60" t="b">
        <f>AND(C231=config!$D$23,AND(NOT(ISBLANK(H231)),H231&lt;=DATE(2022,12,31)))</f>
        <v>0</v>
      </c>
      <c r="AP231" s="60" t="b">
        <f>AND(D231=config!$J$24,AND(NOT(ISBLANK(I231)),I231&lt;=DATE(2022,12,31)))</f>
        <v>0</v>
      </c>
      <c r="AQ231" s="63">
        <f>K231*IF(AN231,14,12)/config!$B$7*AG231</f>
        <v>0</v>
      </c>
      <c r="AR231" s="63">
        <f>IF(K231&lt;=config!$B$9,config!$B$10,config!$B$11)*AQ231</f>
        <v>0</v>
      </c>
      <c r="AS231" s="63" t="e">
        <f>INDEX(Beschäftigungsgruppen!$J$16:$M$20,F231,AI231)/config!$B$12*J231</f>
        <v>#VALUE!</v>
      </c>
      <c r="AT231" s="63" t="e">
        <f>AS231*IF(AN231,14,12)/config!$B$7*AG231</f>
        <v>#VALUE!</v>
      </c>
      <c r="AU231" s="63" t="e">
        <f>IF(AS231&lt;=config!$B$9,config!$B$10,config!$B$11)*AT231</f>
        <v>#VALUE!</v>
      </c>
      <c r="AV231" s="249">
        <f t="shared" si="86"/>
        <v>0</v>
      </c>
      <c r="AW231" s="249">
        <f t="shared" si="87"/>
        <v>0</v>
      </c>
      <c r="AX231" s="53">
        <f t="shared" si="88"/>
        <v>0</v>
      </c>
    </row>
    <row r="232" spans="2:50" ht="15" customHeight="1" x14ac:dyDescent="0.2">
      <c r="B232" s="176" t="str">
        <f t="shared" si="89"/>
        <v/>
      </c>
      <c r="C232" s="137"/>
      <c r="D232" s="115"/>
      <c r="E232" s="96"/>
      <c r="F232" s="127"/>
      <c r="G232" s="128"/>
      <c r="H232" s="122"/>
      <c r="I232" s="123"/>
      <c r="J232" s="129"/>
      <c r="K232" s="17"/>
      <c r="L232" s="115"/>
      <c r="M232" s="117" t="str">
        <f t="shared" si="90"/>
        <v/>
      </c>
      <c r="N232" s="14" t="str">
        <f t="shared" si="91"/>
        <v/>
      </c>
      <c r="O232" s="264" t="str">
        <f t="shared" si="98"/>
        <v/>
      </c>
      <c r="P232" s="262"/>
      <c r="Q232" s="110" t="str">
        <f t="shared" si="92"/>
        <v/>
      </c>
      <c r="R232" s="14" t="str">
        <f t="shared" si="93"/>
        <v/>
      </c>
      <c r="S232" s="14" t="str">
        <f t="shared" si="94"/>
        <v/>
      </c>
      <c r="T232" s="14" t="str">
        <f t="shared" si="95"/>
        <v/>
      </c>
      <c r="U232" s="14" t="str">
        <f t="shared" si="96"/>
        <v/>
      </c>
      <c r="V232" s="95" t="str">
        <f t="shared" si="97"/>
        <v/>
      </c>
      <c r="W232" s="120"/>
      <c r="X232" s="53"/>
      <c r="Y232" s="53" t="b">
        <f t="shared" si="83"/>
        <v>1</v>
      </c>
      <c r="Z232" s="53" t="b">
        <f t="shared" si="84"/>
        <v>0</v>
      </c>
      <c r="AA232" s="53" t="b">
        <f>IF(ISBLANK(H232),TRUE,AND(IF(ISBLANK(I232),TRUE,I232&gt;=H232),AND(H232&gt;=DATE(1900,1,1),H232&lt;=DATE(config!$B$6,12,31))))</f>
        <v>1</v>
      </c>
      <c r="AB232" s="53" t="b">
        <f>IF(ISBLANK(I232),TRUE,IF(ISBLANK(H232),FALSE,AND(I232&gt;=H232,AND(I232&gt;=DATE(config!$B$6,1,1),I232&lt;=DATE(config!$B$6,12,31)))))</f>
        <v>1</v>
      </c>
      <c r="AC232" s="53" t="b">
        <f t="shared" si="80"/>
        <v>0</v>
      </c>
      <c r="AD232" s="53" t="b">
        <f t="shared" si="81"/>
        <v>0</v>
      </c>
      <c r="AE232" s="53">
        <f>IF(H232&lt;DATE(config!$B$6,1,1),DATE(config!$B$6,1,1),H232)</f>
        <v>44562</v>
      </c>
      <c r="AF232" s="53">
        <f>IF(ISBLANK(I232),DATE(config!$B$6,12,31),IF(I232&gt;DATE(config!$B$6,12,31),DATE(config!$B$6,12,31),I232))</f>
        <v>44926</v>
      </c>
      <c r="AG232" s="53">
        <f t="shared" si="77"/>
        <v>365</v>
      </c>
      <c r="AH232" s="53">
        <f>ROUNDDOWN((config!$B$8-H232)/365.25,0)</f>
        <v>123</v>
      </c>
      <c r="AI232" s="60">
        <f t="shared" si="78"/>
        <v>4</v>
      </c>
      <c r="AJ232" s="60" t="str">
        <f>$F232 &amp; INDEX(Beschäftigungsgruppen!$J$15:$M$15,1,AI232)</f>
        <v>d</v>
      </c>
      <c r="AK232" s="60" t="b">
        <f>G232&lt;&gt;config!$F$20</f>
        <v>1</v>
      </c>
      <c r="AL232" s="60" t="str">
        <f t="shared" si="85"/>
        <v>Ja</v>
      </c>
      <c r="AM232" s="60" t="str">
        <f t="shared" si="79"/>
        <v>Nein</v>
      </c>
      <c r="AN232" s="60" t="b">
        <f t="shared" si="82"/>
        <v>0</v>
      </c>
      <c r="AO232" s="60" t="b">
        <f>AND(C232=config!$D$23,AND(NOT(ISBLANK(H232)),H232&lt;=DATE(2022,12,31)))</f>
        <v>0</v>
      </c>
      <c r="AP232" s="60" t="b">
        <f>AND(D232=config!$J$24,AND(NOT(ISBLANK(I232)),I232&lt;=DATE(2022,12,31)))</f>
        <v>0</v>
      </c>
      <c r="AQ232" s="63">
        <f>K232*IF(AN232,14,12)/config!$B$7*AG232</f>
        <v>0</v>
      </c>
      <c r="AR232" s="63">
        <f>IF(K232&lt;=config!$B$9,config!$B$10,config!$B$11)*AQ232</f>
        <v>0</v>
      </c>
      <c r="AS232" s="63" t="e">
        <f>INDEX(Beschäftigungsgruppen!$J$16:$M$20,F232,AI232)/config!$B$12*J232</f>
        <v>#VALUE!</v>
      </c>
      <c r="AT232" s="63" t="e">
        <f>AS232*IF(AN232,14,12)/config!$B$7*AG232</f>
        <v>#VALUE!</v>
      </c>
      <c r="AU232" s="63" t="e">
        <f>IF(AS232&lt;=config!$B$9,config!$B$10,config!$B$11)*AT232</f>
        <v>#VALUE!</v>
      </c>
      <c r="AV232" s="249">
        <f t="shared" si="86"/>
        <v>0</v>
      </c>
      <c r="AW232" s="249">
        <f t="shared" si="87"/>
        <v>0</v>
      </c>
      <c r="AX232" s="53">
        <f t="shared" si="88"/>
        <v>0</v>
      </c>
    </row>
    <row r="233" spans="2:50" ht="15" customHeight="1" x14ac:dyDescent="0.2">
      <c r="B233" s="176" t="str">
        <f t="shared" si="89"/>
        <v/>
      </c>
      <c r="C233" s="137"/>
      <c r="D233" s="115"/>
      <c r="E233" s="96"/>
      <c r="F233" s="127"/>
      <c r="G233" s="128"/>
      <c r="H233" s="122"/>
      <c r="I233" s="123"/>
      <c r="J233" s="129"/>
      <c r="K233" s="17"/>
      <c r="L233" s="115"/>
      <c r="M233" s="117" t="str">
        <f t="shared" si="90"/>
        <v/>
      </c>
      <c r="N233" s="14" t="str">
        <f t="shared" si="91"/>
        <v/>
      </c>
      <c r="O233" s="264" t="str">
        <f t="shared" si="98"/>
        <v/>
      </c>
      <c r="P233" s="262"/>
      <c r="Q233" s="110" t="str">
        <f t="shared" si="92"/>
        <v/>
      </c>
      <c r="R233" s="14" t="str">
        <f t="shared" si="93"/>
        <v/>
      </c>
      <c r="S233" s="14" t="str">
        <f t="shared" si="94"/>
        <v/>
      </c>
      <c r="T233" s="14" t="str">
        <f t="shared" si="95"/>
        <v/>
      </c>
      <c r="U233" s="14" t="str">
        <f t="shared" si="96"/>
        <v/>
      </c>
      <c r="V233" s="95" t="str">
        <f t="shared" si="97"/>
        <v/>
      </c>
      <c r="W233" s="120"/>
      <c r="X233" s="53"/>
      <c r="Y233" s="53" t="b">
        <f t="shared" si="83"/>
        <v>1</v>
      </c>
      <c r="Z233" s="53" t="b">
        <f t="shared" si="84"/>
        <v>0</v>
      </c>
      <c r="AA233" s="53" t="b">
        <f>IF(ISBLANK(H233),TRUE,AND(IF(ISBLANK(I233),TRUE,I233&gt;=H233),AND(H233&gt;=DATE(1900,1,1),H233&lt;=DATE(config!$B$6,12,31))))</f>
        <v>1</v>
      </c>
      <c r="AB233" s="53" t="b">
        <f>IF(ISBLANK(I233),TRUE,IF(ISBLANK(H233),FALSE,AND(I233&gt;=H233,AND(I233&gt;=DATE(config!$B$6,1,1),I233&lt;=DATE(config!$B$6,12,31)))))</f>
        <v>1</v>
      </c>
      <c r="AC233" s="53" t="b">
        <f t="shared" si="80"/>
        <v>0</v>
      </c>
      <c r="AD233" s="53" t="b">
        <f t="shared" si="81"/>
        <v>0</v>
      </c>
      <c r="AE233" s="53">
        <f>IF(H233&lt;DATE(config!$B$6,1,1),DATE(config!$B$6,1,1),H233)</f>
        <v>44562</v>
      </c>
      <c r="AF233" s="53">
        <f>IF(ISBLANK(I233),DATE(config!$B$6,12,31),IF(I233&gt;DATE(config!$B$6,12,31),DATE(config!$B$6,12,31),I233))</f>
        <v>44926</v>
      </c>
      <c r="AG233" s="53">
        <f t="shared" si="77"/>
        <v>365</v>
      </c>
      <c r="AH233" s="53">
        <f>ROUNDDOWN((config!$B$8-H233)/365.25,0)</f>
        <v>123</v>
      </c>
      <c r="AI233" s="60">
        <f t="shared" si="78"/>
        <v>4</v>
      </c>
      <c r="AJ233" s="60" t="str">
        <f>$F233 &amp; INDEX(Beschäftigungsgruppen!$J$15:$M$15,1,AI233)</f>
        <v>d</v>
      </c>
      <c r="AK233" s="60" t="b">
        <f>G233&lt;&gt;config!$F$20</f>
        <v>1</v>
      </c>
      <c r="AL233" s="60" t="str">
        <f t="shared" si="85"/>
        <v>Ja</v>
      </c>
      <c r="AM233" s="60" t="str">
        <f t="shared" si="79"/>
        <v>Nein</v>
      </c>
      <c r="AN233" s="60" t="b">
        <f t="shared" si="82"/>
        <v>0</v>
      </c>
      <c r="AO233" s="60" t="b">
        <f>AND(C233=config!$D$23,AND(NOT(ISBLANK(H233)),H233&lt;=DATE(2022,12,31)))</f>
        <v>0</v>
      </c>
      <c r="AP233" s="60" t="b">
        <f>AND(D233=config!$J$24,AND(NOT(ISBLANK(I233)),I233&lt;=DATE(2022,12,31)))</f>
        <v>0</v>
      </c>
      <c r="AQ233" s="63">
        <f>K233*IF(AN233,14,12)/config!$B$7*AG233</f>
        <v>0</v>
      </c>
      <c r="AR233" s="63">
        <f>IF(K233&lt;=config!$B$9,config!$B$10,config!$B$11)*AQ233</f>
        <v>0</v>
      </c>
      <c r="AS233" s="63" t="e">
        <f>INDEX(Beschäftigungsgruppen!$J$16:$M$20,F233,AI233)/config!$B$12*J233</f>
        <v>#VALUE!</v>
      </c>
      <c r="AT233" s="63" t="e">
        <f>AS233*IF(AN233,14,12)/config!$B$7*AG233</f>
        <v>#VALUE!</v>
      </c>
      <c r="AU233" s="63" t="e">
        <f>IF(AS233&lt;=config!$B$9,config!$B$10,config!$B$11)*AT233</f>
        <v>#VALUE!</v>
      </c>
      <c r="AV233" s="249">
        <f t="shared" si="86"/>
        <v>0</v>
      </c>
      <c r="AW233" s="249">
        <f t="shared" si="87"/>
        <v>0</v>
      </c>
      <c r="AX233" s="53">
        <f t="shared" si="88"/>
        <v>0</v>
      </c>
    </row>
    <row r="234" spans="2:50" ht="15" customHeight="1" x14ac:dyDescent="0.2">
      <c r="B234" s="176" t="str">
        <f t="shared" si="89"/>
        <v/>
      </c>
      <c r="C234" s="137"/>
      <c r="D234" s="115"/>
      <c r="E234" s="96"/>
      <c r="F234" s="127"/>
      <c r="G234" s="128"/>
      <c r="H234" s="122"/>
      <c r="I234" s="123"/>
      <c r="J234" s="129"/>
      <c r="K234" s="17"/>
      <c r="L234" s="115"/>
      <c r="M234" s="117" t="str">
        <f t="shared" si="90"/>
        <v/>
      </c>
      <c r="N234" s="14" t="str">
        <f t="shared" si="91"/>
        <v/>
      </c>
      <c r="O234" s="264" t="str">
        <f t="shared" si="98"/>
        <v/>
      </c>
      <c r="P234" s="262"/>
      <c r="Q234" s="110" t="str">
        <f t="shared" si="92"/>
        <v/>
      </c>
      <c r="R234" s="14" t="str">
        <f t="shared" si="93"/>
        <v/>
      </c>
      <c r="S234" s="14" t="str">
        <f t="shared" si="94"/>
        <v/>
      </c>
      <c r="T234" s="14" t="str">
        <f t="shared" si="95"/>
        <v/>
      </c>
      <c r="U234" s="14" t="str">
        <f t="shared" si="96"/>
        <v/>
      </c>
      <c r="V234" s="95" t="str">
        <f t="shared" si="97"/>
        <v/>
      </c>
      <c r="W234" s="120"/>
      <c r="X234" s="53"/>
      <c r="Y234" s="53" t="b">
        <f t="shared" si="83"/>
        <v>1</v>
      </c>
      <c r="Z234" s="53" t="b">
        <f t="shared" si="84"/>
        <v>0</v>
      </c>
      <c r="AA234" s="53" t="b">
        <f>IF(ISBLANK(H234),TRUE,AND(IF(ISBLANK(I234),TRUE,I234&gt;=H234),AND(H234&gt;=DATE(1900,1,1),H234&lt;=DATE(config!$B$6,12,31))))</f>
        <v>1</v>
      </c>
      <c r="AB234" s="53" t="b">
        <f>IF(ISBLANK(I234),TRUE,IF(ISBLANK(H234),FALSE,AND(I234&gt;=H234,AND(I234&gt;=DATE(config!$B$6,1,1),I234&lt;=DATE(config!$B$6,12,31)))))</f>
        <v>1</v>
      </c>
      <c r="AC234" s="53" t="b">
        <f t="shared" si="80"/>
        <v>0</v>
      </c>
      <c r="AD234" s="53" t="b">
        <f t="shared" si="81"/>
        <v>0</v>
      </c>
      <c r="AE234" s="53">
        <f>IF(H234&lt;DATE(config!$B$6,1,1),DATE(config!$B$6,1,1),H234)</f>
        <v>44562</v>
      </c>
      <c r="AF234" s="53">
        <f>IF(ISBLANK(I234),DATE(config!$B$6,12,31),IF(I234&gt;DATE(config!$B$6,12,31),DATE(config!$B$6,12,31),I234))</f>
        <v>44926</v>
      </c>
      <c r="AG234" s="53">
        <f t="shared" si="77"/>
        <v>365</v>
      </c>
      <c r="AH234" s="53">
        <f>ROUNDDOWN((config!$B$8-H234)/365.25,0)</f>
        <v>123</v>
      </c>
      <c r="AI234" s="60">
        <f t="shared" si="78"/>
        <v>4</v>
      </c>
      <c r="AJ234" s="60" t="str">
        <f>$F234 &amp; INDEX(Beschäftigungsgruppen!$J$15:$M$15,1,AI234)</f>
        <v>d</v>
      </c>
      <c r="AK234" s="60" t="b">
        <f>G234&lt;&gt;config!$F$20</f>
        <v>1</v>
      </c>
      <c r="AL234" s="60" t="str">
        <f t="shared" si="85"/>
        <v>Ja</v>
      </c>
      <c r="AM234" s="60" t="str">
        <f t="shared" si="79"/>
        <v>Nein</v>
      </c>
      <c r="AN234" s="60" t="b">
        <f t="shared" si="82"/>
        <v>0</v>
      </c>
      <c r="AO234" s="60" t="b">
        <f>AND(C234=config!$D$23,AND(NOT(ISBLANK(H234)),H234&lt;=DATE(2022,12,31)))</f>
        <v>0</v>
      </c>
      <c r="AP234" s="60" t="b">
        <f>AND(D234=config!$J$24,AND(NOT(ISBLANK(I234)),I234&lt;=DATE(2022,12,31)))</f>
        <v>0</v>
      </c>
      <c r="AQ234" s="63">
        <f>K234*IF(AN234,14,12)/config!$B$7*AG234</f>
        <v>0</v>
      </c>
      <c r="AR234" s="63">
        <f>IF(K234&lt;=config!$B$9,config!$B$10,config!$B$11)*AQ234</f>
        <v>0</v>
      </c>
      <c r="AS234" s="63" t="e">
        <f>INDEX(Beschäftigungsgruppen!$J$16:$M$20,F234,AI234)/config!$B$12*J234</f>
        <v>#VALUE!</v>
      </c>
      <c r="AT234" s="63" t="e">
        <f>AS234*IF(AN234,14,12)/config!$B$7*AG234</f>
        <v>#VALUE!</v>
      </c>
      <c r="AU234" s="63" t="e">
        <f>IF(AS234&lt;=config!$B$9,config!$B$10,config!$B$11)*AT234</f>
        <v>#VALUE!</v>
      </c>
      <c r="AV234" s="249">
        <f t="shared" si="86"/>
        <v>0</v>
      </c>
      <c r="AW234" s="249">
        <f t="shared" si="87"/>
        <v>0</v>
      </c>
      <c r="AX234" s="53">
        <f t="shared" si="88"/>
        <v>0</v>
      </c>
    </row>
    <row r="235" spans="2:50" ht="15" customHeight="1" x14ac:dyDescent="0.2">
      <c r="B235" s="176" t="str">
        <f t="shared" si="89"/>
        <v/>
      </c>
      <c r="C235" s="137"/>
      <c r="D235" s="115"/>
      <c r="E235" s="96"/>
      <c r="F235" s="127"/>
      <c r="G235" s="128"/>
      <c r="H235" s="122"/>
      <c r="I235" s="123"/>
      <c r="J235" s="129"/>
      <c r="K235" s="17"/>
      <c r="L235" s="115"/>
      <c r="M235" s="117" t="str">
        <f t="shared" si="90"/>
        <v/>
      </c>
      <c r="N235" s="14" t="str">
        <f t="shared" si="91"/>
        <v/>
      </c>
      <c r="O235" s="264" t="str">
        <f t="shared" si="98"/>
        <v/>
      </c>
      <c r="P235" s="262"/>
      <c r="Q235" s="110" t="str">
        <f t="shared" si="92"/>
        <v/>
      </c>
      <c r="R235" s="14" t="str">
        <f t="shared" si="93"/>
        <v/>
      </c>
      <c r="S235" s="14" t="str">
        <f t="shared" si="94"/>
        <v/>
      </c>
      <c r="T235" s="14" t="str">
        <f t="shared" si="95"/>
        <v/>
      </c>
      <c r="U235" s="14" t="str">
        <f t="shared" si="96"/>
        <v/>
      </c>
      <c r="V235" s="95" t="str">
        <f t="shared" si="97"/>
        <v/>
      </c>
      <c r="W235" s="120"/>
      <c r="X235" s="53"/>
      <c r="Y235" s="53" t="b">
        <f t="shared" si="83"/>
        <v>1</v>
      </c>
      <c r="Z235" s="53" t="b">
        <f t="shared" si="84"/>
        <v>0</v>
      </c>
      <c r="AA235" s="53" t="b">
        <f>IF(ISBLANK(H235),TRUE,AND(IF(ISBLANK(I235),TRUE,I235&gt;=H235),AND(H235&gt;=DATE(1900,1,1),H235&lt;=DATE(config!$B$6,12,31))))</f>
        <v>1</v>
      </c>
      <c r="AB235" s="53" t="b">
        <f>IF(ISBLANK(I235),TRUE,IF(ISBLANK(H235),FALSE,AND(I235&gt;=H235,AND(I235&gt;=DATE(config!$B$6,1,1),I235&lt;=DATE(config!$B$6,12,31)))))</f>
        <v>1</v>
      </c>
      <c r="AC235" s="53" t="b">
        <f t="shared" si="80"/>
        <v>0</v>
      </c>
      <c r="AD235" s="53" t="b">
        <f t="shared" si="81"/>
        <v>0</v>
      </c>
      <c r="AE235" s="53">
        <f>IF(H235&lt;DATE(config!$B$6,1,1),DATE(config!$B$6,1,1),H235)</f>
        <v>44562</v>
      </c>
      <c r="AF235" s="53">
        <f>IF(ISBLANK(I235),DATE(config!$B$6,12,31),IF(I235&gt;DATE(config!$B$6,12,31),DATE(config!$B$6,12,31),I235))</f>
        <v>44926</v>
      </c>
      <c r="AG235" s="53">
        <f t="shared" ref="AG235:AG298" si="99">AF235-AE235+1</f>
        <v>365</v>
      </c>
      <c r="AH235" s="53">
        <f>ROUNDDOWN((config!$B$8-H235)/365.25,0)</f>
        <v>123</v>
      </c>
      <c r="AI235" s="60">
        <f t="shared" ref="AI235:AI298" si="100">IF(AH235&lt;5,1,IF(AH235&lt;11,2,IF(AH235&lt;18,3,4)))</f>
        <v>4</v>
      </c>
      <c r="AJ235" s="60" t="str">
        <f>$F235 &amp; INDEX(Beschäftigungsgruppen!$J$15:$M$15,1,AI235)</f>
        <v>d</v>
      </c>
      <c r="AK235" s="60" t="b">
        <f>G235&lt;&gt;config!$F$20</f>
        <v>1</v>
      </c>
      <c r="AL235" s="60" t="str">
        <f t="shared" si="85"/>
        <v>Ja</v>
      </c>
      <c r="AM235" s="60" t="str">
        <f t="shared" ref="AM235:AM298" si="101">IF(AK235,"Nein","")</f>
        <v>Nein</v>
      </c>
      <c r="AN235" s="60" t="b">
        <f t="shared" si="82"/>
        <v>0</v>
      </c>
      <c r="AO235" s="60" t="b">
        <f>AND(C235=config!$D$23,AND(NOT(ISBLANK(H235)),H235&lt;=DATE(2022,12,31)))</f>
        <v>0</v>
      </c>
      <c r="AP235" s="60" t="b">
        <f>AND(D235=config!$J$24,AND(NOT(ISBLANK(I235)),I235&lt;=DATE(2022,12,31)))</f>
        <v>0</v>
      </c>
      <c r="AQ235" s="63">
        <f>K235*IF(AN235,14,12)/config!$B$7*AG235</f>
        <v>0</v>
      </c>
      <c r="AR235" s="63">
        <f>IF(K235&lt;=config!$B$9,config!$B$10,config!$B$11)*AQ235</f>
        <v>0</v>
      </c>
      <c r="AS235" s="63" t="e">
        <f>INDEX(Beschäftigungsgruppen!$J$16:$M$20,F235,AI235)/config!$B$12*J235</f>
        <v>#VALUE!</v>
      </c>
      <c r="AT235" s="63" t="e">
        <f>AS235*IF(AN235,14,12)/config!$B$7*AG235</f>
        <v>#VALUE!</v>
      </c>
      <c r="AU235" s="63" t="e">
        <f>IF(AS235&lt;=config!$B$9,config!$B$10,config!$B$11)*AT235</f>
        <v>#VALUE!</v>
      </c>
      <c r="AV235" s="249">
        <f t="shared" si="86"/>
        <v>0</v>
      </c>
      <c r="AW235" s="249">
        <f t="shared" si="87"/>
        <v>0</v>
      </c>
      <c r="AX235" s="53">
        <f t="shared" si="88"/>
        <v>0</v>
      </c>
    </row>
    <row r="236" spans="2:50" ht="15" customHeight="1" x14ac:dyDescent="0.2">
      <c r="B236" s="176" t="str">
        <f t="shared" si="89"/>
        <v/>
      </c>
      <c r="C236" s="137"/>
      <c r="D236" s="115"/>
      <c r="E236" s="96"/>
      <c r="F236" s="127"/>
      <c r="G236" s="128"/>
      <c r="H236" s="122"/>
      <c r="I236" s="123"/>
      <c r="J236" s="129"/>
      <c r="K236" s="17"/>
      <c r="L236" s="115"/>
      <c r="M236" s="117" t="str">
        <f t="shared" si="90"/>
        <v/>
      </c>
      <c r="N236" s="14" t="str">
        <f t="shared" si="91"/>
        <v/>
      </c>
      <c r="O236" s="264" t="str">
        <f t="shared" si="98"/>
        <v/>
      </c>
      <c r="P236" s="262"/>
      <c r="Q236" s="110" t="str">
        <f t="shared" si="92"/>
        <v/>
      </c>
      <c r="R236" s="14" t="str">
        <f t="shared" si="93"/>
        <v/>
      </c>
      <c r="S236" s="14" t="str">
        <f t="shared" si="94"/>
        <v/>
      </c>
      <c r="T236" s="14" t="str">
        <f t="shared" si="95"/>
        <v/>
      </c>
      <c r="U236" s="14" t="str">
        <f t="shared" si="96"/>
        <v/>
      </c>
      <c r="V236" s="95" t="str">
        <f t="shared" si="97"/>
        <v/>
      </c>
      <c r="W236" s="120"/>
      <c r="X236" s="53"/>
      <c r="Y236" s="53" t="b">
        <f t="shared" si="83"/>
        <v>1</v>
      </c>
      <c r="Z236" s="53" t="b">
        <f t="shared" si="84"/>
        <v>0</v>
      </c>
      <c r="AA236" s="53" t="b">
        <f>IF(ISBLANK(H236),TRUE,AND(IF(ISBLANK(I236),TRUE,I236&gt;=H236),AND(H236&gt;=DATE(1900,1,1),H236&lt;=DATE(config!$B$6,12,31))))</f>
        <v>1</v>
      </c>
      <c r="AB236" s="53" t="b">
        <f>IF(ISBLANK(I236),TRUE,IF(ISBLANK(H236),FALSE,AND(I236&gt;=H236,AND(I236&gt;=DATE(config!$B$6,1,1),I236&lt;=DATE(config!$B$6,12,31)))))</f>
        <v>1</v>
      </c>
      <c r="AC236" s="53" t="b">
        <f t="shared" si="80"/>
        <v>0</v>
      </c>
      <c r="AD236" s="53" t="b">
        <f t="shared" si="81"/>
        <v>0</v>
      </c>
      <c r="AE236" s="53">
        <f>IF(H236&lt;DATE(config!$B$6,1,1),DATE(config!$B$6,1,1),H236)</f>
        <v>44562</v>
      </c>
      <c r="AF236" s="53">
        <f>IF(ISBLANK(I236),DATE(config!$B$6,12,31),IF(I236&gt;DATE(config!$B$6,12,31),DATE(config!$B$6,12,31),I236))</f>
        <v>44926</v>
      </c>
      <c r="AG236" s="53">
        <f t="shared" si="99"/>
        <v>365</v>
      </c>
      <c r="AH236" s="53">
        <f>ROUNDDOWN((config!$B$8-H236)/365.25,0)</f>
        <v>123</v>
      </c>
      <c r="AI236" s="60">
        <f t="shared" si="100"/>
        <v>4</v>
      </c>
      <c r="AJ236" s="60" t="str">
        <f>$F236 &amp; INDEX(Beschäftigungsgruppen!$J$15:$M$15,1,AI236)</f>
        <v>d</v>
      </c>
      <c r="AK236" s="60" t="b">
        <f>G236&lt;&gt;config!$F$20</f>
        <v>1</v>
      </c>
      <c r="AL236" s="60" t="str">
        <f t="shared" si="85"/>
        <v>Ja</v>
      </c>
      <c r="AM236" s="60" t="str">
        <f t="shared" si="101"/>
        <v>Nein</v>
      </c>
      <c r="AN236" s="60" t="b">
        <f t="shared" si="82"/>
        <v>0</v>
      </c>
      <c r="AO236" s="60" t="b">
        <f>AND(C236=config!$D$23,AND(NOT(ISBLANK(H236)),H236&lt;=DATE(2022,12,31)))</f>
        <v>0</v>
      </c>
      <c r="AP236" s="60" t="b">
        <f>AND(D236=config!$J$24,AND(NOT(ISBLANK(I236)),I236&lt;=DATE(2022,12,31)))</f>
        <v>0</v>
      </c>
      <c r="AQ236" s="63">
        <f>K236*IF(AN236,14,12)/config!$B$7*AG236</f>
        <v>0</v>
      </c>
      <c r="AR236" s="63">
        <f>IF(K236&lt;=config!$B$9,config!$B$10,config!$B$11)*AQ236</f>
        <v>0</v>
      </c>
      <c r="AS236" s="63" t="e">
        <f>INDEX(Beschäftigungsgruppen!$J$16:$M$20,F236,AI236)/config!$B$12*J236</f>
        <v>#VALUE!</v>
      </c>
      <c r="AT236" s="63" t="e">
        <f>AS236*IF(AN236,14,12)/config!$B$7*AG236</f>
        <v>#VALUE!</v>
      </c>
      <c r="AU236" s="63" t="e">
        <f>IF(AS236&lt;=config!$B$9,config!$B$10,config!$B$11)*AT236</f>
        <v>#VALUE!</v>
      </c>
      <c r="AV236" s="249">
        <f t="shared" si="86"/>
        <v>0</v>
      </c>
      <c r="AW236" s="249">
        <f t="shared" si="87"/>
        <v>0</v>
      </c>
      <c r="AX236" s="53">
        <f t="shared" si="88"/>
        <v>0</v>
      </c>
    </row>
    <row r="237" spans="2:50" ht="15" customHeight="1" x14ac:dyDescent="0.2">
      <c r="B237" s="176" t="str">
        <f t="shared" si="89"/>
        <v/>
      </c>
      <c r="C237" s="137"/>
      <c r="D237" s="115"/>
      <c r="E237" s="96"/>
      <c r="F237" s="127"/>
      <c r="G237" s="128"/>
      <c r="H237" s="122"/>
      <c r="I237" s="123"/>
      <c r="J237" s="129"/>
      <c r="K237" s="17"/>
      <c r="L237" s="115"/>
      <c r="M237" s="117" t="str">
        <f t="shared" si="90"/>
        <v/>
      </c>
      <c r="N237" s="14" t="str">
        <f t="shared" si="91"/>
        <v/>
      </c>
      <c r="O237" s="264" t="str">
        <f t="shared" si="98"/>
        <v/>
      </c>
      <c r="P237" s="262"/>
      <c r="Q237" s="110" t="str">
        <f t="shared" si="92"/>
        <v/>
      </c>
      <c r="R237" s="14" t="str">
        <f t="shared" si="93"/>
        <v/>
      </c>
      <c r="S237" s="14" t="str">
        <f t="shared" si="94"/>
        <v/>
      </c>
      <c r="T237" s="14" t="str">
        <f t="shared" si="95"/>
        <v/>
      </c>
      <c r="U237" s="14" t="str">
        <f t="shared" si="96"/>
        <v/>
      </c>
      <c r="V237" s="95" t="str">
        <f t="shared" si="97"/>
        <v/>
      </c>
      <c r="W237" s="120"/>
      <c r="X237" s="53"/>
      <c r="Y237" s="53" t="b">
        <f t="shared" si="83"/>
        <v>1</v>
      </c>
      <c r="Z237" s="53" t="b">
        <f t="shared" si="84"/>
        <v>0</v>
      </c>
      <c r="AA237" s="53" t="b">
        <f>IF(ISBLANK(H237),TRUE,AND(IF(ISBLANK(I237),TRUE,I237&gt;=H237),AND(H237&gt;=DATE(1900,1,1),H237&lt;=DATE(config!$B$6,12,31))))</f>
        <v>1</v>
      </c>
      <c r="AB237" s="53" t="b">
        <f>IF(ISBLANK(I237),TRUE,IF(ISBLANK(H237),FALSE,AND(I237&gt;=H237,AND(I237&gt;=DATE(config!$B$6,1,1),I237&lt;=DATE(config!$B$6,12,31)))))</f>
        <v>1</v>
      </c>
      <c r="AC237" s="53" t="b">
        <f t="shared" si="80"/>
        <v>0</v>
      </c>
      <c r="AD237" s="53" t="b">
        <f t="shared" si="81"/>
        <v>0</v>
      </c>
      <c r="AE237" s="53">
        <f>IF(H237&lt;DATE(config!$B$6,1,1),DATE(config!$B$6,1,1),H237)</f>
        <v>44562</v>
      </c>
      <c r="AF237" s="53">
        <f>IF(ISBLANK(I237),DATE(config!$B$6,12,31),IF(I237&gt;DATE(config!$B$6,12,31),DATE(config!$B$6,12,31),I237))</f>
        <v>44926</v>
      </c>
      <c r="AG237" s="53">
        <f t="shared" si="99"/>
        <v>365</v>
      </c>
      <c r="AH237" s="53">
        <f>ROUNDDOWN((config!$B$8-H237)/365.25,0)</f>
        <v>123</v>
      </c>
      <c r="AI237" s="60">
        <f t="shared" si="100"/>
        <v>4</v>
      </c>
      <c r="AJ237" s="60" t="str">
        <f>$F237 &amp; INDEX(Beschäftigungsgruppen!$J$15:$M$15,1,AI237)</f>
        <v>d</v>
      </c>
      <c r="AK237" s="60" t="b">
        <f>G237&lt;&gt;config!$F$20</f>
        <v>1</v>
      </c>
      <c r="AL237" s="60" t="str">
        <f t="shared" si="85"/>
        <v>Ja</v>
      </c>
      <c r="AM237" s="60" t="str">
        <f t="shared" si="101"/>
        <v>Nein</v>
      </c>
      <c r="AN237" s="60" t="b">
        <f t="shared" si="82"/>
        <v>0</v>
      </c>
      <c r="AO237" s="60" t="b">
        <f>AND(C237=config!$D$23,AND(NOT(ISBLANK(H237)),H237&lt;=DATE(2022,12,31)))</f>
        <v>0</v>
      </c>
      <c r="AP237" s="60" t="b">
        <f>AND(D237=config!$J$24,AND(NOT(ISBLANK(I237)),I237&lt;=DATE(2022,12,31)))</f>
        <v>0</v>
      </c>
      <c r="AQ237" s="63">
        <f>K237*IF(AN237,14,12)/config!$B$7*AG237</f>
        <v>0</v>
      </c>
      <c r="AR237" s="63">
        <f>IF(K237&lt;=config!$B$9,config!$B$10,config!$B$11)*AQ237</f>
        <v>0</v>
      </c>
      <c r="AS237" s="63" t="e">
        <f>INDEX(Beschäftigungsgruppen!$J$16:$M$20,F237,AI237)/config!$B$12*J237</f>
        <v>#VALUE!</v>
      </c>
      <c r="AT237" s="63" t="e">
        <f>AS237*IF(AN237,14,12)/config!$B$7*AG237</f>
        <v>#VALUE!</v>
      </c>
      <c r="AU237" s="63" t="e">
        <f>IF(AS237&lt;=config!$B$9,config!$B$10,config!$B$11)*AT237</f>
        <v>#VALUE!</v>
      </c>
      <c r="AV237" s="249">
        <f t="shared" si="86"/>
        <v>0</v>
      </c>
      <c r="AW237" s="249">
        <f t="shared" si="87"/>
        <v>0</v>
      </c>
      <c r="AX237" s="53">
        <f t="shared" si="88"/>
        <v>0</v>
      </c>
    </row>
    <row r="238" spans="2:50" ht="15" customHeight="1" x14ac:dyDescent="0.2">
      <c r="B238" s="176" t="str">
        <f t="shared" si="89"/>
        <v/>
      </c>
      <c r="C238" s="137"/>
      <c r="D238" s="115"/>
      <c r="E238" s="96"/>
      <c r="F238" s="127"/>
      <c r="G238" s="128"/>
      <c r="H238" s="122"/>
      <c r="I238" s="123"/>
      <c r="J238" s="129"/>
      <c r="K238" s="17"/>
      <c r="L238" s="115"/>
      <c r="M238" s="117" t="str">
        <f t="shared" si="90"/>
        <v/>
      </c>
      <c r="N238" s="14" t="str">
        <f t="shared" si="91"/>
        <v/>
      </c>
      <c r="O238" s="264" t="str">
        <f t="shared" si="98"/>
        <v/>
      </c>
      <c r="P238" s="262"/>
      <c r="Q238" s="110" t="str">
        <f t="shared" si="92"/>
        <v/>
      </c>
      <c r="R238" s="14" t="str">
        <f t="shared" si="93"/>
        <v/>
      </c>
      <c r="S238" s="14" t="str">
        <f t="shared" si="94"/>
        <v/>
      </c>
      <c r="T238" s="14" t="str">
        <f t="shared" si="95"/>
        <v/>
      </c>
      <c r="U238" s="14" t="str">
        <f t="shared" si="96"/>
        <v/>
      </c>
      <c r="V238" s="95" t="str">
        <f t="shared" si="97"/>
        <v/>
      </c>
      <c r="W238" s="120"/>
      <c r="X238" s="53"/>
      <c r="Y238" s="53" t="b">
        <f t="shared" si="83"/>
        <v>1</v>
      </c>
      <c r="Z238" s="53" t="b">
        <f t="shared" si="84"/>
        <v>0</v>
      </c>
      <c r="AA238" s="53" t="b">
        <f>IF(ISBLANK(H238),TRUE,AND(IF(ISBLANK(I238),TRUE,I238&gt;=H238),AND(H238&gt;=DATE(1900,1,1),H238&lt;=DATE(config!$B$6,12,31))))</f>
        <v>1</v>
      </c>
      <c r="AB238" s="53" t="b">
        <f>IF(ISBLANK(I238),TRUE,IF(ISBLANK(H238),FALSE,AND(I238&gt;=H238,AND(I238&gt;=DATE(config!$B$6,1,1),I238&lt;=DATE(config!$B$6,12,31)))))</f>
        <v>1</v>
      </c>
      <c r="AC238" s="53" t="b">
        <f t="shared" si="80"/>
        <v>0</v>
      </c>
      <c r="AD238" s="53" t="b">
        <f t="shared" si="81"/>
        <v>0</v>
      </c>
      <c r="AE238" s="53">
        <f>IF(H238&lt;DATE(config!$B$6,1,1),DATE(config!$B$6,1,1),H238)</f>
        <v>44562</v>
      </c>
      <c r="AF238" s="53">
        <f>IF(ISBLANK(I238),DATE(config!$B$6,12,31),IF(I238&gt;DATE(config!$B$6,12,31),DATE(config!$B$6,12,31),I238))</f>
        <v>44926</v>
      </c>
      <c r="AG238" s="53">
        <f t="shared" si="99"/>
        <v>365</v>
      </c>
      <c r="AH238" s="53">
        <f>ROUNDDOWN((config!$B$8-H238)/365.25,0)</f>
        <v>123</v>
      </c>
      <c r="AI238" s="60">
        <f t="shared" si="100"/>
        <v>4</v>
      </c>
      <c r="AJ238" s="60" t="str">
        <f>$F238 &amp; INDEX(Beschäftigungsgruppen!$J$15:$M$15,1,AI238)</f>
        <v>d</v>
      </c>
      <c r="AK238" s="60" t="b">
        <f>G238&lt;&gt;config!$F$20</f>
        <v>1</v>
      </c>
      <c r="AL238" s="60" t="str">
        <f t="shared" si="85"/>
        <v>Ja</v>
      </c>
      <c r="AM238" s="60" t="str">
        <f t="shared" si="101"/>
        <v>Nein</v>
      </c>
      <c r="AN238" s="60" t="b">
        <f t="shared" si="82"/>
        <v>0</v>
      </c>
      <c r="AO238" s="60" t="b">
        <f>AND(C238=config!$D$23,AND(NOT(ISBLANK(H238)),H238&lt;=DATE(2022,12,31)))</f>
        <v>0</v>
      </c>
      <c r="AP238" s="60" t="b">
        <f>AND(D238=config!$J$24,AND(NOT(ISBLANK(I238)),I238&lt;=DATE(2022,12,31)))</f>
        <v>0</v>
      </c>
      <c r="AQ238" s="63">
        <f>K238*IF(AN238,14,12)/config!$B$7*AG238</f>
        <v>0</v>
      </c>
      <c r="AR238" s="63">
        <f>IF(K238&lt;=config!$B$9,config!$B$10,config!$B$11)*AQ238</f>
        <v>0</v>
      </c>
      <c r="AS238" s="63" t="e">
        <f>INDEX(Beschäftigungsgruppen!$J$16:$M$20,F238,AI238)/config!$B$12*J238</f>
        <v>#VALUE!</v>
      </c>
      <c r="AT238" s="63" t="e">
        <f>AS238*IF(AN238,14,12)/config!$B$7*AG238</f>
        <v>#VALUE!</v>
      </c>
      <c r="AU238" s="63" t="e">
        <f>IF(AS238&lt;=config!$B$9,config!$B$10,config!$B$11)*AT238</f>
        <v>#VALUE!</v>
      </c>
      <c r="AV238" s="249">
        <f t="shared" si="86"/>
        <v>0</v>
      </c>
      <c r="AW238" s="249">
        <f t="shared" si="87"/>
        <v>0</v>
      </c>
      <c r="AX238" s="53">
        <f t="shared" si="88"/>
        <v>0</v>
      </c>
    </row>
    <row r="239" spans="2:50" ht="15" customHeight="1" x14ac:dyDescent="0.2">
      <c r="B239" s="176" t="str">
        <f t="shared" si="89"/>
        <v/>
      </c>
      <c r="C239" s="137"/>
      <c r="D239" s="115"/>
      <c r="E239" s="96"/>
      <c r="F239" s="127"/>
      <c r="G239" s="128"/>
      <c r="H239" s="122"/>
      <c r="I239" s="123"/>
      <c r="J239" s="129"/>
      <c r="K239" s="17"/>
      <c r="L239" s="115"/>
      <c r="M239" s="117" t="str">
        <f t="shared" si="90"/>
        <v/>
      </c>
      <c r="N239" s="14" t="str">
        <f t="shared" si="91"/>
        <v/>
      </c>
      <c r="O239" s="264" t="str">
        <f t="shared" si="98"/>
        <v/>
      </c>
      <c r="P239" s="262"/>
      <c r="Q239" s="110" t="str">
        <f t="shared" si="92"/>
        <v/>
      </c>
      <c r="R239" s="14" t="str">
        <f t="shared" si="93"/>
        <v/>
      </c>
      <c r="S239" s="14" t="str">
        <f t="shared" si="94"/>
        <v/>
      </c>
      <c r="T239" s="14" t="str">
        <f t="shared" si="95"/>
        <v/>
      </c>
      <c r="U239" s="14" t="str">
        <f t="shared" si="96"/>
        <v/>
      </c>
      <c r="V239" s="95" t="str">
        <f t="shared" si="97"/>
        <v/>
      </c>
      <c r="W239" s="120"/>
      <c r="X239" s="53"/>
      <c r="Y239" s="53" t="b">
        <f t="shared" si="83"/>
        <v>1</v>
      </c>
      <c r="Z239" s="53" t="b">
        <f t="shared" si="84"/>
        <v>0</v>
      </c>
      <c r="AA239" s="53" t="b">
        <f>IF(ISBLANK(H239),TRUE,AND(IF(ISBLANK(I239),TRUE,I239&gt;=H239),AND(H239&gt;=DATE(1900,1,1),H239&lt;=DATE(config!$B$6,12,31))))</f>
        <v>1</v>
      </c>
      <c r="AB239" s="53" t="b">
        <f>IF(ISBLANK(I239),TRUE,IF(ISBLANK(H239),FALSE,AND(I239&gt;=H239,AND(I239&gt;=DATE(config!$B$6,1,1),I239&lt;=DATE(config!$B$6,12,31)))))</f>
        <v>1</v>
      </c>
      <c r="AC239" s="53" t="b">
        <f t="shared" si="80"/>
        <v>0</v>
      </c>
      <c r="AD239" s="53" t="b">
        <f t="shared" si="81"/>
        <v>0</v>
      </c>
      <c r="AE239" s="53">
        <f>IF(H239&lt;DATE(config!$B$6,1,1),DATE(config!$B$6,1,1),H239)</f>
        <v>44562</v>
      </c>
      <c r="AF239" s="53">
        <f>IF(ISBLANK(I239),DATE(config!$B$6,12,31),IF(I239&gt;DATE(config!$B$6,12,31),DATE(config!$B$6,12,31),I239))</f>
        <v>44926</v>
      </c>
      <c r="AG239" s="53">
        <f t="shared" si="99"/>
        <v>365</v>
      </c>
      <c r="AH239" s="53">
        <f>ROUNDDOWN((config!$B$8-H239)/365.25,0)</f>
        <v>123</v>
      </c>
      <c r="AI239" s="60">
        <f t="shared" si="100"/>
        <v>4</v>
      </c>
      <c r="AJ239" s="60" t="str">
        <f>$F239 &amp; INDEX(Beschäftigungsgruppen!$J$15:$M$15,1,AI239)</f>
        <v>d</v>
      </c>
      <c r="AK239" s="60" t="b">
        <f>G239&lt;&gt;config!$F$20</f>
        <v>1</v>
      </c>
      <c r="AL239" s="60" t="str">
        <f t="shared" si="85"/>
        <v>Ja</v>
      </c>
      <c r="AM239" s="60" t="str">
        <f t="shared" si="101"/>
        <v>Nein</v>
      </c>
      <c r="AN239" s="60" t="b">
        <f t="shared" si="82"/>
        <v>0</v>
      </c>
      <c r="AO239" s="60" t="b">
        <f>AND(C239=config!$D$23,AND(NOT(ISBLANK(H239)),H239&lt;=DATE(2022,12,31)))</f>
        <v>0</v>
      </c>
      <c r="AP239" s="60" t="b">
        <f>AND(D239=config!$J$24,AND(NOT(ISBLANK(I239)),I239&lt;=DATE(2022,12,31)))</f>
        <v>0</v>
      </c>
      <c r="AQ239" s="63">
        <f>K239*IF(AN239,14,12)/config!$B$7*AG239</f>
        <v>0</v>
      </c>
      <c r="AR239" s="63">
        <f>IF(K239&lt;=config!$B$9,config!$B$10,config!$B$11)*AQ239</f>
        <v>0</v>
      </c>
      <c r="AS239" s="63" t="e">
        <f>INDEX(Beschäftigungsgruppen!$J$16:$M$20,F239,AI239)/config!$B$12*J239</f>
        <v>#VALUE!</v>
      </c>
      <c r="AT239" s="63" t="e">
        <f>AS239*IF(AN239,14,12)/config!$B$7*AG239</f>
        <v>#VALUE!</v>
      </c>
      <c r="AU239" s="63" t="e">
        <f>IF(AS239&lt;=config!$B$9,config!$B$10,config!$B$11)*AT239</f>
        <v>#VALUE!</v>
      </c>
      <c r="AV239" s="249">
        <f t="shared" si="86"/>
        <v>0</v>
      </c>
      <c r="AW239" s="249">
        <f t="shared" si="87"/>
        <v>0</v>
      </c>
      <c r="AX239" s="53">
        <f t="shared" si="88"/>
        <v>0</v>
      </c>
    </row>
    <row r="240" spans="2:50" ht="15" customHeight="1" x14ac:dyDescent="0.2">
      <c r="B240" s="176" t="str">
        <f t="shared" si="89"/>
        <v/>
      </c>
      <c r="C240" s="137"/>
      <c r="D240" s="115"/>
      <c r="E240" s="96"/>
      <c r="F240" s="127"/>
      <c r="G240" s="128"/>
      <c r="H240" s="122"/>
      <c r="I240" s="123"/>
      <c r="J240" s="129"/>
      <c r="K240" s="17"/>
      <c r="L240" s="115"/>
      <c r="M240" s="117" t="str">
        <f t="shared" si="90"/>
        <v/>
      </c>
      <c r="N240" s="14" t="str">
        <f t="shared" si="91"/>
        <v/>
      </c>
      <c r="O240" s="264" t="str">
        <f t="shared" si="98"/>
        <v/>
      </c>
      <c r="P240" s="262"/>
      <c r="Q240" s="110" t="str">
        <f t="shared" si="92"/>
        <v/>
      </c>
      <c r="R240" s="14" t="str">
        <f t="shared" si="93"/>
        <v/>
      </c>
      <c r="S240" s="14" t="str">
        <f t="shared" si="94"/>
        <v/>
      </c>
      <c r="T240" s="14" t="str">
        <f t="shared" si="95"/>
        <v/>
      </c>
      <c r="U240" s="14" t="str">
        <f t="shared" si="96"/>
        <v/>
      </c>
      <c r="V240" s="95" t="str">
        <f t="shared" si="97"/>
        <v/>
      </c>
      <c r="W240" s="120"/>
      <c r="X240" s="53"/>
      <c r="Y240" s="53" t="b">
        <f t="shared" si="83"/>
        <v>1</v>
      </c>
      <c r="Z240" s="53" t="b">
        <f t="shared" si="84"/>
        <v>0</v>
      </c>
      <c r="AA240" s="53" t="b">
        <f>IF(ISBLANK(H240),TRUE,AND(IF(ISBLANK(I240),TRUE,I240&gt;=H240),AND(H240&gt;=DATE(1900,1,1),H240&lt;=DATE(config!$B$6,12,31))))</f>
        <v>1</v>
      </c>
      <c r="AB240" s="53" t="b">
        <f>IF(ISBLANK(I240),TRUE,IF(ISBLANK(H240),FALSE,AND(I240&gt;=H240,AND(I240&gt;=DATE(config!$B$6,1,1),I240&lt;=DATE(config!$B$6,12,31)))))</f>
        <v>1</v>
      </c>
      <c r="AC240" s="53" t="b">
        <f t="shared" si="80"/>
        <v>0</v>
      </c>
      <c r="AD240" s="53" t="b">
        <f t="shared" si="81"/>
        <v>0</v>
      </c>
      <c r="AE240" s="53">
        <f>IF(H240&lt;DATE(config!$B$6,1,1),DATE(config!$B$6,1,1),H240)</f>
        <v>44562</v>
      </c>
      <c r="AF240" s="53">
        <f>IF(ISBLANK(I240),DATE(config!$B$6,12,31),IF(I240&gt;DATE(config!$B$6,12,31),DATE(config!$B$6,12,31),I240))</f>
        <v>44926</v>
      </c>
      <c r="AG240" s="53">
        <f t="shared" si="99"/>
        <v>365</v>
      </c>
      <c r="AH240" s="53">
        <f>ROUNDDOWN((config!$B$8-H240)/365.25,0)</f>
        <v>123</v>
      </c>
      <c r="AI240" s="60">
        <f t="shared" si="100"/>
        <v>4</v>
      </c>
      <c r="AJ240" s="60" t="str">
        <f>$F240 &amp; INDEX(Beschäftigungsgruppen!$J$15:$M$15,1,AI240)</f>
        <v>d</v>
      </c>
      <c r="AK240" s="60" t="b">
        <f>G240&lt;&gt;config!$F$20</f>
        <v>1</v>
      </c>
      <c r="AL240" s="60" t="str">
        <f t="shared" si="85"/>
        <v>Ja</v>
      </c>
      <c r="AM240" s="60" t="str">
        <f t="shared" si="101"/>
        <v>Nein</v>
      </c>
      <c r="AN240" s="60" t="b">
        <f t="shared" si="82"/>
        <v>0</v>
      </c>
      <c r="AO240" s="60" t="b">
        <f>AND(C240=config!$D$23,AND(NOT(ISBLANK(H240)),H240&lt;=DATE(2022,12,31)))</f>
        <v>0</v>
      </c>
      <c r="AP240" s="60" t="b">
        <f>AND(D240=config!$J$24,AND(NOT(ISBLANK(I240)),I240&lt;=DATE(2022,12,31)))</f>
        <v>0</v>
      </c>
      <c r="AQ240" s="63">
        <f>K240*IF(AN240,14,12)/config!$B$7*AG240</f>
        <v>0</v>
      </c>
      <c r="AR240" s="63">
        <f>IF(K240&lt;=config!$B$9,config!$B$10,config!$B$11)*AQ240</f>
        <v>0</v>
      </c>
      <c r="AS240" s="63" t="e">
        <f>INDEX(Beschäftigungsgruppen!$J$16:$M$20,F240,AI240)/config!$B$12*J240</f>
        <v>#VALUE!</v>
      </c>
      <c r="AT240" s="63" t="e">
        <f>AS240*IF(AN240,14,12)/config!$B$7*AG240</f>
        <v>#VALUE!</v>
      </c>
      <c r="AU240" s="63" t="e">
        <f>IF(AS240&lt;=config!$B$9,config!$B$10,config!$B$11)*AT240</f>
        <v>#VALUE!</v>
      </c>
      <c r="AV240" s="249">
        <f t="shared" si="86"/>
        <v>0</v>
      </c>
      <c r="AW240" s="249">
        <f t="shared" si="87"/>
        <v>0</v>
      </c>
      <c r="AX240" s="53">
        <f t="shared" si="88"/>
        <v>0</v>
      </c>
    </row>
    <row r="241" spans="2:50" ht="15" customHeight="1" x14ac:dyDescent="0.2">
      <c r="B241" s="176" t="str">
        <f t="shared" si="89"/>
        <v/>
      </c>
      <c r="C241" s="137"/>
      <c r="D241" s="115"/>
      <c r="E241" s="96"/>
      <c r="F241" s="127"/>
      <c r="G241" s="128"/>
      <c r="H241" s="122"/>
      <c r="I241" s="123"/>
      <c r="J241" s="129"/>
      <c r="K241" s="17"/>
      <c r="L241" s="115"/>
      <c r="M241" s="117" t="str">
        <f t="shared" si="90"/>
        <v/>
      </c>
      <c r="N241" s="14" t="str">
        <f t="shared" si="91"/>
        <v/>
      </c>
      <c r="O241" s="264" t="str">
        <f t="shared" si="98"/>
        <v/>
      </c>
      <c r="P241" s="262"/>
      <c r="Q241" s="110" t="str">
        <f t="shared" si="92"/>
        <v/>
      </c>
      <c r="R241" s="14" t="str">
        <f t="shared" si="93"/>
        <v/>
      </c>
      <c r="S241" s="14" t="str">
        <f t="shared" si="94"/>
        <v/>
      </c>
      <c r="T241" s="14" t="str">
        <f t="shared" si="95"/>
        <v/>
      </c>
      <c r="U241" s="14" t="str">
        <f t="shared" si="96"/>
        <v/>
      </c>
      <c r="V241" s="95" t="str">
        <f t="shared" si="97"/>
        <v/>
      </c>
      <c r="W241" s="120"/>
      <c r="X241" s="53"/>
      <c r="Y241" s="53" t="b">
        <f t="shared" si="83"/>
        <v>1</v>
      </c>
      <c r="Z241" s="53" t="b">
        <f t="shared" si="84"/>
        <v>0</v>
      </c>
      <c r="AA241" s="53" t="b">
        <f>IF(ISBLANK(H241),TRUE,AND(IF(ISBLANK(I241),TRUE,I241&gt;=H241),AND(H241&gt;=DATE(1900,1,1),H241&lt;=DATE(config!$B$6,12,31))))</f>
        <v>1</v>
      </c>
      <c r="AB241" s="53" t="b">
        <f>IF(ISBLANK(I241),TRUE,IF(ISBLANK(H241),FALSE,AND(I241&gt;=H241,AND(I241&gt;=DATE(config!$B$6,1,1),I241&lt;=DATE(config!$B$6,12,31)))))</f>
        <v>1</v>
      </c>
      <c r="AC241" s="53" t="b">
        <f t="shared" si="80"/>
        <v>0</v>
      </c>
      <c r="AD241" s="53" t="b">
        <f t="shared" si="81"/>
        <v>0</v>
      </c>
      <c r="AE241" s="53">
        <f>IF(H241&lt;DATE(config!$B$6,1,1),DATE(config!$B$6,1,1),H241)</f>
        <v>44562</v>
      </c>
      <c r="AF241" s="53">
        <f>IF(ISBLANK(I241),DATE(config!$B$6,12,31),IF(I241&gt;DATE(config!$B$6,12,31),DATE(config!$B$6,12,31),I241))</f>
        <v>44926</v>
      </c>
      <c r="AG241" s="53">
        <f t="shared" si="99"/>
        <v>365</v>
      </c>
      <c r="AH241" s="53">
        <f>ROUNDDOWN((config!$B$8-H241)/365.25,0)</f>
        <v>123</v>
      </c>
      <c r="AI241" s="60">
        <f t="shared" si="100"/>
        <v>4</v>
      </c>
      <c r="AJ241" s="60" t="str">
        <f>$F241 &amp; INDEX(Beschäftigungsgruppen!$J$15:$M$15,1,AI241)</f>
        <v>d</v>
      </c>
      <c r="AK241" s="60" t="b">
        <f>G241&lt;&gt;config!$F$20</f>
        <v>1</v>
      </c>
      <c r="AL241" s="60" t="str">
        <f t="shared" si="85"/>
        <v>Ja</v>
      </c>
      <c r="AM241" s="60" t="str">
        <f t="shared" si="101"/>
        <v>Nein</v>
      </c>
      <c r="AN241" s="60" t="b">
        <f t="shared" si="82"/>
        <v>0</v>
      </c>
      <c r="AO241" s="60" t="b">
        <f>AND(C241=config!$D$23,AND(NOT(ISBLANK(H241)),H241&lt;=DATE(2022,12,31)))</f>
        <v>0</v>
      </c>
      <c r="AP241" s="60" t="b">
        <f>AND(D241=config!$J$24,AND(NOT(ISBLANK(I241)),I241&lt;=DATE(2022,12,31)))</f>
        <v>0</v>
      </c>
      <c r="AQ241" s="63">
        <f>K241*IF(AN241,14,12)/config!$B$7*AG241</f>
        <v>0</v>
      </c>
      <c r="AR241" s="63">
        <f>IF(K241&lt;=config!$B$9,config!$B$10,config!$B$11)*AQ241</f>
        <v>0</v>
      </c>
      <c r="AS241" s="63" t="e">
        <f>INDEX(Beschäftigungsgruppen!$J$16:$M$20,F241,AI241)/config!$B$12*J241</f>
        <v>#VALUE!</v>
      </c>
      <c r="AT241" s="63" t="e">
        <f>AS241*IF(AN241,14,12)/config!$B$7*AG241</f>
        <v>#VALUE!</v>
      </c>
      <c r="AU241" s="63" t="e">
        <f>IF(AS241&lt;=config!$B$9,config!$B$10,config!$B$11)*AT241</f>
        <v>#VALUE!</v>
      </c>
      <c r="AV241" s="249">
        <f t="shared" si="86"/>
        <v>0</v>
      </c>
      <c r="AW241" s="249">
        <f t="shared" si="87"/>
        <v>0</v>
      </c>
      <c r="AX241" s="53">
        <f t="shared" si="88"/>
        <v>0</v>
      </c>
    </row>
    <row r="242" spans="2:50" ht="15" customHeight="1" x14ac:dyDescent="0.2">
      <c r="B242" s="176" t="str">
        <f t="shared" si="89"/>
        <v/>
      </c>
      <c r="C242" s="137"/>
      <c r="D242" s="115"/>
      <c r="E242" s="96"/>
      <c r="F242" s="127"/>
      <c r="G242" s="128"/>
      <c r="H242" s="122"/>
      <c r="I242" s="123"/>
      <c r="J242" s="129"/>
      <c r="K242" s="17"/>
      <c r="L242" s="115"/>
      <c r="M242" s="117" t="str">
        <f t="shared" si="90"/>
        <v/>
      </c>
      <c r="N242" s="14" t="str">
        <f t="shared" si="91"/>
        <v/>
      </c>
      <c r="O242" s="264" t="str">
        <f t="shared" si="98"/>
        <v/>
      </c>
      <c r="P242" s="262"/>
      <c r="Q242" s="110" t="str">
        <f t="shared" si="92"/>
        <v/>
      </c>
      <c r="R242" s="14" t="str">
        <f t="shared" si="93"/>
        <v/>
      </c>
      <c r="S242" s="14" t="str">
        <f t="shared" si="94"/>
        <v/>
      </c>
      <c r="T242" s="14" t="str">
        <f t="shared" si="95"/>
        <v/>
      </c>
      <c r="U242" s="14" t="str">
        <f t="shared" si="96"/>
        <v/>
      </c>
      <c r="V242" s="95" t="str">
        <f t="shared" si="97"/>
        <v/>
      </c>
      <c r="W242" s="120"/>
      <c r="X242" s="53"/>
      <c r="Y242" s="53" t="b">
        <f t="shared" si="83"/>
        <v>1</v>
      </c>
      <c r="Z242" s="53" t="b">
        <f t="shared" si="84"/>
        <v>0</v>
      </c>
      <c r="AA242" s="53" t="b">
        <f>IF(ISBLANK(H242),TRUE,AND(IF(ISBLANK(I242),TRUE,I242&gt;=H242),AND(H242&gt;=DATE(1900,1,1),H242&lt;=DATE(config!$B$6,12,31))))</f>
        <v>1</v>
      </c>
      <c r="AB242" s="53" t="b">
        <f>IF(ISBLANK(I242),TRUE,IF(ISBLANK(H242),FALSE,AND(I242&gt;=H242,AND(I242&gt;=DATE(config!$B$6,1,1),I242&lt;=DATE(config!$B$6,12,31)))))</f>
        <v>1</v>
      </c>
      <c r="AC242" s="53" t="b">
        <f t="shared" si="80"/>
        <v>0</v>
      </c>
      <c r="AD242" s="53" t="b">
        <f t="shared" si="81"/>
        <v>0</v>
      </c>
      <c r="AE242" s="53">
        <f>IF(H242&lt;DATE(config!$B$6,1,1),DATE(config!$B$6,1,1),H242)</f>
        <v>44562</v>
      </c>
      <c r="AF242" s="53">
        <f>IF(ISBLANK(I242),DATE(config!$B$6,12,31),IF(I242&gt;DATE(config!$B$6,12,31),DATE(config!$B$6,12,31),I242))</f>
        <v>44926</v>
      </c>
      <c r="AG242" s="53">
        <f t="shared" si="99"/>
        <v>365</v>
      </c>
      <c r="AH242" s="53">
        <f>ROUNDDOWN((config!$B$8-H242)/365.25,0)</f>
        <v>123</v>
      </c>
      <c r="AI242" s="60">
        <f t="shared" si="100"/>
        <v>4</v>
      </c>
      <c r="AJ242" s="60" t="str">
        <f>$F242 &amp; INDEX(Beschäftigungsgruppen!$J$15:$M$15,1,AI242)</f>
        <v>d</v>
      </c>
      <c r="AK242" s="60" t="b">
        <f>G242&lt;&gt;config!$F$20</f>
        <v>1</v>
      </c>
      <c r="AL242" s="60" t="str">
        <f t="shared" si="85"/>
        <v>Ja</v>
      </c>
      <c r="AM242" s="60" t="str">
        <f t="shared" si="101"/>
        <v>Nein</v>
      </c>
      <c r="AN242" s="60" t="b">
        <f t="shared" si="82"/>
        <v>0</v>
      </c>
      <c r="AO242" s="60" t="b">
        <f>AND(C242=config!$D$23,AND(NOT(ISBLANK(H242)),H242&lt;=DATE(2022,12,31)))</f>
        <v>0</v>
      </c>
      <c r="AP242" s="60" t="b">
        <f>AND(D242=config!$J$24,AND(NOT(ISBLANK(I242)),I242&lt;=DATE(2022,12,31)))</f>
        <v>0</v>
      </c>
      <c r="AQ242" s="63">
        <f>K242*IF(AN242,14,12)/config!$B$7*AG242</f>
        <v>0</v>
      </c>
      <c r="AR242" s="63">
        <f>IF(K242&lt;=config!$B$9,config!$B$10,config!$B$11)*AQ242</f>
        <v>0</v>
      </c>
      <c r="AS242" s="63" t="e">
        <f>INDEX(Beschäftigungsgruppen!$J$16:$M$20,F242,AI242)/config!$B$12*J242</f>
        <v>#VALUE!</v>
      </c>
      <c r="AT242" s="63" t="e">
        <f>AS242*IF(AN242,14,12)/config!$B$7*AG242</f>
        <v>#VALUE!</v>
      </c>
      <c r="AU242" s="63" t="e">
        <f>IF(AS242&lt;=config!$B$9,config!$B$10,config!$B$11)*AT242</f>
        <v>#VALUE!</v>
      </c>
      <c r="AV242" s="249">
        <f t="shared" si="86"/>
        <v>0</v>
      </c>
      <c r="AW242" s="249">
        <f t="shared" si="87"/>
        <v>0</v>
      </c>
      <c r="AX242" s="53">
        <f t="shared" si="88"/>
        <v>0</v>
      </c>
    </row>
    <row r="243" spans="2:50" ht="15" customHeight="1" x14ac:dyDescent="0.2">
      <c r="B243" s="176" t="str">
        <f t="shared" si="89"/>
        <v/>
      </c>
      <c r="C243" s="137"/>
      <c r="D243" s="115"/>
      <c r="E243" s="96"/>
      <c r="F243" s="127"/>
      <c r="G243" s="128"/>
      <c r="H243" s="122"/>
      <c r="I243" s="123"/>
      <c r="J243" s="129"/>
      <c r="K243" s="17"/>
      <c r="L243" s="115"/>
      <c r="M243" s="117" t="str">
        <f t="shared" si="90"/>
        <v/>
      </c>
      <c r="N243" s="14" t="str">
        <f t="shared" si="91"/>
        <v/>
      </c>
      <c r="O243" s="264" t="str">
        <f t="shared" si="98"/>
        <v/>
      </c>
      <c r="P243" s="262"/>
      <c r="Q243" s="110" t="str">
        <f t="shared" si="92"/>
        <v/>
      </c>
      <c r="R243" s="14" t="str">
        <f t="shared" si="93"/>
        <v/>
      </c>
      <c r="S243" s="14" t="str">
        <f t="shared" si="94"/>
        <v/>
      </c>
      <c r="T243" s="14" t="str">
        <f t="shared" si="95"/>
        <v/>
      </c>
      <c r="U243" s="14" t="str">
        <f t="shared" si="96"/>
        <v/>
      </c>
      <c r="V243" s="95" t="str">
        <f t="shared" si="97"/>
        <v/>
      </c>
      <c r="W243" s="120"/>
      <c r="X243" s="53"/>
      <c r="Y243" s="53" t="b">
        <f t="shared" si="83"/>
        <v>1</v>
      </c>
      <c r="Z243" s="53" t="b">
        <f t="shared" si="84"/>
        <v>0</v>
      </c>
      <c r="AA243" s="53" t="b">
        <f>IF(ISBLANK(H243),TRUE,AND(IF(ISBLANK(I243),TRUE,I243&gt;=H243),AND(H243&gt;=DATE(1900,1,1),H243&lt;=DATE(config!$B$6,12,31))))</f>
        <v>1</v>
      </c>
      <c r="AB243" s="53" t="b">
        <f>IF(ISBLANK(I243),TRUE,IF(ISBLANK(H243),FALSE,AND(I243&gt;=H243,AND(I243&gt;=DATE(config!$B$6,1,1),I243&lt;=DATE(config!$B$6,12,31)))))</f>
        <v>1</v>
      </c>
      <c r="AC243" s="53" t="b">
        <f t="shared" si="80"/>
        <v>0</v>
      </c>
      <c r="AD243" s="53" t="b">
        <f t="shared" si="81"/>
        <v>0</v>
      </c>
      <c r="AE243" s="53">
        <f>IF(H243&lt;DATE(config!$B$6,1,1),DATE(config!$B$6,1,1),H243)</f>
        <v>44562</v>
      </c>
      <c r="AF243" s="53">
        <f>IF(ISBLANK(I243),DATE(config!$B$6,12,31),IF(I243&gt;DATE(config!$B$6,12,31),DATE(config!$B$6,12,31),I243))</f>
        <v>44926</v>
      </c>
      <c r="AG243" s="53">
        <f t="shared" si="99"/>
        <v>365</v>
      </c>
      <c r="AH243" s="53">
        <f>ROUNDDOWN((config!$B$8-H243)/365.25,0)</f>
        <v>123</v>
      </c>
      <c r="AI243" s="60">
        <f t="shared" si="100"/>
        <v>4</v>
      </c>
      <c r="AJ243" s="60" t="str">
        <f>$F243 &amp; INDEX(Beschäftigungsgruppen!$J$15:$M$15,1,AI243)</f>
        <v>d</v>
      </c>
      <c r="AK243" s="60" t="b">
        <f>G243&lt;&gt;config!$F$20</f>
        <v>1</v>
      </c>
      <c r="AL243" s="60" t="str">
        <f t="shared" si="85"/>
        <v>Ja</v>
      </c>
      <c r="AM243" s="60" t="str">
        <f t="shared" si="101"/>
        <v>Nein</v>
      </c>
      <c r="AN243" s="60" t="b">
        <f t="shared" si="82"/>
        <v>0</v>
      </c>
      <c r="AO243" s="60" t="b">
        <f>AND(C243=config!$D$23,AND(NOT(ISBLANK(H243)),H243&lt;=DATE(2022,12,31)))</f>
        <v>0</v>
      </c>
      <c r="AP243" s="60" t="b">
        <f>AND(D243=config!$J$24,AND(NOT(ISBLANK(I243)),I243&lt;=DATE(2022,12,31)))</f>
        <v>0</v>
      </c>
      <c r="AQ243" s="63">
        <f>K243*IF(AN243,14,12)/config!$B$7*AG243</f>
        <v>0</v>
      </c>
      <c r="AR243" s="63">
        <f>IF(K243&lt;=config!$B$9,config!$B$10,config!$B$11)*AQ243</f>
        <v>0</v>
      </c>
      <c r="AS243" s="63" t="e">
        <f>INDEX(Beschäftigungsgruppen!$J$16:$M$20,F243,AI243)/config!$B$12*J243</f>
        <v>#VALUE!</v>
      </c>
      <c r="AT243" s="63" t="e">
        <f>AS243*IF(AN243,14,12)/config!$B$7*AG243</f>
        <v>#VALUE!</v>
      </c>
      <c r="AU243" s="63" t="e">
        <f>IF(AS243&lt;=config!$B$9,config!$B$10,config!$B$11)*AT243</f>
        <v>#VALUE!</v>
      </c>
      <c r="AV243" s="249">
        <f t="shared" si="86"/>
        <v>0</v>
      </c>
      <c r="AW243" s="249">
        <f t="shared" si="87"/>
        <v>0</v>
      </c>
      <c r="AX243" s="53">
        <f t="shared" si="88"/>
        <v>0</v>
      </c>
    </row>
    <row r="244" spans="2:50" ht="15" customHeight="1" x14ac:dyDescent="0.2">
      <c r="B244" s="176" t="str">
        <f t="shared" si="89"/>
        <v/>
      </c>
      <c r="C244" s="137"/>
      <c r="D244" s="115"/>
      <c r="E244" s="96"/>
      <c r="F244" s="127"/>
      <c r="G244" s="128"/>
      <c r="H244" s="122"/>
      <c r="I244" s="123"/>
      <c r="J244" s="129"/>
      <c r="K244" s="17"/>
      <c r="L244" s="115"/>
      <c r="M244" s="117" t="str">
        <f t="shared" si="90"/>
        <v/>
      </c>
      <c r="N244" s="14" t="str">
        <f t="shared" si="91"/>
        <v/>
      </c>
      <c r="O244" s="264" t="str">
        <f t="shared" si="98"/>
        <v/>
      </c>
      <c r="P244" s="262"/>
      <c r="Q244" s="110" t="str">
        <f t="shared" si="92"/>
        <v/>
      </c>
      <c r="R244" s="14" t="str">
        <f t="shared" si="93"/>
        <v/>
      </c>
      <c r="S244" s="14" t="str">
        <f t="shared" si="94"/>
        <v/>
      </c>
      <c r="T244" s="14" t="str">
        <f t="shared" si="95"/>
        <v/>
      </c>
      <c r="U244" s="14" t="str">
        <f t="shared" si="96"/>
        <v/>
      </c>
      <c r="V244" s="95" t="str">
        <f t="shared" si="97"/>
        <v/>
      </c>
      <c r="W244" s="120"/>
      <c r="X244" s="53"/>
      <c r="Y244" s="53" t="b">
        <f t="shared" si="83"/>
        <v>1</v>
      </c>
      <c r="Z244" s="53" t="b">
        <f t="shared" si="84"/>
        <v>0</v>
      </c>
      <c r="AA244" s="53" t="b">
        <f>IF(ISBLANK(H244),TRUE,AND(IF(ISBLANK(I244),TRUE,I244&gt;=H244),AND(H244&gt;=DATE(1900,1,1),H244&lt;=DATE(config!$B$6,12,31))))</f>
        <v>1</v>
      </c>
      <c r="AB244" s="53" t="b">
        <f>IF(ISBLANK(I244),TRUE,IF(ISBLANK(H244),FALSE,AND(I244&gt;=H244,AND(I244&gt;=DATE(config!$B$6,1,1),I244&lt;=DATE(config!$B$6,12,31)))))</f>
        <v>1</v>
      </c>
      <c r="AC244" s="53" t="b">
        <f t="shared" si="80"/>
        <v>0</v>
      </c>
      <c r="AD244" s="53" t="b">
        <f t="shared" si="81"/>
        <v>0</v>
      </c>
      <c r="AE244" s="53">
        <f>IF(H244&lt;DATE(config!$B$6,1,1),DATE(config!$B$6,1,1),H244)</f>
        <v>44562</v>
      </c>
      <c r="AF244" s="53">
        <f>IF(ISBLANK(I244),DATE(config!$B$6,12,31),IF(I244&gt;DATE(config!$B$6,12,31),DATE(config!$B$6,12,31),I244))</f>
        <v>44926</v>
      </c>
      <c r="AG244" s="53">
        <f t="shared" si="99"/>
        <v>365</v>
      </c>
      <c r="AH244" s="53">
        <f>ROUNDDOWN((config!$B$8-H244)/365.25,0)</f>
        <v>123</v>
      </c>
      <c r="AI244" s="60">
        <f t="shared" si="100"/>
        <v>4</v>
      </c>
      <c r="AJ244" s="60" t="str">
        <f>$F244 &amp; INDEX(Beschäftigungsgruppen!$J$15:$M$15,1,AI244)</f>
        <v>d</v>
      </c>
      <c r="AK244" s="60" t="b">
        <f>G244&lt;&gt;config!$F$20</f>
        <v>1</v>
      </c>
      <c r="AL244" s="60" t="str">
        <f t="shared" si="85"/>
        <v>Ja</v>
      </c>
      <c r="AM244" s="60" t="str">
        <f t="shared" si="101"/>
        <v>Nein</v>
      </c>
      <c r="AN244" s="60" t="b">
        <f t="shared" si="82"/>
        <v>0</v>
      </c>
      <c r="AO244" s="60" t="b">
        <f>AND(C244=config!$D$23,AND(NOT(ISBLANK(H244)),H244&lt;=DATE(2022,12,31)))</f>
        <v>0</v>
      </c>
      <c r="AP244" s="60" t="b">
        <f>AND(D244=config!$J$24,AND(NOT(ISBLANK(I244)),I244&lt;=DATE(2022,12,31)))</f>
        <v>0</v>
      </c>
      <c r="AQ244" s="63">
        <f>K244*IF(AN244,14,12)/config!$B$7*AG244</f>
        <v>0</v>
      </c>
      <c r="AR244" s="63">
        <f>IF(K244&lt;=config!$B$9,config!$B$10,config!$B$11)*AQ244</f>
        <v>0</v>
      </c>
      <c r="AS244" s="63" t="e">
        <f>INDEX(Beschäftigungsgruppen!$J$16:$M$20,F244,AI244)/config!$B$12*J244</f>
        <v>#VALUE!</v>
      </c>
      <c r="AT244" s="63" t="e">
        <f>AS244*IF(AN244,14,12)/config!$B$7*AG244</f>
        <v>#VALUE!</v>
      </c>
      <c r="AU244" s="63" t="e">
        <f>IF(AS244&lt;=config!$B$9,config!$B$10,config!$B$11)*AT244</f>
        <v>#VALUE!</v>
      </c>
      <c r="AV244" s="249">
        <f t="shared" si="86"/>
        <v>0</v>
      </c>
      <c r="AW244" s="249">
        <f t="shared" si="87"/>
        <v>0</v>
      </c>
      <c r="AX244" s="53">
        <f t="shared" si="88"/>
        <v>0</v>
      </c>
    </row>
    <row r="245" spans="2:50" ht="15" customHeight="1" x14ac:dyDescent="0.2">
      <c r="B245" s="176" t="str">
        <f t="shared" si="89"/>
        <v/>
      </c>
      <c r="C245" s="137"/>
      <c r="D245" s="115"/>
      <c r="E245" s="96"/>
      <c r="F245" s="127"/>
      <c r="G245" s="128"/>
      <c r="H245" s="122"/>
      <c r="I245" s="123"/>
      <c r="J245" s="129"/>
      <c r="K245" s="17"/>
      <c r="L245" s="115"/>
      <c r="M245" s="117" t="str">
        <f t="shared" si="90"/>
        <v/>
      </c>
      <c r="N245" s="14" t="str">
        <f t="shared" si="91"/>
        <v/>
      </c>
      <c r="O245" s="264" t="str">
        <f t="shared" si="98"/>
        <v/>
      </c>
      <c r="P245" s="262"/>
      <c r="Q245" s="110" t="str">
        <f t="shared" si="92"/>
        <v/>
      </c>
      <c r="R245" s="14" t="str">
        <f t="shared" si="93"/>
        <v/>
      </c>
      <c r="S245" s="14" t="str">
        <f t="shared" si="94"/>
        <v/>
      </c>
      <c r="T245" s="14" t="str">
        <f t="shared" si="95"/>
        <v/>
      </c>
      <c r="U245" s="14" t="str">
        <f t="shared" si="96"/>
        <v/>
      </c>
      <c r="V245" s="95" t="str">
        <f t="shared" si="97"/>
        <v/>
      </c>
      <c r="W245" s="120"/>
      <c r="X245" s="53"/>
      <c r="Y245" s="53" t="b">
        <f t="shared" si="83"/>
        <v>1</v>
      </c>
      <c r="Z245" s="53" t="b">
        <f t="shared" si="84"/>
        <v>0</v>
      </c>
      <c r="AA245" s="53" t="b">
        <f>IF(ISBLANK(H245),TRUE,AND(IF(ISBLANK(I245),TRUE,I245&gt;=H245),AND(H245&gt;=DATE(1900,1,1),H245&lt;=DATE(config!$B$6,12,31))))</f>
        <v>1</v>
      </c>
      <c r="AB245" s="53" t="b">
        <f>IF(ISBLANK(I245),TRUE,IF(ISBLANK(H245),FALSE,AND(I245&gt;=H245,AND(I245&gt;=DATE(config!$B$6,1,1),I245&lt;=DATE(config!$B$6,12,31)))))</f>
        <v>1</v>
      </c>
      <c r="AC245" s="53" t="b">
        <f t="shared" si="80"/>
        <v>0</v>
      </c>
      <c r="AD245" s="53" t="b">
        <f t="shared" si="81"/>
        <v>0</v>
      </c>
      <c r="AE245" s="53">
        <f>IF(H245&lt;DATE(config!$B$6,1,1),DATE(config!$B$6,1,1),H245)</f>
        <v>44562</v>
      </c>
      <c r="AF245" s="53">
        <f>IF(ISBLANK(I245),DATE(config!$B$6,12,31),IF(I245&gt;DATE(config!$B$6,12,31),DATE(config!$B$6,12,31),I245))</f>
        <v>44926</v>
      </c>
      <c r="AG245" s="53">
        <f t="shared" si="99"/>
        <v>365</v>
      </c>
      <c r="AH245" s="53">
        <f>ROUNDDOWN((config!$B$8-H245)/365.25,0)</f>
        <v>123</v>
      </c>
      <c r="AI245" s="60">
        <f t="shared" si="100"/>
        <v>4</v>
      </c>
      <c r="AJ245" s="60" t="str">
        <f>$F245 &amp; INDEX(Beschäftigungsgruppen!$J$15:$M$15,1,AI245)</f>
        <v>d</v>
      </c>
      <c r="AK245" s="60" t="b">
        <f>G245&lt;&gt;config!$F$20</f>
        <v>1</v>
      </c>
      <c r="AL245" s="60" t="str">
        <f t="shared" si="85"/>
        <v>Ja</v>
      </c>
      <c r="AM245" s="60" t="str">
        <f t="shared" si="101"/>
        <v>Nein</v>
      </c>
      <c r="AN245" s="60" t="b">
        <f t="shared" si="82"/>
        <v>0</v>
      </c>
      <c r="AO245" s="60" t="b">
        <f>AND(C245=config!$D$23,AND(NOT(ISBLANK(H245)),H245&lt;=DATE(2022,12,31)))</f>
        <v>0</v>
      </c>
      <c r="AP245" s="60" t="b">
        <f>AND(D245=config!$J$24,AND(NOT(ISBLANK(I245)),I245&lt;=DATE(2022,12,31)))</f>
        <v>0</v>
      </c>
      <c r="AQ245" s="63">
        <f>K245*IF(AN245,14,12)/config!$B$7*AG245</f>
        <v>0</v>
      </c>
      <c r="AR245" s="63">
        <f>IF(K245&lt;=config!$B$9,config!$B$10,config!$B$11)*AQ245</f>
        <v>0</v>
      </c>
      <c r="AS245" s="63" t="e">
        <f>INDEX(Beschäftigungsgruppen!$J$16:$M$20,F245,AI245)/config!$B$12*J245</f>
        <v>#VALUE!</v>
      </c>
      <c r="AT245" s="63" t="e">
        <f>AS245*IF(AN245,14,12)/config!$B$7*AG245</f>
        <v>#VALUE!</v>
      </c>
      <c r="AU245" s="63" t="e">
        <f>IF(AS245&lt;=config!$B$9,config!$B$10,config!$B$11)*AT245</f>
        <v>#VALUE!</v>
      </c>
      <c r="AV245" s="249">
        <f t="shared" si="86"/>
        <v>0</v>
      </c>
      <c r="AW245" s="249">
        <f t="shared" si="87"/>
        <v>0</v>
      </c>
      <c r="AX245" s="53">
        <f t="shared" si="88"/>
        <v>0</v>
      </c>
    </row>
    <row r="246" spans="2:50" ht="15" customHeight="1" x14ac:dyDescent="0.2">
      <c r="B246" s="176" t="str">
        <f t="shared" si="89"/>
        <v/>
      </c>
      <c r="C246" s="137"/>
      <c r="D246" s="115"/>
      <c r="E246" s="96"/>
      <c r="F246" s="127"/>
      <c r="G246" s="128"/>
      <c r="H246" s="122"/>
      <c r="I246" s="123"/>
      <c r="J246" s="129"/>
      <c r="K246" s="17"/>
      <c r="L246" s="115"/>
      <c r="M246" s="117" t="str">
        <f t="shared" si="90"/>
        <v/>
      </c>
      <c r="N246" s="14" t="str">
        <f t="shared" si="91"/>
        <v/>
      </c>
      <c r="O246" s="264" t="str">
        <f t="shared" si="98"/>
        <v/>
      </c>
      <c r="P246" s="262"/>
      <c r="Q246" s="110" t="str">
        <f t="shared" si="92"/>
        <v/>
      </c>
      <c r="R246" s="14" t="str">
        <f t="shared" si="93"/>
        <v/>
      </c>
      <c r="S246" s="14" t="str">
        <f t="shared" si="94"/>
        <v/>
      </c>
      <c r="T246" s="14" t="str">
        <f t="shared" si="95"/>
        <v/>
      </c>
      <c r="U246" s="14" t="str">
        <f t="shared" si="96"/>
        <v/>
      </c>
      <c r="V246" s="95" t="str">
        <f t="shared" si="97"/>
        <v/>
      </c>
      <c r="W246" s="120"/>
      <c r="X246" s="53"/>
      <c r="Y246" s="53" t="b">
        <f t="shared" si="83"/>
        <v>1</v>
      </c>
      <c r="Z246" s="53" t="b">
        <f t="shared" si="84"/>
        <v>0</v>
      </c>
      <c r="AA246" s="53" t="b">
        <f>IF(ISBLANK(H246),TRUE,AND(IF(ISBLANK(I246),TRUE,I246&gt;=H246),AND(H246&gt;=DATE(1900,1,1),H246&lt;=DATE(config!$B$6,12,31))))</f>
        <v>1</v>
      </c>
      <c r="AB246" s="53" t="b">
        <f>IF(ISBLANK(I246),TRUE,IF(ISBLANK(H246),FALSE,AND(I246&gt;=H246,AND(I246&gt;=DATE(config!$B$6,1,1),I246&lt;=DATE(config!$B$6,12,31)))))</f>
        <v>1</v>
      </c>
      <c r="AC246" s="53" t="b">
        <f t="shared" si="80"/>
        <v>0</v>
      </c>
      <c r="AD246" s="53" t="b">
        <f t="shared" si="81"/>
        <v>0</v>
      </c>
      <c r="AE246" s="53">
        <f>IF(H246&lt;DATE(config!$B$6,1,1),DATE(config!$B$6,1,1),H246)</f>
        <v>44562</v>
      </c>
      <c r="AF246" s="53">
        <f>IF(ISBLANK(I246),DATE(config!$B$6,12,31),IF(I246&gt;DATE(config!$B$6,12,31),DATE(config!$B$6,12,31),I246))</f>
        <v>44926</v>
      </c>
      <c r="AG246" s="53">
        <f t="shared" si="99"/>
        <v>365</v>
      </c>
      <c r="AH246" s="53">
        <f>ROUNDDOWN((config!$B$8-H246)/365.25,0)</f>
        <v>123</v>
      </c>
      <c r="AI246" s="60">
        <f t="shared" si="100"/>
        <v>4</v>
      </c>
      <c r="AJ246" s="60" t="str">
        <f>$F246 &amp; INDEX(Beschäftigungsgruppen!$J$15:$M$15,1,AI246)</f>
        <v>d</v>
      </c>
      <c r="AK246" s="60" t="b">
        <f>G246&lt;&gt;config!$F$20</f>
        <v>1</v>
      </c>
      <c r="AL246" s="60" t="str">
        <f t="shared" si="85"/>
        <v>Ja</v>
      </c>
      <c r="AM246" s="60" t="str">
        <f t="shared" si="101"/>
        <v>Nein</v>
      </c>
      <c r="AN246" s="60" t="b">
        <f t="shared" si="82"/>
        <v>0</v>
      </c>
      <c r="AO246" s="60" t="b">
        <f>AND(C246=config!$D$23,AND(NOT(ISBLANK(H246)),H246&lt;=DATE(2022,12,31)))</f>
        <v>0</v>
      </c>
      <c r="AP246" s="60" t="b">
        <f>AND(D246=config!$J$24,AND(NOT(ISBLANK(I246)),I246&lt;=DATE(2022,12,31)))</f>
        <v>0</v>
      </c>
      <c r="AQ246" s="63">
        <f>K246*IF(AN246,14,12)/config!$B$7*AG246</f>
        <v>0</v>
      </c>
      <c r="AR246" s="63">
        <f>IF(K246&lt;=config!$B$9,config!$B$10,config!$B$11)*AQ246</f>
        <v>0</v>
      </c>
      <c r="AS246" s="63" t="e">
        <f>INDEX(Beschäftigungsgruppen!$J$16:$M$20,F246,AI246)/config!$B$12*J246</f>
        <v>#VALUE!</v>
      </c>
      <c r="AT246" s="63" t="e">
        <f>AS246*IF(AN246,14,12)/config!$B$7*AG246</f>
        <v>#VALUE!</v>
      </c>
      <c r="AU246" s="63" t="e">
        <f>IF(AS246&lt;=config!$B$9,config!$B$10,config!$B$11)*AT246</f>
        <v>#VALUE!</v>
      </c>
      <c r="AV246" s="249">
        <f t="shared" si="86"/>
        <v>0</v>
      </c>
      <c r="AW246" s="249">
        <f t="shared" si="87"/>
        <v>0</v>
      </c>
      <c r="AX246" s="53">
        <f t="shared" si="88"/>
        <v>0</v>
      </c>
    </row>
    <row r="247" spans="2:50" ht="15" customHeight="1" x14ac:dyDescent="0.2">
      <c r="B247" s="176" t="str">
        <f t="shared" si="89"/>
        <v/>
      </c>
      <c r="C247" s="137"/>
      <c r="D247" s="115"/>
      <c r="E247" s="96"/>
      <c r="F247" s="127"/>
      <c r="G247" s="128"/>
      <c r="H247" s="122"/>
      <c r="I247" s="123"/>
      <c r="J247" s="129"/>
      <c r="K247" s="17"/>
      <c r="L247" s="115"/>
      <c r="M247" s="117" t="str">
        <f t="shared" si="90"/>
        <v/>
      </c>
      <c r="N247" s="14" t="str">
        <f t="shared" si="91"/>
        <v/>
      </c>
      <c r="O247" s="264" t="str">
        <f t="shared" si="98"/>
        <v/>
      </c>
      <c r="P247" s="262"/>
      <c r="Q247" s="110" t="str">
        <f t="shared" si="92"/>
        <v/>
      </c>
      <c r="R247" s="14" t="str">
        <f t="shared" si="93"/>
        <v/>
      </c>
      <c r="S247" s="14" t="str">
        <f t="shared" si="94"/>
        <v/>
      </c>
      <c r="T247" s="14" t="str">
        <f t="shared" si="95"/>
        <v/>
      </c>
      <c r="U247" s="14" t="str">
        <f t="shared" si="96"/>
        <v/>
      </c>
      <c r="V247" s="95" t="str">
        <f t="shared" si="97"/>
        <v/>
      </c>
      <c r="W247" s="120"/>
      <c r="X247" s="53"/>
      <c r="Y247" s="53" t="b">
        <f t="shared" si="83"/>
        <v>1</v>
      </c>
      <c r="Z247" s="53" t="b">
        <f t="shared" si="84"/>
        <v>0</v>
      </c>
      <c r="AA247" s="53" t="b">
        <f>IF(ISBLANK(H247),TRUE,AND(IF(ISBLANK(I247),TRUE,I247&gt;=H247),AND(H247&gt;=DATE(1900,1,1),H247&lt;=DATE(config!$B$6,12,31))))</f>
        <v>1</v>
      </c>
      <c r="AB247" s="53" t="b">
        <f>IF(ISBLANK(I247),TRUE,IF(ISBLANK(H247),FALSE,AND(I247&gt;=H247,AND(I247&gt;=DATE(config!$B$6,1,1),I247&lt;=DATE(config!$B$6,12,31)))))</f>
        <v>1</v>
      </c>
      <c r="AC247" s="53" t="b">
        <f t="shared" si="80"/>
        <v>0</v>
      </c>
      <c r="AD247" s="53" t="b">
        <f t="shared" si="81"/>
        <v>0</v>
      </c>
      <c r="AE247" s="53">
        <f>IF(H247&lt;DATE(config!$B$6,1,1),DATE(config!$B$6,1,1),H247)</f>
        <v>44562</v>
      </c>
      <c r="AF247" s="53">
        <f>IF(ISBLANK(I247),DATE(config!$B$6,12,31),IF(I247&gt;DATE(config!$B$6,12,31),DATE(config!$B$6,12,31),I247))</f>
        <v>44926</v>
      </c>
      <c r="AG247" s="53">
        <f t="shared" si="99"/>
        <v>365</v>
      </c>
      <c r="AH247" s="53">
        <f>ROUNDDOWN((config!$B$8-H247)/365.25,0)</f>
        <v>123</v>
      </c>
      <c r="AI247" s="60">
        <f t="shared" si="100"/>
        <v>4</v>
      </c>
      <c r="AJ247" s="60" t="str">
        <f>$F247 &amp; INDEX(Beschäftigungsgruppen!$J$15:$M$15,1,AI247)</f>
        <v>d</v>
      </c>
      <c r="AK247" s="60" t="b">
        <f>G247&lt;&gt;config!$F$20</f>
        <v>1</v>
      </c>
      <c r="AL247" s="60" t="str">
        <f t="shared" si="85"/>
        <v>Ja</v>
      </c>
      <c r="AM247" s="60" t="str">
        <f t="shared" si="101"/>
        <v>Nein</v>
      </c>
      <c r="AN247" s="60" t="b">
        <f t="shared" si="82"/>
        <v>0</v>
      </c>
      <c r="AO247" s="60" t="b">
        <f>AND(C247=config!$D$23,AND(NOT(ISBLANK(H247)),H247&lt;=DATE(2022,12,31)))</f>
        <v>0</v>
      </c>
      <c r="AP247" s="60" t="b">
        <f>AND(D247=config!$J$24,AND(NOT(ISBLANK(I247)),I247&lt;=DATE(2022,12,31)))</f>
        <v>0</v>
      </c>
      <c r="AQ247" s="63">
        <f>K247*IF(AN247,14,12)/config!$B$7*AG247</f>
        <v>0</v>
      </c>
      <c r="AR247" s="63">
        <f>IF(K247&lt;=config!$B$9,config!$B$10,config!$B$11)*AQ247</f>
        <v>0</v>
      </c>
      <c r="AS247" s="63" t="e">
        <f>INDEX(Beschäftigungsgruppen!$J$16:$M$20,F247,AI247)/config!$B$12*J247</f>
        <v>#VALUE!</v>
      </c>
      <c r="AT247" s="63" t="e">
        <f>AS247*IF(AN247,14,12)/config!$B$7*AG247</f>
        <v>#VALUE!</v>
      </c>
      <c r="AU247" s="63" t="e">
        <f>IF(AS247&lt;=config!$B$9,config!$B$10,config!$B$11)*AT247</f>
        <v>#VALUE!</v>
      </c>
      <c r="AV247" s="249">
        <f t="shared" si="86"/>
        <v>0</v>
      </c>
      <c r="AW247" s="249">
        <f t="shared" si="87"/>
        <v>0</v>
      </c>
      <c r="AX247" s="53">
        <f t="shared" si="88"/>
        <v>0</v>
      </c>
    </row>
    <row r="248" spans="2:50" ht="15" customHeight="1" x14ac:dyDescent="0.2">
      <c r="B248" s="176" t="str">
        <f t="shared" si="89"/>
        <v/>
      </c>
      <c r="C248" s="137"/>
      <c r="D248" s="115"/>
      <c r="E248" s="96"/>
      <c r="F248" s="127"/>
      <c r="G248" s="128"/>
      <c r="H248" s="122"/>
      <c r="I248" s="123"/>
      <c r="J248" s="129"/>
      <c r="K248" s="17"/>
      <c r="L248" s="115"/>
      <c r="M248" s="117" t="str">
        <f t="shared" si="90"/>
        <v/>
      </c>
      <c r="N248" s="14" t="str">
        <f t="shared" si="91"/>
        <v/>
      </c>
      <c r="O248" s="264" t="str">
        <f t="shared" si="98"/>
        <v/>
      </c>
      <c r="P248" s="262"/>
      <c r="Q248" s="110" t="str">
        <f t="shared" si="92"/>
        <v/>
      </c>
      <c r="R248" s="14" t="str">
        <f t="shared" si="93"/>
        <v/>
      </c>
      <c r="S248" s="14" t="str">
        <f t="shared" si="94"/>
        <v/>
      </c>
      <c r="T248" s="14" t="str">
        <f t="shared" si="95"/>
        <v/>
      </c>
      <c r="U248" s="14" t="str">
        <f t="shared" si="96"/>
        <v/>
      </c>
      <c r="V248" s="95" t="str">
        <f t="shared" si="97"/>
        <v/>
      </c>
      <c r="W248" s="120"/>
      <c r="X248" s="53"/>
      <c r="Y248" s="53" t="b">
        <f t="shared" si="83"/>
        <v>1</v>
      </c>
      <c r="Z248" s="53" t="b">
        <f t="shared" si="84"/>
        <v>0</v>
      </c>
      <c r="AA248" s="53" t="b">
        <f>IF(ISBLANK(H248),TRUE,AND(IF(ISBLANK(I248),TRUE,I248&gt;=H248),AND(H248&gt;=DATE(1900,1,1),H248&lt;=DATE(config!$B$6,12,31))))</f>
        <v>1</v>
      </c>
      <c r="AB248" s="53" t="b">
        <f>IF(ISBLANK(I248),TRUE,IF(ISBLANK(H248),FALSE,AND(I248&gt;=H248,AND(I248&gt;=DATE(config!$B$6,1,1),I248&lt;=DATE(config!$B$6,12,31)))))</f>
        <v>1</v>
      </c>
      <c r="AC248" s="53" t="b">
        <f t="shared" si="80"/>
        <v>0</v>
      </c>
      <c r="AD248" s="53" t="b">
        <f t="shared" si="81"/>
        <v>0</v>
      </c>
      <c r="AE248" s="53">
        <f>IF(H248&lt;DATE(config!$B$6,1,1),DATE(config!$B$6,1,1),H248)</f>
        <v>44562</v>
      </c>
      <c r="AF248" s="53">
        <f>IF(ISBLANK(I248),DATE(config!$B$6,12,31),IF(I248&gt;DATE(config!$B$6,12,31),DATE(config!$B$6,12,31),I248))</f>
        <v>44926</v>
      </c>
      <c r="AG248" s="53">
        <f t="shared" si="99"/>
        <v>365</v>
      </c>
      <c r="AH248" s="53">
        <f>ROUNDDOWN((config!$B$8-H248)/365.25,0)</f>
        <v>123</v>
      </c>
      <c r="AI248" s="60">
        <f t="shared" si="100"/>
        <v>4</v>
      </c>
      <c r="AJ248" s="60" t="str">
        <f>$F248 &amp; INDEX(Beschäftigungsgruppen!$J$15:$M$15,1,AI248)</f>
        <v>d</v>
      </c>
      <c r="AK248" s="60" t="b">
        <f>G248&lt;&gt;config!$F$20</f>
        <v>1</v>
      </c>
      <c r="AL248" s="60" t="str">
        <f t="shared" si="85"/>
        <v>Ja</v>
      </c>
      <c r="AM248" s="60" t="str">
        <f t="shared" si="101"/>
        <v>Nein</v>
      </c>
      <c r="AN248" s="60" t="b">
        <f t="shared" si="82"/>
        <v>0</v>
      </c>
      <c r="AO248" s="60" t="b">
        <f>AND(C248=config!$D$23,AND(NOT(ISBLANK(H248)),H248&lt;=DATE(2022,12,31)))</f>
        <v>0</v>
      </c>
      <c r="AP248" s="60" t="b">
        <f>AND(D248=config!$J$24,AND(NOT(ISBLANK(I248)),I248&lt;=DATE(2022,12,31)))</f>
        <v>0</v>
      </c>
      <c r="AQ248" s="63">
        <f>K248*IF(AN248,14,12)/config!$B$7*AG248</f>
        <v>0</v>
      </c>
      <c r="AR248" s="63">
        <f>IF(K248&lt;=config!$B$9,config!$B$10,config!$B$11)*AQ248</f>
        <v>0</v>
      </c>
      <c r="AS248" s="63" t="e">
        <f>INDEX(Beschäftigungsgruppen!$J$16:$M$20,F248,AI248)/config!$B$12*J248</f>
        <v>#VALUE!</v>
      </c>
      <c r="AT248" s="63" t="e">
        <f>AS248*IF(AN248,14,12)/config!$B$7*AG248</f>
        <v>#VALUE!</v>
      </c>
      <c r="AU248" s="63" t="e">
        <f>IF(AS248&lt;=config!$B$9,config!$B$10,config!$B$11)*AT248</f>
        <v>#VALUE!</v>
      </c>
      <c r="AV248" s="249">
        <f t="shared" si="86"/>
        <v>0</v>
      </c>
      <c r="AW248" s="249">
        <f t="shared" si="87"/>
        <v>0</v>
      </c>
      <c r="AX248" s="53">
        <f t="shared" si="88"/>
        <v>0</v>
      </c>
    </row>
    <row r="249" spans="2:50" ht="15" customHeight="1" x14ac:dyDescent="0.2">
      <c r="B249" s="176" t="str">
        <f t="shared" si="89"/>
        <v/>
      </c>
      <c r="C249" s="137"/>
      <c r="D249" s="115"/>
      <c r="E249" s="96"/>
      <c r="F249" s="127"/>
      <c r="G249" s="128"/>
      <c r="H249" s="122"/>
      <c r="I249" s="123"/>
      <c r="J249" s="129"/>
      <c r="K249" s="17"/>
      <c r="L249" s="115"/>
      <c r="M249" s="117" t="str">
        <f t="shared" si="90"/>
        <v/>
      </c>
      <c r="N249" s="14" t="str">
        <f t="shared" si="91"/>
        <v/>
      </c>
      <c r="O249" s="264" t="str">
        <f t="shared" si="98"/>
        <v/>
      </c>
      <c r="P249" s="262"/>
      <c r="Q249" s="110" t="str">
        <f t="shared" si="92"/>
        <v/>
      </c>
      <c r="R249" s="14" t="str">
        <f t="shared" si="93"/>
        <v/>
      </c>
      <c r="S249" s="14" t="str">
        <f t="shared" si="94"/>
        <v/>
      </c>
      <c r="T249" s="14" t="str">
        <f t="shared" si="95"/>
        <v/>
      </c>
      <c r="U249" s="14" t="str">
        <f t="shared" si="96"/>
        <v/>
      </c>
      <c r="V249" s="95" t="str">
        <f t="shared" si="97"/>
        <v/>
      </c>
      <c r="W249" s="120"/>
      <c r="X249" s="53"/>
      <c r="Y249" s="53" t="b">
        <f t="shared" si="83"/>
        <v>1</v>
      </c>
      <c r="Z249" s="53" t="b">
        <f t="shared" si="84"/>
        <v>0</v>
      </c>
      <c r="AA249" s="53" t="b">
        <f>IF(ISBLANK(H249),TRUE,AND(IF(ISBLANK(I249),TRUE,I249&gt;=H249),AND(H249&gt;=DATE(1900,1,1),H249&lt;=DATE(config!$B$6,12,31))))</f>
        <v>1</v>
      </c>
      <c r="AB249" s="53" t="b">
        <f>IF(ISBLANK(I249),TRUE,IF(ISBLANK(H249),FALSE,AND(I249&gt;=H249,AND(I249&gt;=DATE(config!$B$6,1,1),I249&lt;=DATE(config!$B$6,12,31)))))</f>
        <v>1</v>
      </c>
      <c r="AC249" s="53" t="b">
        <f t="shared" si="80"/>
        <v>0</v>
      </c>
      <c r="AD249" s="53" t="b">
        <f t="shared" si="81"/>
        <v>0</v>
      </c>
      <c r="AE249" s="53">
        <f>IF(H249&lt;DATE(config!$B$6,1,1),DATE(config!$B$6,1,1),H249)</f>
        <v>44562</v>
      </c>
      <c r="AF249" s="53">
        <f>IF(ISBLANK(I249),DATE(config!$B$6,12,31),IF(I249&gt;DATE(config!$B$6,12,31),DATE(config!$B$6,12,31),I249))</f>
        <v>44926</v>
      </c>
      <c r="AG249" s="53">
        <f t="shared" si="99"/>
        <v>365</v>
      </c>
      <c r="AH249" s="53">
        <f>ROUNDDOWN((config!$B$8-H249)/365.25,0)</f>
        <v>123</v>
      </c>
      <c r="AI249" s="60">
        <f t="shared" si="100"/>
        <v>4</v>
      </c>
      <c r="AJ249" s="60" t="str">
        <f>$F249 &amp; INDEX(Beschäftigungsgruppen!$J$15:$M$15,1,AI249)</f>
        <v>d</v>
      </c>
      <c r="AK249" s="60" t="b">
        <f>G249&lt;&gt;config!$F$20</f>
        <v>1</v>
      </c>
      <c r="AL249" s="60" t="str">
        <f t="shared" si="85"/>
        <v>Ja</v>
      </c>
      <c r="AM249" s="60" t="str">
        <f t="shared" si="101"/>
        <v>Nein</v>
      </c>
      <c r="AN249" s="60" t="b">
        <f t="shared" si="82"/>
        <v>0</v>
      </c>
      <c r="AO249" s="60" t="b">
        <f>AND(C249=config!$D$23,AND(NOT(ISBLANK(H249)),H249&lt;=DATE(2022,12,31)))</f>
        <v>0</v>
      </c>
      <c r="AP249" s="60" t="b">
        <f>AND(D249=config!$J$24,AND(NOT(ISBLANK(I249)),I249&lt;=DATE(2022,12,31)))</f>
        <v>0</v>
      </c>
      <c r="AQ249" s="63">
        <f>K249*IF(AN249,14,12)/config!$B$7*AG249</f>
        <v>0</v>
      </c>
      <c r="AR249" s="63">
        <f>IF(K249&lt;=config!$B$9,config!$B$10,config!$B$11)*AQ249</f>
        <v>0</v>
      </c>
      <c r="AS249" s="63" t="e">
        <f>INDEX(Beschäftigungsgruppen!$J$16:$M$20,F249,AI249)/config!$B$12*J249</f>
        <v>#VALUE!</v>
      </c>
      <c r="AT249" s="63" t="e">
        <f>AS249*IF(AN249,14,12)/config!$B$7*AG249</f>
        <v>#VALUE!</v>
      </c>
      <c r="AU249" s="63" t="e">
        <f>IF(AS249&lt;=config!$B$9,config!$B$10,config!$B$11)*AT249</f>
        <v>#VALUE!</v>
      </c>
      <c r="AV249" s="249">
        <f t="shared" si="86"/>
        <v>0</v>
      </c>
      <c r="AW249" s="249">
        <f t="shared" si="87"/>
        <v>0</v>
      </c>
      <c r="AX249" s="53">
        <f t="shared" si="88"/>
        <v>0</v>
      </c>
    </row>
    <row r="250" spans="2:50" ht="15" customHeight="1" x14ac:dyDescent="0.2">
      <c r="B250" s="176" t="str">
        <f t="shared" si="89"/>
        <v/>
      </c>
      <c r="C250" s="137"/>
      <c r="D250" s="115"/>
      <c r="E250" s="96"/>
      <c r="F250" s="127"/>
      <c r="G250" s="128"/>
      <c r="H250" s="122"/>
      <c r="I250" s="123"/>
      <c r="J250" s="129"/>
      <c r="K250" s="17"/>
      <c r="L250" s="115"/>
      <c r="M250" s="117" t="str">
        <f t="shared" si="90"/>
        <v/>
      </c>
      <c r="N250" s="14" t="str">
        <f t="shared" si="91"/>
        <v/>
      </c>
      <c r="O250" s="264" t="str">
        <f t="shared" si="98"/>
        <v/>
      </c>
      <c r="P250" s="262"/>
      <c r="Q250" s="110" t="str">
        <f t="shared" si="92"/>
        <v/>
      </c>
      <c r="R250" s="14" t="str">
        <f t="shared" si="93"/>
        <v/>
      </c>
      <c r="S250" s="14" t="str">
        <f t="shared" si="94"/>
        <v/>
      </c>
      <c r="T250" s="14" t="str">
        <f t="shared" si="95"/>
        <v/>
      </c>
      <c r="U250" s="14" t="str">
        <f t="shared" si="96"/>
        <v/>
      </c>
      <c r="V250" s="95" t="str">
        <f t="shared" si="97"/>
        <v/>
      </c>
      <c r="W250" s="120"/>
      <c r="X250" s="53"/>
      <c r="Y250" s="53" t="b">
        <f t="shared" si="83"/>
        <v>1</v>
      </c>
      <c r="Z250" s="53" t="b">
        <f t="shared" si="84"/>
        <v>0</v>
      </c>
      <c r="AA250" s="53" t="b">
        <f>IF(ISBLANK(H250),TRUE,AND(IF(ISBLANK(I250),TRUE,I250&gt;=H250),AND(H250&gt;=DATE(1900,1,1),H250&lt;=DATE(config!$B$6,12,31))))</f>
        <v>1</v>
      </c>
      <c r="AB250" s="53" t="b">
        <f>IF(ISBLANK(I250),TRUE,IF(ISBLANK(H250),FALSE,AND(I250&gt;=H250,AND(I250&gt;=DATE(config!$B$6,1,1),I250&lt;=DATE(config!$B$6,12,31)))))</f>
        <v>1</v>
      </c>
      <c r="AC250" s="53" t="b">
        <f t="shared" si="80"/>
        <v>0</v>
      </c>
      <c r="AD250" s="53" t="b">
        <f t="shared" si="81"/>
        <v>0</v>
      </c>
      <c r="AE250" s="53">
        <f>IF(H250&lt;DATE(config!$B$6,1,1),DATE(config!$B$6,1,1),H250)</f>
        <v>44562</v>
      </c>
      <c r="AF250" s="53">
        <f>IF(ISBLANK(I250),DATE(config!$B$6,12,31),IF(I250&gt;DATE(config!$B$6,12,31),DATE(config!$B$6,12,31),I250))</f>
        <v>44926</v>
      </c>
      <c r="AG250" s="53">
        <f t="shared" si="99"/>
        <v>365</v>
      </c>
      <c r="AH250" s="53">
        <f>ROUNDDOWN((config!$B$8-H250)/365.25,0)</f>
        <v>123</v>
      </c>
      <c r="AI250" s="60">
        <f t="shared" si="100"/>
        <v>4</v>
      </c>
      <c r="AJ250" s="60" t="str">
        <f>$F250 &amp; INDEX(Beschäftigungsgruppen!$J$15:$M$15,1,AI250)</f>
        <v>d</v>
      </c>
      <c r="AK250" s="60" t="b">
        <f>G250&lt;&gt;config!$F$20</f>
        <v>1</v>
      </c>
      <c r="AL250" s="60" t="str">
        <f t="shared" si="85"/>
        <v>Ja</v>
      </c>
      <c r="AM250" s="60" t="str">
        <f t="shared" si="101"/>
        <v>Nein</v>
      </c>
      <c r="AN250" s="60" t="b">
        <f t="shared" si="82"/>
        <v>0</v>
      </c>
      <c r="AO250" s="60" t="b">
        <f>AND(C250=config!$D$23,AND(NOT(ISBLANK(H250)),H250&lt;=DATE(2022,12,31)))</f>
        <v>0</v>
      </c>
      <c r="AP250" s="60" t="b">
        <f>AND(D250=config!$J$24,AND(NOT(ISBLANK(I250)),I250&lt;=DATE(2022,12,31)))</f>
        <v>0</v>
      </c>
      <c r="AQ250" s="63">
        <f>K250*IF(AN250,14,12)/config!$B$7*AG250</f>
        <v>0</v>
      </c>
      <c r="AR250" s="63">
        <f>IF(K250&lt;=config!$B$9,config!$B$10,config!$B$11)*AQ250</f>
        <v>0</v>
      </c>
      <c r="AS250" s="63" t="e">
        <f>INDEX(Beschäftigungsgruppen!$J$16:$M$20,F250,AI250)/config!$B$12*J250</f>
        <v>#VALUE!</v>
      </c>
      <c r="AT250" s="63" t="e">
        <f>AS250*IF(AN250,14,12)/config!$B$7*AG250</f>
        <v>#VALUE!</v>
      </c>
      <c r="AU250" s="63" t="e">
        <f>IF(AS250&lt;=config!$B$9,config!$B$10,config!$B$11)*AT250</f>
        <v>#VALUE!</v>
      </c>
      <c r="AV250" s="249">
        <f t="shared" si="86"/>
        <v>0</v>
      </c>
      <c r="AW250" s="249">
        <f t="shared" si="87"/>
        <v>0</v>
      </c>
      <c r="AX250" s="53">
        <f t="shared" si="88"/>
        <v>0</v>
      </c>
    </row>
    <row r="251" spans="2:50" ht="15" customHeight="1" x14ac:dyDescent="0.2">
      <c r="B251" s="176" t="str">
        <f t="shared" si="89"/>
        <v/>
      </c>
      <c r="C251" s="137"/>
      <c r="D251" s="115"/>
      <c r="E251" s="96"/>
      <c r="F251" s="127"/>
      <c r="G251" s="128"/>
      <c r="H251" s="122"/>
      <c r="I251" s="123"/>
      <c r="J251" s="129"/>
      <c r="K251" s="17"/>
      <c r="L251" s="115"/>
      <c r="M251" s="117" t="str">
        <f t="shared" si="90"/>
        <v/>
      </c>
      <c r="N251" s="14" t="str">
        <f t="shared" si="91"/>
        <v/>
      </c>
      <c r="O251" s="264" t="str">
        <f t="shared" si="98"/>
        <v/>
      </c>
      <c r="P251" s="262"/>
      <c r="Q251" s="110" t="str">
        <f t="shared" si="92"/>
        <v/>
      </c>
      <c r="R251" s="14" t="str">
        <f t="shared" si="93"/>
        <v/>
      </c>
      <c r="S251" s="14" t="str">
        <f t="shared" si="94"/>
        <v/>
      </c>
      <c r="T251" s="14" t="str">
        <f t="shared" si="95"/>
        <v/>
      </c>
      <c r="U251" s="14" t="str">
        <f t="shared" si="96"/>
        <v/>
      </c>
      <c r="V251" s="95" t="str">
        <f t="shared" si="97"/>
        <v/>
      </c>
      <c r="W251" s="120"/>
      <c r="X251" s="53"/>
      <c r="Y251" s="53" t="b">
        <f t="shared" si="83"/>
        <v>1</v>
      </c>
      <c r="Z251" s="53" t="b">
        <f t="shared" si="84"/>
        <v>0</v>
      </c>
      <c r="AA251" s="53" t="b">
        <f>IF(ISBLANK(H251),TRUE,AND(IF(ISBLANK(I251),TRUE,I251&gt;=H251),AND(H251&gt;=DATE(1900,1,1),H251&lt;=DATE(config!$B$6,12,31))))</f>
        <v>1</v>
      </c>
      <c r="AB251" s="53" t="b">
        <f>IF(ISBLANK(I251),TRUE,IF(ISBLANK(H251),FALSE,AND(I251&gt;=H251,AND(I251&gt;=DATE(config!$B$6,1,1),I251&lt;=DATE(config!$B$6,12,31)))))</f>
        <v>1</v>
      </c>
      <c r="AC251" s="53" t="b">
        <f t="shared" si="80"/>
        <v>0</v>
      </c>
      <c r="AD251" s="53" t="b">
        <f t="shared" si="81"/>
        <v>0</v>
      </c>
      <c r="AE251" s="53">
        <f>IF(H251&lt;DATE(config!$B$6,1,1),DATE(config!$B$6,1,1),H251)</f>
        <v>44562</v>
      </c>
      <c r="AF251" s="53">
        <f>IF(ISBLANK(I251),DATE(config!$B$6,12,31),IF(I251&gt;DATE(config!$B$6,12,31),DATE(config!$B$6,12,31),I251))</f>
        <v>44926</v>
      </c>
      <c r="AG251" s="53">
        <f t="shared" si="99"/>
        <v>365</v>
      </c>
      <c r="AH251" s="53">
        <f>ROUNDDOWN((config!$B$8-H251)/365.25,0)</f>
        <v>123</v>
      </c>
      <c r="AI251" s="60">
        <f t="shared" si="100"/>
        <v>4</v>
      </c>
      <c r="AJ251" s="60" t="str">
        <f>$F251 &amp; INDEX(Beschäftigungsgruppen!$J$15:$M$15,1,AI251)</f>
        <v>d</v>
      </c>
      <c r="AK251" s="60" t="b">
        <f>G251&lt;&gt;config!$F$20</f>
        <v>1</v>
      </c>
      <c r="AL251" s="60" t="str">
        <f t="shared" si="85"/>
        <v>Ja</v>
      </c>
      <c r="AM251" s="60" t="str">
        <f t="shared" si="101"/>
        <v>Nein</v>
      </c>
      <c r="AN251" s="60" t="b">
        <f t="shared" si="82"/>
        <v>0</v>
      </c>
      <c r="AO251" s="60" t="b">
        <f>AND(C251=config!$D$23,AND(NOT(ISBLANK(H251)),H251&lt;=DATE(2022,12,31)))</f>
        <v>0</v>
      </c>
      <c r="AP251" s="60" t="b">
        <f>AND(D251=config!$J$24,AND(NOT(ISBLANK(I251)),I251&lt;=DATE(2022,12,31)))</f>
        <v>0</v>
      </c>
      <c r="AQ251" s="63">
        <f>K251*IF(AN251,14,12)/config!$B$7*AG251</f>
        <v>0</v>
      </c>
      <c r="AR251" s="63">
        <f>IF(K251&lt;=config!$B$9,config!$B$10,config!$B$11)*AQ251</f>
        <v>0</v>
      </c>
      <c r="AS251" s="63" t="e">
        <f>INDEX(Beschäftigungsgruppen!$J$16:$M$20,F251,AI251)/config!$B$12*J251</f>
        <v>#VALUE!</v>
      </c>
      <c r="AT251" s="63" t="e">
        <f>AS251*IF(AN251,14,12)/config!$B$7*AG251</f>
        <v>#VALUE!</v>
      </c>
      <c r="AU251" s="63" t="e">
        <f>IF(AS251&lt;=config!$B$9,config!$B$10,config!$B$11)*AT251</f>
        <v>#VALUE!</v>
      </c>
      <c r="AV251" s="249">
        <f t="shared" si="86"/>
        <v>0</v>
      </c>
      <c r="AW251" s="249">
        <f t="shared" si="87"/>
        <v>0</v>
      </c>
      <c r="AX251" s="53">
        <f t="shared" si="88"/>
        <v>0</v>
      </c>
    </row>
    <row r="252" spans="2:50" ht="15" customHeight="1" x14ac:dyDescent="0.2">
      <c r="B252" s="176" t="str">
        <f t="shared" si="89"/>
        <v/>
      </c>
      <c r="C252" s="137"/>
      <c r="D252" s="115"/>
      <c r="E252" s="96"/>
      <c r="F252" s="127"/>
      <c r="G252" s="128"/>
      <c r="H252" s="122"/>
      <c r="I252" s="123"/>
      <c r="J252" s="129"/>
      <c r="K252" s="17"/>
      <c r="L252" s="115"/>
      <c r="M252" s="117" t="str">
        <f t="shared" si="90"/>
        <v/>
      </c>
      <c r="N252" s="14" t="str">
        <f t="shared" si="91"/>
        <v/>
      </c>
      <c r="O252" s="264" t="str">
        <f t="shared" si="98"/>
        <v/>
      </c>
      <c r="P252" s="262"/>
      <c r="Q252" s="110" t="str">
        <f t="shared" si="92"/>
        <v/>
      </c>
      <c r="R252" s="14" t="str">
        <f t="shared" si="93"/>
        <v/>
      </c>
      <c r="S252" s="14" t="str">
        <f t="shared" si="94"/>
        <v/>
      </c>
      <c r="T252" s="14" t="str">
        <f t="shared" si="95"/>
        <v/>
      </c>
      <c r="U252" s="14" t="str">
        <f t="shared" si="96"/>
        <v/>
      </c>
      <c r="V252" s="95" t="str">
        <f t="shared" si="97"/>
        <v/>
      </c>
      <c r="W252" s="120"/>
      <c r="X252" s="53"/>
      <c r="Y252" s="53" t="b">
        <f t="shared" si="83"/>
        <v>1</v>
      </c>
      <c r="Z252" s="53" t="b">
        <f t="shared" si="84"/>
        <v>0</v>
      </c>
      <c r="AA252" s="53" t="b">
        <f>IF(ISBLANK(H252),TRUE,AND(IF(ISBLANK(I252),TRUE,I252&gt;=H252),AND(H252&gt;=DATE(1900,1,1),H252&lt;=DATE(config!$B$6,12,31))))</f>
        <v>1</v>
      </c>
      <c r="AB252" s="53" t="b">
        <f>IF(ISBLANK(I252),TRUE,IF(ISBLANK(H252),FALSE,AND(I252&gt;=H252,AND(I252&gt;=DATE(config!$B$6,1,1),I252&lt;=DATE(config!$B$6,12,31)))))</f>
        <v>1</v>
      </c>
      <c r="AC252" s="53" t="b">
        <f t="shared" si="80"/>
        <v>0</v>
      </c>
      <c r="AD252" s="53" t="b">
        <f t="shared" si="81"/>
        <v>0</v>
      </c>
      <c r="AE252" s="53">
        <f>IF(H252&lt;DATE(config!$B$6,1,1),DATE(config!$B$6,1,1),H252)</f>
        <v>44562</v>
      </c>
      <c r="AF252" s="53">
        <f>IF(ISBLANK(I252),DATE(config!$B$6,12,31),IF(I252&gt;DATE(config!$B$6,12,31),DATE(config!$B$6,12,31),I252))</f>
        <v>44926</v>
      </c>
      <c r="AG252" s="53">
        <f t="shared" si="99"/>
        <v>365</v>
      </c>
      <c r="AH252" s="53">
        <f>ROUNDDOWN((config!$B$8-H252)/365.25,0)</f>
        <v>123</v>
      </c>
      <c r="AI252" s="60">
        <f t="shared" si="100"/>
        <v>4</v>
      </c>
      <c r="AJ252" s="60" t="str">
        <f>$F252 &amp; INDEX(Beschäftigungsgruppen!$J$15:$M$15,1,AI252)</f>
        <v>d</v>
      </c>
      <c r="AK252" s="60" t="b">
        <f>G252&lt;&gt;config!$F$20</f>
        <v>1</v>
      </c>
      <c r="AL252" s="60" t="str">
        <f t="shared" si="85"/>
        <v>Ja</v>
      </c>
      <c r="AM252" s="60" t="str">
        <f t="shared" si="101"/>
        <v>Nein</v>
      </c>
      <c r="AN252" s="60" t="b">
        <f t="shared" si="82"/>
        <v>0</v>
      </c>
      <c r="AO252" s="60" t="b">
        <f>AND(C252=config!$D$23,AND(NOT(ISBLANK(H252)),H252&lt;=DATE(2022,12,31)))</f>
        <v>0</v>
      </c>
      <c r="AP252" s="60" t="b">
        <f>AND(D252=config!$J$24,AND(NOT(ISBLANK(I252)),I252&lt;=DATE(2022,12,31)))</f>
        <v>0</v>
      </c>
      <c r="AQ252" s="63">
        <f>K252*IF(AN252,14,12)/config!$B$7*AG252</f>
        <v>0</v>
      </c>
      <c r="AR252" s="63">
        <f>IF(K252&lt;=config!$B$9,config!$B$10,config!$B$11)*AQ252</f>
        <v>0</v>
      </c>
      <c r="AS252" s="63" t="e">
        <f>INDEX(Beschäftigungsgruppen!$J$16:$M$20,F252,AI252)/config!$B$12*J252</f>
        <v>#VALUE!</v>
      </c>
      <c r="AT252" s="63" t="e">
        <f>AS252*IF(AN252,14,12)/config!$B$7*AG252</f>
        <v>#VALUE!</v>
      </c>
      <c r="AU252" s="63" t="e">
        <f>IF(AS252&lt;=config!$B$9,config!$B$10,config!$B$11)*AT252</f>
        <v>#VALUE!</v>
      </c>
      <c r="AV252" s="249">
        <f t="shared" si="86"/>
        <v>0</v>
      </c>
      <c r="AW252" s="249">
        <f t="shared" si="87"/>
        <v>0</v>
      </c>
      <c r="AX252" s="53">
        <f t="shared" si="88"/>
        <v>0</v>
      </c>
    </row>
    <row r="253" spans="2:50" ht="15" customHeight="1" x14ac:dyDescent="0.2">
      <c r="B253" s="176" t="str">
        <f t="shared" si="89"/>
        <v/>
      </c>
      <c r="C253" s="137"/>
      <c r="D253" s="115"/>
      <c r="E253" s="96"/>
      <c r="F253" s="127"/>
      <c r="G253" s="128"/>
      <c r="H253" s="122"/>
      <c r="I253" s="123"/>
      <c r="J253" s="129"/>
      <c r="K253" s="17"/>
      <c r="L253" s="115"/>
      <c r="M253" s="117" t="str">
        <f t="shared" si="90"/>
        <v/>
      </c>
      <c r="N253" s="14" t="str">
        <f t="shared" si="91"/>
        <v/>
      </c>
      <c r="O253" s="264" t="str">
        <f t="shared" si="98"/>
        <v/>
      </c>
      <c r="P253" s="262"/>
      <c r="Q253" s="110" t="str">
        <f t="shared" si="92"/>
        <v/>
      </c>
      <c r="R253" s="14" t="str">
        <f t="shared" si="93"/>
        <v/>
      </c>
      <c r="S253" s="14" t="str">
        <f t="shared" si="94"/>
        <v/>
      </c>
      <c r="T253" s="14" t="str">
        <f t="shared" si="95"/>
        <v/>
      </c>
      <c r="U253" s="14" t="str">
        <f t="shared" si="96"/>
        <v/>
      </c>
      <c r="V253" s="95" t="str">
        <f t="shared" si="97"/>
        <v/>
      </c>
      <c r="W253" s="120"/>
      <c r="X253" s="53"/>
      <c r="Y253" s="53" t="b">
        <f t="shared" si="83"/>
        <v>1</v>
      </c>
      <c r="Z253" s="53" t="b">
        <f t="shared" si="84"/>
        <v>0</v>
      </c>
      <c r="AA253" s="53" t="b">
        <f>IF(ISBLANK(H253),TRUE,AND(IF(ISBLANK(I253),TRUE,I253&gt;=H253),AND(H253&gt;=DATE(1900,1,1),H253&lt;=DATE(config!$B$6,12,31))))</f>
        <v>1</v>
      </c>
      <c r="AB253" s="53" t="b">
        <f>IF(ISBLANK(I253),TRUE,IF(ISBLANK(H253),FALSE,AND(I253&gt;=H253,AND(I253&gt;=DATE(config!$B$6,1,1),I253&lt;=DATE(config!$B$6,12,31)))))</f>
        <v>1</v>
      </c>
      <c r="AC253" s="53" t="b">
        <f t="shared" si="80"/>
        <v>0</v>
      </c>
      <c r="AD253" s="53" t="b">
        <f t="shared" si="81"/>
        <v>0</v>
      </c>
      <c r="AE253" s="53">
        <f>IF(H253&lt;DATE(config!$B$6,1,1),DATE(config!$B$6,1,1),H253)</f>
        <v>44562</v>
      </c>
      <c r="AF253" s="53">
        <f>IF(ISBLANK(I253),DATE(config!$B$6,12,31),IF(I253&gt;DATE(config!$B$6,12,31),DATE(config!$B$6,12,31),I253))</f>
        <v>44926</v>
      </c>
      <c r="AG253" s="53">
        <f t="shared" si="99"/>
        <v>365</v>
      </c>
      <c r="AH253" s="53">
        <f>ROUNDDOWN((config!$B$8-H253)/365.25,0)</f>
        <v>123</v>
      </c>
      <c r="AI253" s="60">
        <f t="shared" si="100"/>
        <v>4</v>
      </c>
      <c r="AJ253" s="60" t="str">
        <f>$F253 &amp; INDEX(Beschäftigungsgruppen!$J$15:$M$15,1,AI253)</f>
        <v>d</v>
      </c>
      <c r="AK253" s="60" t="b">
        <f>G253&lt;&gt;config!$F$20</f>
        <v>1</v>
      </c>
      <c r="AL253" s="60" t="str">
        <f t="shared" si="85"/>
        <v>Ja</v>
      </c>
      <c r="AM253" s="60" t="str">
        <f t="shared" si="101"/>
        <v>Nein</v>
      </c>
      <c r="AN253" s="60" t="b">
        <f t="shared" si="82"/>
        <v>0</v>
      </c>
      <c r="AO253" s="60" t="b">
        <f>AND(C253=config!$D$23,AND(NOT(ISBLANK(H253)),H253&lt;=DATE(2022,12,31)))</f>
        <v>0</v>
      </c>
      <c r="AP253" s="60" t="b">
        <f>AND(D253=config!$J$24,AND(NOT(ISBLANK(I253)),I253&lt;=DATE(2022,12,31)))</f>
        <v>0</v>
      </c>
      <c r="AQ253" s="63">
        <f>K253*IF(AN253,14,12)/config!$B$7*AG253</f>
        <v>0</v>
      </c>
      <c r="AR253" s="63">
        <f>IF(K253&lt;=config!$B$9,config!$B$10,config!$B$11)*AQ253</f>
        <v>0</v>
      </c>
      <c r="AS253" s="63" t="e">
        <f>INDEX(Beschäftigungsgruppen!$J$16:$M$20,F253,AI253)/config!$B$12*J253</f>
        <v>#VALUE!</v>
      </c>
      <c r="AT253" s="63" t="e">
        <f>AS253*IF(AN253,14,12)/config!$B$7*AG253</f>
        <v>#VALUE!</v>
      </c>
      <c r="AU253" s="63" t="e">
        <f>IF(AS253&lt;=config!$B$9,config!$B$10,config!$B$11)*AT253</f>
        <v>#VALUE!</v>
      </c>
      <c r="AV253" s="249">
        <f t="shared" si="86"/>
        <v>0</v>
      </c>
      <c r="AW253" s="249">
        <f t="shared" si="87"/>
        <v>0</v>
      </c>
      <c r="AX253" s="53">
        <f t="shared" si="88"/>
        <v>0</v>
      </c>
    </row>
    <row r="254" spans="2:50" ht="15" customHeight="1" x14ac:dyDescent="0.2">
      <c r="B254" s="176" t="str">
        <f t="shared" si="89"/>
        <v/>
      </c>
      <c r="C254" s="137"/>
      <c r="D254" s="115"/>
      <c r="E254" s="96"/>
      <c r="F254" s="127"/>
      <c r="G254" s="128"/>
      <c r="H254" s="122"/>
      <c r="I254" s="123"/>
      <c r="J254" s="129"/>
      <c r="K254" s="17"/>
      <c r="L254" s="115"/>
      <c r="M254" s="117" t="str">
        <f t="shared" si="90"/>
        <v/>
      </c>
      <c r="N254" s="14" t="str">
        <f t="shared" si="91"/>
        <v/>
      </c>
      <c r="O254" s="264" t="str">
        <f t="shared" si="98"/>
        <v/>
      </c>
      <c r="P254" s="262"/>
      <c r="Q254" s="110" t="str">
        <f t="shared" si="92"/>
        <v/>
      </c>
      <c r="R254" s="14" t="str">
        <f t="shared" si="93"/>
        <v/>
      </c>
      <c r="S254" s="14" t="str">
        <f t="shared" si="94"/>
        <v/>
      </c>
      <c r="T254" s="14" t="str">
        <f t="shared" si="95"/>
        <v/>
      </c>
      <c r="U254" s="14" t="str">
        <f t="shared" si="96"/>
        <v/>
      </c>
      <c r="V254" s="95" t="str">
        <f t="shared" si="97"/>
        <v/>
      </c>
      <c r="W254" s="120"/>
      <c r="X254" s="53"/>
      <c r="Y254" s="53" t="b">
        <f t="shared" si="83"/>
        <v>1</v>
      </c>
      <c r="Z254" s="53" t="b">
        <f t="shared" si="84"/>
        <v>0</v>
      </c>
      <c r="AA254" s="53" t="b">
        <f>IF(ISBLANK(H254),TRUE,AND(IF(ISBLANK(I254),TRUE,I254&gt;=H254),AND(H254&gt;=DATE(1900,1,1),H254&lt;=DATE(config!$B$6,12,31))))</f>
        <v>1</v>
      </c>
      <c r="AB254" s="53" t="b">
        <f>IF(ISBLANK(I254),TRUE,IF(ISBLANK(H254),FALSE,AND(I254&gt;=H254,AND(I254&gt;=DATE(config!$B$6,1,1),I254&lt;=DATE(config!$B$6,12,31)))))</f>
        <v>1</v>
      </c>
      <c r="AC254" s="53" t="b">
        <f t="shared" si="80"/>
        <v>0</v>
      </c>
      <c r="AD254" s="53" t="b">
        <f t="shared" si="81"/>
        <v>0</v>
      </c>
      <c r="AE254" s="53">
        <f>IF(H254&lt;DATE(config!$B$6,1,1),DATE(config!$B$6,1,1),H254)</f>
        <v>44562</v>
      </c>
      <c r="AF254" s="53">
        <f>IF(ISBLANK(I254),DATE(config!$B$6,12,31),IF(I254&gt;DATE(config!$B$6,12,31),DATE(config!$B$6,12,31),I254))</f>
        <v>44926</v>
      </c>
      <c r="AG254" s="53">
        <f t="shared" si="99"/>
        <v>365</v>
      </c>
      <c r="AH254" s="53">
        <f>ROUNDDOWN((config!$B$8-H254)/365.25,0)</f>
        <v>123</v>
      </c>
      <c r="AI254" s="60">
        <f t="shared" si="100"/>
        <v>4</v>
      </c>
      <c r="AJ254" s="60" t="str">
        <f>$F254 &amp; INDEX(Beschäftigungsgruppen!$J$15:$M$15,1,AI254)</f>
        <v>d</v>
      </c>
      <c r="AK254" s="60" t="b">
        <f>G254&lt;&gt;config!$F$20</f>
        <v>1</v>
      </c>
      <c r="AL254" s="60" t="str">
        <f t="shared" si="85"/>
        <v>Ja</v>
      </c>
      <c r="AM254" s="60" t="str">
        <f t="shared" si="101"/>
        <v>Nein</v>
      </c>
      <c r="AN254" s="60" t="b">
        <f t="shared" si="82"/>
        <v>0</v>
      </c>
      <c r="AO254" s="60" t="b">
        <f>AND(C254=config!$D$23,AND(NOT(ISBLANK(H254)),H254&lt;=DATE(2022,12,31)))</f>
        <v>0</v>
      </c>
      <c r="AP254" s="60" t="b">
        <f>AND(D254=config!$J$24,AND(NOT(ISBLANK(I254)),I254&lt;=DATE(2022,12,31)))</f>
        <v>0</v>
      </c>
      <c r="AQ254" s="63">
        <f>K254*IF(AN254,14,12)/config!$B$7*AG254</f>
        <v>0</v>
      </c>
      <c r="AR254" s="63">
        <f>IF(K254&lt;=config!$B$9,config!$B$10,config!$B$11)*AQ254</f>
        <v>0</v>
      </c>
      <c r="AS254" s="63" t="e">
        <f>INDEX(Beschäftigungsgruppen!$J$16:$M$20,F254,AI254)/config!$B$12*J254</f>
        <v>#VALUE!</v>
      </c>
      <c r="AT254" s="63" t="e">
        <f>AS254*IF(AN254,14,12)/config!$B$7*AG254</f>
        <v>#VALUE!</v>
      </c>
      <c r="AU254" s="63" t="e">
        <f>IF(AS254&lt;=config!$B$9,config!$B$10,config!$B$11)*AT254</f>
        <v>#VALUE!</v>
      </c>
      <c r="AV254" s="249">
        <f t="shared" si="86"/>
        <v>0</v>
      </c>
      <c r="AW254" s="249">
        <f t="shared" si="87"/>
        <v>0</v>
      </c>
      <c r="AX254" s="53">
        <f t="shared" si="88"/>
        <v>0</v>
      </c>
    </row>
    <row r="255" spans="2:50" ht="15" customHeight="1" x14ac:dyDescent="0.2">
      <c r="B255" s="176" t="str">
        <f t="shared" si="89"/>
        <v/>
      </c>
      <c r="C255" s="137"/>
      <c r="D255" s="115"/>
      <c r="E255" s="96"/>
      <c r="F255" s="127"/>
      <c r="G255" s="128"/>
      <c r="H255" s="122"/>
      <c r="I255" s="123"/>
      <c r="J255" s="129"/>
      <c r="K255" s="17"/>
      <c r="L255" s="115"/>
      <c r="M255" s="117" t="str">
        <f t="shared" si="90"/>
        <v/>
      </c>
      <c r="N255" s="14" t="str">
        <f t="shared" si="91"/>
        <v/>
      </c>
      <c r="O255" s="264" t="str">
        <f t="shared" si="98"/>
        <v/>
      </c>
      <c r="P255" s="262"/>
      <c r="Q255" s="110" t="str">
        <f t="shared" si="92"/>
        <v/>
      </c>
      <c r="R255" s="14" t="str">
        <f t="shared" si="93"/>
        <v/>
      </c>
      <c r="S255" s="14" t="str">
        <f t="shared" si="94"/>
        <v/>
      </c>
      <c r="T255" s="14" t="str">
        <f t="shared" si="95"/>
        <v/>
      </c>
      <c r="U255" s="14" t="str">
        <f t="shared" si="96"/>
        <v/>
      </c>
      <c r="V255" s="95" t="str">
        <f t="shared" si="97"/>
        <v/>
      </c>
      <c r="W255" s="120"/>
      <c r="X255" s="53"/>
      <c r="Y255" s="53" t="b">
        <f t="shared" si="83"/>
        <v>1</v>
      </c>
      <c r="Z255" s="53" t="b">
        <f t="shared" si="84"/>
        <v>0</v>
      </c>
      <c r="AA255" s="53" t="b">
        <f>IF(ISBLANK(H255),TRUE,AND(IF(ISBLANK(I255),TRUE,I255&gt;=H255),AND(H255&gt;=DATE(1900,1,1),H255&lt;=DATE(config!$B$6,12,31))))</f>
        <v>1</v>
      </c>
      <c r="AB255" s="53" t="b">
        <f>IF(ISBLANK(I255),TRUE,IF(ISBLANK(H255),FALSE,AND(I255&gt;=H255,AND(I255&gt;=DATE(config!$B$6,1,1),I255&lt;=DATE(config!$B$6,12,31)))))</f>
        <v>1</v>
      </c>
      <c r="AC255" s="53" t="b">
        <f t="shared" si="80"/>
        <v>0</v>
      </c>
      <c r="AD255" s="53" t="b">
        <f t="shared" si="81"/>
        <v>0</v>
      </c>
      <c r="AE255" s="53">
        <f>IF(H255&lt;DATE(config!$B$6,1,1),DATE(config!$B$6,1,1),H255)</f>
        <v>44562</v>
      </c>
      <c r="AF255" s="53">
        <f>IF(ISBLANK(I255),DATE(config!$B$6,12,31),IF(I255&gt;DATE(config!$B$6,12,31),DATE(config!$B$6,12,31),I255))</f>
        <v>44926</v>
      </c>
      <c r="AG255" s="53">
        <f t="shared" si="99"/>
        <v>365</v>
      </c>
      <c r="AH255" s="53">
        <f>ROUNDDOWN((config!$B$8-H255)/365.25,0)</f>
        <v>123</v>
      </c>
      <c r="AI255" s="60">
        <f t="shared" si="100"/>
        <v>4</v>
      </c>
      <c r="AJ255" s="60" t="str">
        <f>$F255 &amp; INDEX(Beschäftigungsgruppen!$J$15:$M$15,1,AI255)</f>
        <v>d</v>
      </c>
      <c r="AK255" s="60" t="b">
        <f>G255&lt;&gt;config!$F$20</f>
        <v>1</v>
      </c>
      <c r="AL255" s="60" t="str">
        <f t="shared" si="85"/>
        <v>Ja</v>
      </c>
      <c r="AM255" s="60" t="str">
        <f t="shared" si="101"/>
        <v>Nein</v>
      </c>
      <c r="AN255" s="60" t="b">
        <f t="shared" si="82"/>
        <v>0</v>
      </c>
      <c r="AO255" s="60" t="b">
        <f>AND(C255=config!$D$23,AND(NOT(ISBLANK(H255)),H255&lt;=DATE(2022,12,31)))</f>
        <v>0</v>
      </c>
      <c r="AP255" s="60" t="b">
        <f>AND(D255=config!$J$24,AND(NOT(ISBLANK(I255)),I255&lt;=DATE(2022,12,31)))</f>
        <v>0</v>
      </c>
      <c r="AQ255" s="63">
        <f>K255*IF(AN255,14,12)/config!$B$7*AG255</f>
        <v>0</v>
      </c>
      <c r="AR255" s="63">
        <f>IF(K255&lt;=config!$B$9,config!$B$10,config!$B$11)*AQ255</f>
        <v>0</v>
      </c>
      <c r="AS255" s="63" t="e">
        <f>INDEX(Beschäftigungsgruppen!$J$16:$M$20,F255,AI255)/config!$B$12*J255</f>
        <v>#VALUE!</v>
      </c>
      <c r="AT255" s="63" t="e">
        <f>AS255*IF(AN255,14,12)/config!$B$7*AG255</f>
        <v>#VALUE!</v>
      </c>
      <c r="AU255" s="63" t="e">
        <f>IF(AS255&lt;=config!$B$9,config!$B$10,config!$B$11)*AT255</f>
        <v>#VALUE!</v>
      </c>
      <c r="AV255" s="249">
        <f t="shared" si="86"/>
        <v>0</v>
      </c>
      <c r="AW255" s="249">
        <f t="shared" si="87"/>
        <v>0</v>
      </c>
      <c r="AX255" s="53">
        <f t="shared" si="88"/>
        <v>0</v>
      </c>
    </row>
    <row r="256" spans="2:50" ht="15" customHeight="1" x14ac:dyDescent="0.2">
      <c r="B256" s="176" t="str">
        <f t="shared" si="89"/>
        <v/>
      </c>
      <c r="C256" s="137"/>
      <c r="D256" s="115"/>
      <c r="E256" s="96"/>
      <c r="F256" s="127"/>
      <c r="G256" s="128"/>
      <c r="H256" s="122"/>
      <c r="I256" s="123"/>
      <c r="J256" s="129"/>
      <c r="K256" s="17"/>
      <c r="L256" s="115"/>
      <c r="M256" s="117" t="str">
        <f t="shared" si="90"/>
        <v/>
      </c>
      <c r="N256" s="14" t="str">
        <f t="shared" si="91"/>
        <v/>
      </c>
      <c r="O256" s="264" t="str">
        <f t="shared" si="98"/>
        <v/>
      </c>
      <c r="P256" s="262"/>
      <c r="Q256" s="110" t="str">
        <f t="shared" si="92"/>
        <v/>
      </c>
      <c r="R256" s="14" t="str">
        <f t="shared" si="93"/>
        <v/>
      </c>
      <c r="S256" s="14" t="str">
        <f t="shared" si="94"/>
        <v/>
      </c>
      <c r="T256" s="14" t="str">
        <f t="shared" si="95"/>
        <v/>
      </c>
      <c r="U256" s="14" t="str">
        <f t="shared" si="96"/>
        <v/>
      </c>
      <c r="V256" s="95" t="str">
        <f t="shared" si="97"/>
        <v/>
      </c>
      <c r="W256" s="120"/>
      <c r="X256" s="53"/>
      <c r="Y256" s="53" t="b">
        <f t="shared" si="83"/>
        <v>1</v>
      </c>
      <c r="Z256" s="53" t="b">
        <f t="shared" si="84"/>
        <v>0</v>
      </c>
      <c r="AA256" s="53" t="b">
        <f>IF(ISBLANK(H256),TRUE,AND(IF(ISBLANK(I256),TRUE,I256&gt;=H256),AND(H256&gt;=DATE(1900,1,1),H256&lt;=DATE(config!$B$6,12,31))))</f>
        <v>1</v>
      </c>
      <c r="AB256" s="53" t="b">
        <f>IF(ISBLANK(I256),TRUE,IF(ISBLANK(H256),FALSE,AND(I256&gt;=H256,AND(I256&gt;=DATE(config!$B$6,1,1),I256&lt;=DATE(config!$B$6,12,31)))))</f>
        <v>1</v>
      </c>
      <c r="AC256" s="53" t="b">
        <f t="shared" si="80"/>
        <v>0</v>
      </c>
      <c r="AD256" s="53" t="b">
        <f t="shared" si="81"/>
        <v>0</v>
      </c>
      <c r="AE256" s="53">
        <f>IF(H256&lt;DATE(config!$B$6,1,1),DATE(config!$B$6,1,1),H256)</f>
        <v>44562</v>
      </c>
      <c r="AF256" s="53">
        <f>IF(ISBLANK(I256),DATE(config!$B$6,12,31),IF(I256&gt;DATE(config!$B$6,12,31),DATE(config!$B$6,12,31),I256))</f>
        <v>44926</v>
      </c>
      <c r="AG256" s="53">
        <f t="shared" si="99"/>
        <v>365</v>
      </c>
      <c r="AH256" s="53">
        <f>ROUNDDOWN((config!$B$8-H256)/365.25,0)</f>
        <v>123</v>
      </c>
      <c r="AI256" s="60">
        <f t="shared" si="100"/>
        <v>4</v>
      </c>
      <c r="AJ256" s="60" t="str">
        <f>$F256 &amp; INDEX(Beschäftigungsgruppen!$J$15:$M$15,1,AI256)</f>
        <v>d</v>
      </c>
      <c r="AK256" s="60" t="b">
        <f>G256&lt;&gt;config!$F$20</f>
        <v>1</v>
      </c>
      <c r="AL256" s="60" t="str">
        <f t="shared" si="85"/>
        <v>Ja</v>
      </c>
      <c r="AM256" s="60" t="str">
        <f t="shared" si="101"/>
        <v>Nein</v>
      </c>
      <c r="AN256" s="60" t="b">
        <f t="shared" si="82"/>
        <v>0</v>
      </c>
      <c r="AO256" s="60" t="b">
        <f>AND(C256=config!$D$23,AND(NOT(ISBLANK(H256)),H256&lt;=DATE(2022,12,31)))</f>
        <v>0</v>
      </c>
      <c r="AP256" s="60" t="b">
        <f>AND(D256=config!$J$24,AND(NOT(ISBLANK(I256)),I256&lt;=DATE(2022,12,31)))</f>
        <v>0</v>
      </c>
      <c r="AQ256" s="63">
        <f>K256*IF(AN256,14,12)/config!$B$7*AG256</f>
        <v>0</v>
      </c>
      <c r="AR256" s="63">
        <f>IF(K256&lt;=config!$B$9,config!$B$10,config!$B$11)*AQ256</f>
        <v>0</v>
      </c>
      <c r="AS256" s="63" t="e">
        <f>INDEX(Beschäftigungsgruppen!$J$16:$M$20,F256,AI256)/config!$B$12*J256</f>
        <v>#VALUE!</v>
      </c>
      <c r="AT256" s="63" t="e">
        <f>AS256*IF(AN256,14,12)/config!$B$7*AG256</f>
        <v>#VALUE!</v>
      </c>
      <c r="AU256" s="63" t="e">
        <f>IF(AS256&lt;=config!$B$9,config!$B$10,config!$B$11)*AT256</f>
        <v>#VALUE!</v>
      </c>
      <c r="AV256" s="249">
        <f t="shared" si="86"/>
        <v>0</v>
      </c>
      <c r="AW256" s="249">
        <f t="shared" si="87"/>
        <v>0</v>
      </c>
      <c r="AX256" s="53">
        <f t="shared" si="88"/>
        <v>0</v>
      </c>
    </row>
    <row r="257" spans="2:50" ht="15" customHeight="1" x14ac:dyDescent="0.2">
      <c r="B257" s="176" t="str">
        <f t="shared" si="89"/>
        <v/>
      </c>
      <c r="C257" s="137"/>
      <c r="D257" s="115"/>
      <c r="E257" s="96"/>
      <c r="F257" s="127"/>
      <c r="G257" s="128"/>
      <c r="H257" s="122"/>
      <c r="I257" s="123"/>
      <c r="J257" s="129"/>
      <c r="K257" s="17"/>
      <c r="L257" s="115"/>
      <c r="M257" s="117" t="str">
        <f t="shared" si="90"/>
        <v/>
      </c>
      <c r="N257" s="14" t="str">
        <f t="shared" si="91"/>
        <v/>
      </c>
      <c r="O257" s="264" t="str">
        <f t="shared" si="98"/>
        <v/>
      </c>
      <c r="P257" s="262"/>
      <c r="Q257" s="110" t="str">
        <f t="shared" si="92"/>
        <v/>
      </c>
      <c r="R257" s="14" t="str">
        <f t="shared" si="93"/>
        <v/>
      </c>
      <c r="S257" s="14" t="str">
        <f t="shared" si="94"/>
        <v/>
      </c>
      <c r="T257" s="14" t="str">
        <f t="shared" si="95"/>
        <v/>
      </c>
      <c r="U257" s="14" t="str">
        <f t="shared" si="96"/>
        <v/>
      </c>
      <c r="V257" s="95" t="str">
        <f t="shared" si="97"/>
        <v/>
      </c>
      <c r="W257" s="120"/>
      <c r="X257" s="53"/>
      <c r="Y257" s="53" t="b">
        <f t="shared" si="83"/>
        <v>1</v>
      </c>
      <c r="Z257" s="53" t="b">
        <f t="shared" si="84"/>
        <v>0</v>
      </c>
      <c r="AA257" s="53" t="b">
        <f>IF(ISBLANK(H257),TRUE,AND(IF(ISBLANK(I257),TRUE,I257&gt;=H257),AND(H257&gt;=DATE(1900,1,1),H257&lt;=DATE(config!$B$6,12,31))))</f>
        <v>1</v>
      </c>
      <c r="AB257" s="53" t="b">
        <f>IF(ISBLANK(I257),TRUE,IF(ISBLANK(H257),FALSE,AND(I257&gt;=H257,AND(I257&gt;=DATE(config!$B$6,1,1),I257&lt;=DATE(config!$B$6,12,31)))))</f>
        <v>1</v>
      </c>
      <c r="AC257" s="53" t="b">
        <f t="shared" si="80"/>
        <v>0</v>
      </c>
      <c r="AD257" s="53" t="b">
        <f t="shared" si="81"/>
        <v>0</v>
      </c>
      <c r="AE257" s="53">
        <f>IF(H257&lt;DATE(config!$B$6,1,1),DATE(config!$B$6,1,1),H257)</f>
        <v>44562</v>
      </c>
      <c r="AF257" s="53">
        <f>IF(ISBLANK(I257),DATE(config!$B$6,12,31),IF(I257&gt;DATE(config!$B$6,12,31),DATE(config!$B$6,12,31),I257))</f>
        <v>44926</v>
      </c>
      <c r="AG257" s="53">
        <f t="shared" si="99"/>
        <v>365</v>
      </c>
      <c r="AH257" s="53">
        <f>ROUNDDOWN((config!$B$8-H257)/365.25,0)</f>
        <v>123</v>
      </c>
      <c r="AI257" s="60">
        <f t="shared" si="100"/>
        <v>4</v>
      </c>
      <c r="AJ257" s="60" t="str">
        <f>$F257 &amp; INDEX(Beschäftigungsgruppen!$J$15:$M$15,1,AI257)</f>
        <v>d</v>
      </c>
      <c r="AK257" s="60" t="b">
        <f>G257&lt;&gt;config!$F$20</f>
        <v>1</v>
      </c>
      <c r="AL257" s="60" t="str">
        <f t="shared" si="85"/>
        <v>Ja</v>
      </c>
      <c r="AM257" s="60" t="str">
        <f t="shared" si="101"/>
        <v>Nein</v>
      </c>
      <c r="AN257" s="60" t="b">
        <f t="shared" si="82"/>
        <v>0</v>
      </c>
      <c r="AO257" s="60" t="b">
        <f>AND(C257=config!$D$23,AND(NOT(ISBLANK(H257)),H257&lt;=DATE(2022,12,31)))</f>
        <v>0</v>
      </c>
      <c r="AP257" s="60" t="b">
        <f>AND(D257=config!$J$24,AND(NOT(ISBLANK(I257)),I257&lt;=DATE(2022,12,31)))</f>
        <v>0</v>
      </c>
      <c r="AQ257" s="63">
        <f>K257*IF(AN257,14,12)/config!$B$7*AG257</f>
        <v>0</v>
      </c>
      <c r="AR257" s="63">
        <f>IF(K257&lt;=config!$B$9,config!$B$10,config!$B$11)*AQ257</f>
        <v>0</v>
      </c>
      <c r="AS257" s="63" t="e">
        <f>INDEX(Beschäftigungsgruppen!$J$16:$M$20,F257,AI257)/config!$B$12*J257</f>
        <v>#VALUE!</v>
      </c>
      <c r="AT257" s="63" t="e">
        <f>AS257*IF(AN257,14,12)/config!$B$7*AG257</f>
        <v>#VALUE!</v>
      </c>
      <c r="AU257" s="63" t="e">
        <f>IF(AS257&lt;=config!$B$9,config!$B$10,config!$B$11)*AT257</f>
        <v>#VALUE!</v>
      </c>
      <c r="AV257" s="249">
        <f t="shared" si="86"/>
        <v>0</v>
      </c>
      <c r="AW257" s="249">
        <f t="shared" si="87"/>
        <v>0</v>
      </c>
      <c r="AX257" s="53">
        <f t="shared" si="88"/>
        <v>0</v>
      </c>
    </row>
    <row r="258" spans="2:50" ht="15" customHeight="1" x14ac:dyDescent="0.2">
      <c r="B258" s="176" t="str">
        <f t="shared" si="89"/>
        <v/>
      </c>
      <c r="C258" s="137"/>
      <c r="D258" s="115"/>
      <c r="E258" s="96"/>
      <c r="F258" s="127"/>
      <c r="G258" s="128"/>
      <c r="H258" s="122"/>
      <c r="I258" s="123"/>
      <c r="J258" s="129"/>
      <c r="K258" s="17"/>
      <c r="L258" s="115"/>
      <c r="M258" s="117" t="str">
        <f t="shared" si="90"/>
        <v/>
      </c>
      <c r="N258" s="14" t="str">
        <f t="shared" si="91"/>
        <v/>
      </c>
      <c r="O258" s="264" t="str">
        <f t="shared" si="98"/>
        <v/>
      </c>
      <c r="P258" s="262"/>
      <c r="Q258" s="110" t="str">
        <f t="shared" si="92"/>
        <v/>
      </c>
      <c r="R258" s="14" t="str">
        <f t="shared" si="93"/>
        <v/>
      </c>
      <c r="S258" s="14" t="str">
        <f t="shared" si="94"/>
        <v/>
      </c>
      <c r="T258" s="14" t="str">
        <f t="shared" si="95"/>
        <v/>
      </c>
      <c r="U258" s="14" t="str">
        <f t="shared" si="96"/>
        <v/>
      </c>
      <c r="V258" s="95" t="str">
        <f t="shared" si="97"/>
        <v/>
      </c>
      <c r="W258" s="120"/>
      <c r="X258" s="53"/>
      <c r="Y258" s="53" t="b">
        <f t="shared" si="83"/>
        <v>1</v>
      </c>
      <c r="Z258" s="53" t="b">
        <f t="shared" si="84"/>
        <v>0</v>
      </c>
      <c r="AA258" s="53" t="b">
        <f>IF(ISBLANK(H258),TRUE,AND(IF(ISBLANK(I258),TRUE,I258&gt;=H258),AND(H258&gt;=DATE(1900,1,1),H258&lt;=DATE(config!$B$6,12,31))))</f>
        <v>1</v>
      </c>
      <c r="AB258" s="53" t="b">
        <f>IF(ISBLANK(I258),TRUE,IF(ISBLANK(H258),FALSE,AND(I258&gt;=H258,AND(I258&gt;=DATE(config!$B$6,1,1),I258&lt;=DATE(config!$B$6,12,31)))))</f>
        <v>1</v>
      </c>
      <c r="AC258" s="53" t="b">
        <f t="shared" si="80"/>
        <v>0</v>
      </c>
      <c r="AD258" s="53" t="b">
        <f t="shared" si="81"/>
        <v>0</v>
      </c>
      <c r="AE258" s="53">
        <f>IF(H258&lt;DATE(config!$B$6,1,1),DATE(config!$B$6,1,1),H258)</f>
        <v>44562</v>
      </c>
      <c r="AF258" s="53">
        <f>IF(ISBLANK(I258),DATE(config!$B$6,12,31),IF(I258&gt;DATE(config!$B$6,12,31),DATE(config!$B$6,12,31),I258))</f>
        <v>44926</v>
      </c>
      <c r="AG258" s="53">
        <f t="shared" si="99"/>
        <v>365</v>
      </c>
      <c r="AH258" s="53">
        <f>ROUNDDOWN((config!$B$8-H258)/365.25,0)</f>
        <v>123</v>
      </c>
      <c r="AI258" s="60">
        <f t="shared" si="100"/>
        <v>4</v>
      </c>
      <c r="AJ258" s="60" t="str">
        <f>$F258 &amp; INDEX(Beschäftigungsgruppen!$J$15:$M$15,1,AI258)</f>
        <v>d</v>
      </c>
      <c r="AK258" s="60" t="b">
        <f>G258&lt;&gt;config!$F$20</f>
        <v>1</v>
      </c>
      <c r="AL258" s="60" t="str">
        <f t="shared" si="85"/>
        <v>Ja</v>
      </c>
      <c r="AM258" s="60" t="str">
        <f t="shared" si="101"/>
        <v>Nein</v>
      </c>
      <c r="AN258" s="60" t="b">
        <f t="shared" si="82"/>
        <v>0</v>
      </c>
      <c r="AO258" s="60" t="b">
        <f>AND(C258=config!$D$23,AND(NOT(ISBLANK(H258)),H258&lt;=DATE(2022,12,31)))</f>
        <v>0</v>
      </c>
      <c r="AP258" s="60" t="b">
        <f>AND(D258=config!$J$24,AND(NOT(ISBLANK(I258)),I258&lt;=DATE(2022,12,31)))</f>
        <v>0</v>
      </c>
      <c r="AQ258" s="63">
        <f>K258*IF(AN258,14,12)/config!$B$7*AG258</f>
        <v>0</v>
      </c>
      <c r="AR258" s="63">
        <f>IF(K258&lt;=config!$B$9,config!$B$10,config!$B$11)*AQ258</f>
        <v>0</v>
      </c>
      <c r="AS258" s="63" t="e">
        <f>INDEX(Beschäftigungsgruppen!$J$16:$M$20,F258,AI258)/config!$B$12*J258</f>
        <v>#VALUE!</v>
      </c>
      <c r="AT258" s="63" t="e">
        <f>AS258*IF(AN258,14,12)/config!$B$7*AG258</f>
        <v>#VALUE!</v>
      </c>
      <c r="AU258" s="63" t="e">
        <f>IF(AS258&lt;=config!$B$9,config!$B$10,config!$B$11)*AT258</f>
        <v>#VALUE!</v>
      </c>
      <c r="AV258" s="249">
        <f t="shared" si="86"/>
        <v>0</v>
      </c>
      <c r="AW258" s="249">
        <f t="shared" si="87"/>
        <v>0</v>
      </c>
      <c r="AX258" s="53">
        <f t="shared" si="88"/>
        <v>0</v>
      </c>
    </row>
    <row r="259" spans="2:50" ht="15" customHeight="1" x14ac:dyDescent="0.2">
      <c r="B259" s="176" t="str">
        <f t="shared" si="89"/>
        <v/>
      </c>
      <c r="C259" s="137"/>
      <c r="D259" s="115"/>
      <c r="E259" s="96"/>
      <c r="F259" s="127"/>
      <c r="G259" s="128"/>
      <c r="H259" s="122"/>
      <c r="I259" s="123"/>
      <c r="J259" s="129"/>
      <c r="K259" s="17"/>
      <c r="L259" s="115"/>
      <c r="M259" s="117" t="str">
        <f t="shared" si="90"/>
        <v/>
      </c>
      <c r="N259" s="14" t="str">
        <f t="shared" si="91"/>
        <v/>
      </c>
      <c r="O259" s="264" t="str">
        <f t="shared" si="98"/>
        <v/>
      </c>
      <c r="P259" s="262"/>
      <c r="Q259" s="110" t="str">
        <f t="shared" si="92"/>
        <v/>
      </c>
      <c r="R259" s="14" t="str">
        <f t="shared" si="93"/>
        <v/>
      </c>
      <c r="S259" s="14" t="str">
        <f t="shared" si="94"/>
        <v/>
      </c>
      <c r="T259" s="14" t="str">
        <f t="shared" si="95"/>
        <v/>
      </c>
      <c r="U259" s="14" t="str">
        <f t="shared" si="96"/>
        <v/>
      </c>
      <c r="V259" s="95" t="str">
        <f t="shared" si="97"/>
        <v/>
      </c>
      <c r="W259" s="120"/>
      <c r="X259" s="53"/>
      <c r="Y259" s="53" t="b">
        <f t="shared" si="83"/>
        <v>1</v>
      </c>
      <c r="Z259" s="53" t="b">
        <f t="shared" si="84"/>
        <v>0</v>
      </c>
      <c r="AA259" s="53" t="b">
        <f>IF(ISBLANK(H259),TRUE,AND(IF(ISBLANK(I259),TRUE,I259&gt;=H259),AND(H259&gt;=DATE(1900,1,1),H259&lt;=DATE(config!$B$6,12,31))))</f>
        <v>1</v>
      </c>
      <c r="AB259" s="53" t="b">
        <f>IF(ISBLANK(I259),TRUE,IF(ISBLANK(H259),FALSE,AND(I259&gt;=H259,AND(I259&gt;=DATE(config!$B$6,1,1),I259&lt;=DATE(config!$B$6,12,31)))))</f>
        <v>1</v>
      </c>
      <c r="AC259" s="53" t="b">
        <f t="shared" si="80"/>
        <v>0</v>
      </c>
      <c r="AD259" s="53" t="b">
        <f t="shared" si="81"/>
        <v>0</v>
      </c>
      <c r="AE259" s="53">
        <f>IF(H259&lt;DATE(config!$B$6,1,1),DATE(config!$B$6,1,1),H259)</f>
        <v>44562</v>
      </c>
      <c r="AF259" s="53">
        <f>IF(ISBLANK(I259),DATE(config!$B$6,12,31),IF(I259&gt;DATE(config!$B$6,12,31),DATE(config!$B$6,12,31),I259))</f>
        <v>44926</v>
      </c>
      <c r="AG259" s="53">
        <f t="shared" si="99"/>
        <v>365</v>
      </c>
      <c r="AH259" s="53">
        <f>ROUNDDOWN((config!$B$8-H259)/365.25,0)</f>
        <v>123</v>
      </c>
      <c r="AI259" s="60">
        <f t="shared" si="100"/>
        <v>4</v>
      </c>
      <c r="AJ259" s="60" t="str">
        <f>$F259 &amp; INDEX(Beschäftigungsgruppen!$J$15:$M$15,1,AI259)</f>
        <v>d</v>
      </c>
      <c r="AK259" s="60" t="b">
        <f>G259&lt;&gt;config!$F$20</f>
        <v>1</v>
      </c>
      <c r="AL259" s="60" t="str">
        <f t="shared" si="85"/>
        <v>Ja</v>
      </c>
      <c r="AM259" s="60" t="str">
        <f t="shared" si="101"/>
        <v>Nein</v>
      </c>
      <c r="AN259" s="60" t="b">
        <f t="shared" si="82"/>
        <v>0</v>
      </c>
      <c r="AO259" s="60" t="b">
        <f>AND(C259=config!$D$23,AND(NOT(ISBLANK(H259)),H259&lt;=DATE(2022,12,31)))</f>
        <v>0</v>
      </c>
      <c r="AP259" s="60" t="b">
        <f>AND(D259=config!$J$24,AND(NOT(ISBLANK(I259)),I259&lt;=DATE(2022,12,31)))</f>
        <v>0</v>
      </c>
      <c r="AQ259" s="63">
        <f>K259*IF(AN259,14,12)/config!$B$7*AG259</f>
        <v>0</v>
      </c>
      <c r="AR259" s="63">
        <f>IF(K259&lt;=config!$B$9,config!$B$10,config!$B$11)*AQ259</f>
        <v>0</v>
      </c>
      <c r="AS259" s="63" t="e">
        <f>INDEX(Beschäftigungsgruppen!$J$16:$M$20,F259,AI259)/config!$B$12*J259</f>
        <v>#VALUE!</v>
      </c>
      <c r="AT259" s="63" t="e">
        <f>AS259*IF(AN259,14,12)/config!$B$7*AG259</f>
        <v>#VALUE!</v>
      </c>
      <c r="AU259" s="63" t="e">
        <f>IF(AS259&lt;=config!$B$9,config!$B$10,config!$B$11)*AT259</f>
        <v>#VALUE!</v>
      </c>
      <c r="AV259" s="249">
        <f t="shared" si="86"/>
        <v>0</v>
      </c>
      <c r="AW259" s="249">
        <f t="shared" si="87"/>
        <v>0</v>
      </c>
      <c r="AX259" s="53">
        <f t="shared" si="88"/>
        <v>0</v>
      </c>
    </row>
    <row r="260" spans="2:50" ht="15" customHeight="1" x14ac:dyDescent="0.2">
      <c r="B260" s="176" t="str">
        <f t="shared" si="89"/>
        <v/>
      </c>
      <c r="C260" s="137"/>
      <c r="D260" s="115"/>
      <c r="E260" s="96"/>
      <c r="F260" s="127"/>
      <c r="G260" s="128"/>
      <c r="H260" s="122"/>
      <c r="I260" s="123"/>
      <c r="J260" s="129"/>
      <c r="K260" s="17"/>
      <c r="L260" s="115"/>
      <c r="M260" s="117" t="str">
        <f t="shared" si="90"/>
        <v/>
      </c>
      <c r="N260" s="14" t="str">
        <f t="shared" si="91"/>
        <v/>
      </c>
      <c r="O260" s="264" t="str">
        <f t="shared" si="98"/>
        <v/>
      </c>
      <c r="P260" s="262"/>
      <c r="Q260" s="110" t="str">
        <f t="shared" si="92"/>
        <v/>
      </c>
      <c r="R260" s="14" t="str">
        <f t="shared" si="93"/>
        <v/>
      </c>
      <c r="S260" s="14" t="str">
        <f t="shared" si="94"/>
        <v/>
      </c>
      <c r="T260" s="14" t="str">
        <f t="shared" si="95"/>
        <v/>
      </c>
      <c r="U260" s="14" t="str">
        <f t="shared" si="96"/>
        <v/>
      </c>
      <c r="V260" s="95" t="str">
        <f t="shared" si="97"/>
        <v/>
      </c>
      <c r="W260" s="120"/>
      <c r="X260" s="53"/>
      <c r="Y260" s="53" t="b">
        <f t="shared" si="83"/>
        <v>1</v>
      </c>
      <c r="Z260" s="53" t="b">
        <f t="shared" si="84"/>
        <v>0</v>
      </c>
      <c r="AA260" s="53" t="b">
        <f>IF(ISBLANK(H260),TRUE,AND(IF(ISBLANK(I260),TRUE,I260&gt;=H260),AND(H260&gt;=DATE(1900,1,1),H260&lt;=DATE(config!$B$6,12,31))))</f>
        <v>1</v>
      </c>
      <c r="AB260" s="53" t="b">
        <f>IF(ISBLANK(I260),TRUE,IF(ISBLANK(H260),FALSE,AND(I260&gt;=H260,AND(I260&gt;=DATE(config!$B$6,1,1),I260&lt;=DATE(config!$B$6,12,31)))))</f>
        <v>1</v>
      </c>
      <c r="AC260" s="53" t="b">
        <f t="shared" si="80"/>
        <v>0</v>
      </c>
      <c r="AD260" s="53" t="b">
        <f t="shared" si="81"/>
        <v>0</v>
      </c>
      <c r="AE260" s="53">
        <f>IF(H260&lt;DATE(config!$B$6,1,1),DATE(config!$B$6,1,1),H260)</f>
        <v>44562</v>
      </c>
      <c r="AF260" s="53">
        <f>IF(ISBLANK(I260),DATE(config!$B$6,12,31),IF(I260&gt;DATE(config!$B$6,12,31),DATE(config!$B$6,12,31),I260))</f>
        <v>44926</v>
      </c>
      <c r="AG260" s="53">
        <f t="shared" si="99"/>
        <v>365</v>
      </c>
      <c r="AH260" s="53">
        <f>ROUNDDOWN((config!$B$8-H260)/365.25,0)</f>
        <v>123</v>
      </c>
      <c r="AI260" s="60">
        <f t="shared" si="100"/>
        <v>4</v>
      </c>
      <c r="AJ260" s="60" t="str">
        <f>$F260 &amp; INDEX(Beschäftigungsgruppen!$J$15:$M$15,1,AI260)</f>
        <v>d</v>
      </c>
      <c r="AK260" s="60" t="b">
        <f>G260&lt;&gt;config!$F$20</f>
        <v>1</v>
      </c>
      <c r="AL260" s="60" t="str">
        <f t="shared" si="85"/>
        <v>Ja</v>
      </c>
      <c r="AM260" s="60" t="str">
        <f t="shared" si="101"/>
        <v>Nein</v>
      </c>
      <c r="AN260" s="60" t="b">
        <f t="shared" si="82"/>
        <v>0</v>
      </c>
      <c r="AO260" s="60" t="b">
        <f>AND(C260=config!$D$23,AND(NOT(ISBLANK(H260)),H260&lt;=DATE(2022,12,31)))</f>
        <v>0</v>
      </c>
      <c r="AP260" s="60" t="b">
        <f>AND(D260=config!$J$24,AND(NOT(ISBLANK(I260)),I260&lt;=DATE(2022,12,31)))</f>
        <v>0</v>
      </c>
      <c r="AQ260" s="63">
        <f>K260*IF(AN260,14,12)/config!$B$7*AG260</f>
        <v>0</v>
      </c>
      <c r="AR260" s="63">
        <f>IF(K260&lt;=config!$B$9,config!$B$10,config!$B$11)*AQ260</f>
        <v>0</v>
      </c>
      <c r="AS260" s="63" t="e">
        <f>INDEX(Beschäftigungsgruppen!$J$16:$M$20,F260,AI260)/config!$B$12*J260</f>
        <v>#VALUE!</v>
      </c>
      <c r="AT260" s="63" t="e">
        <f>AS260*IF(AN260,14,12)/config!$B$7*AG260</f>
        <v>#VALUE!</v>
      </c>
      <c r="AU260" s="63" t="e">
        <f>IF(AS260&lt;=config!$B$9,config!$B$10,config!$B$11)*AT260</f>
        <v>#VALUE!</v>
      </c>
      <c r="AV260" s="249">
        <f t="shared" si="86"/>
        <v>0</v>
      </c>
      <c r="AW260" s="249">
        <f t="shared" si="87"/>
        <v>0</v>
      </c>
      <c r="AX260" s="53">
        <f t="shared" si="88"/>
        <v>0</v>
      </c>
    </row>
    <row r="261" spans="2:50" ht="15" customHeight="1" x14ac:dyDescent="0.2">
      <c r="B261" s="176" t="str">
        <f t="shared" si="89"/>
        <v/>
      </c>
      <c r="C261" s="137"/>
      <c r="D261" s="115"/>
      <c r="E261" s="96"/>
      <c r="F261" s="127"/>
      <c r="G261" s="128"/>
      <c r="H261" s="122"/>
      <c r="I261" s="123"/>
      <c r="J261" s="129"/>
      <c r="K261" s="17"/>
      <c r="L261" s="115"/>
      <c r="M261" s="117" t="str">
        <f t="shared" si="90"/>
        <v/>
      </c>
      <c r="N261" s="14" t="str">
        <f t="shared" si="91"/>
        <v/>
      </c>
      <c r="O261" s="264" t="str">
        <f t="shared" si="98"/>
        <v/>
      </c>
      <c r="P261" s="262"/>
      <c r="Q261" s="110" t="str">
        <f t="shared" si="92"/>
        <v/>
      </c>
      <c r="R261" s="14" t="str">
        <f t="shared" si="93"/>
        <v/>
      </c>
      <c r="S261" s="14" t="str">
        <f t="shared" si="94"/>
        <v/>
      </c>
      <c r="T261" s="14" t="str">
        <f t="shared" si="95"/>
        <v/>
      </c>
      <c r="U261" s="14" t="str">
        <f t="shared" si="96"/>
        <v/>
      </c>
      <c r="V261" s="95" t="str">
        <f t="shared" si="97"/>
        <v/>
      </c>
      <c r="W261" s="120"/>
      <c r="X261" s="53"/>
      <c r="Y261" s="53" t="b">
        <f t="shared" si="83"/>
        <v>1</v>
      </c>
      <c r="Z261" s="53" t="b">
        <f t="shared" si="84"/>
        <v>0</v>
      </c>
      <c r="AA261" s="53" t="b">
        <f>IF(ISBLANK(H261),TRUE,AND(IF(ISBLANK(I261),TRUE,I261&gt;=H261),AND(H261&gt;=DATE(1900,1,1),H261&lt;=DATE(config!$B$6,12,31))))</f>
        <v>1</v>
      </c>
      <c r="AB261" s="53" t="b">
        <f>IF(ISBLANK(I261),TRUE,IF(ISBLANK(H261),FALSE,AND(I261&gt;=H261,AND(I261&gt;=DATE(config!$B$6,1,1),I261&lt;=DATE(config!$B$6,12,31)))))</f>
        <v>1</v>
      </c>
      <c r="AC261" s="53" t="b">
        <f t="shared" si="80"/>
        <v>0</v>
      </c>
      <c r="AD261" s="53" t="b">
        <f t="shared" si="81"/>
        <v>0</v>
      </c>
      <c r="AE261" s="53">
        <f>IF(H261&lt;DATE(config!$B$6,1,1),DATE(config!$B$6,1,1),H261)</f>
        <v>44562</v>
      </c>
      <c r="AF261" s="53">
        <f>IF(ISBLANK(I261),DATE(config!$B$6,12,31),IF(I261&gt;DATE(config!$B$6,12,31),DATE(config!$B$6,12,31),I261))</f>
        <v>44926</v>
      </c>
      <c r="AG261" s="53">
        <f t="shared" si="99"/>
        <v>365</v>
      </c>
      <c r="AH261" s="53">
        <f>ROUNDDOWN((config!$B$8-H261)/365.25,0)</f>
        <v>123</v>
      </c>
      <c r="AI261" s="60">
        <f t="shared" si="100"/>
        <v>4</v>
      </c>
      <c r="AJ261" s="60" t="str">
        <f>$F261 &amp; INDEX(Beschäftigungsgruppen!$J$15:$M$15,1,AI261)</f>
        <v>d</v>
      </c>
      <c r="AK261" s="60" t="b">
        <f>G261&lt;&gt;config!$F$20</f>
        <v>1</v>
      </c>
      <c r="AL261" s="60" t="str">
        <f t="shared" si="85"/>
        <v>Ja</v>
      </c>
      <c r="AM261" s="60" t="str">
        <f t="shared" si="101"/>
        <v>Nein</v>
      </c>
      <c r="AN261" s="60" t="b">
        <f t="shared" si="82"/>
        <v>0</v>
      </c>
      <c r="AO261" s="60" t="b">
        <f>AND(C261=config!$D$23,AND(NOT(ISBLANK(H261)),H261&lt;=DATE(2022,12,31)))</f>
        <v>0</v>
      </c>
      <c r="AP261" s="60" t="b">
        <f>AND(D261=config!$J$24,AND(NOT(ISBLANK(I261)),I261&lt;=DATE(2022,12,31)))</f>
        <v>0</v>
      </c>
      <c r="AQ261" s="63">
        <f>K261*IF(AN261,14,12)/config!$B$7*AG261</f>
        <v>0</v>
      </c>
      <c r="AR261" s="63">
        <f>IF(K261&lt;=config!$B$9,config!$B$10,config!$B$11)*AQ261</f>
        <v>0</v>
      </c>
      <c r="AS261" s="63" t="e">
        <f>INDEX(Beschäftigungsgruppen!$J$16:$M$20,F261,AI261)/config!$B$12*J261</f>
        <v>#VALUE!</v>
      </c>
      <c r="AT261" s="63" t="e">
        <f>AS261*IF(AN261,14,12)/config!$B$7*AG261</f>
        <v>#VALUE!</v>
      </c>
      <c r="AU261" s="63" t="e">
        <f>IF(AS261&lt;=config!$B$9,config!$B$10,config!$B$11)*AT261</f>
        <v>#VALUE!</v>
      </c>
      <c r="AV261" s="249">
        <f t="shared" si="86"/>
        <v>0</v>
      </c>
      <c r="AW261" s="249">
        <f t="shared" si="87"/>
        <v>0</v>
      </c>
      <c r="AX261" s="53">
        <f t="shared" si="88"/>
        <v>0</v>
      </c>
    </row>
    <row r="262" spans="2:50" ht="15" customHeight="1" x14ac:dyDescent="0.2">
      <c r="B262" s="176" t="str">
        <f t="shared" si="89"/>
        <v/>
      </c>
      <c r="C262" s="137"/>
      <c r="D262" s="115"/>
      <c r="E262" s="96"/>
      <c r="F262" s="127"/>
      <c r="G262" s="128"/>
      <c r="H262" s="122"/>
      <c r="I262" s="123"/>
      <c r="J262" s="129"/>
      <c r="K262" s="17"/>
      <c r="L262" s="115"/>
      <c r="M262" s="117" t="str">
        <f t="shared" si="90"/>
        <v/>
      </c>
      <c r="N262" s="14" t="str">
        <f t="shared" si="91"/>
        <v/>
      </c>
      <c r="O262" s="264" t="str">
        <f t="shared" si="98"/>
        <v/>
      </c>
      <c r="P262" s="262"/>
      <c r="Q262" s="110" t="str">
        <f t="shared" si="92"/>
        <v/>
      </c>
      <c r="R262" s="14" t="str">
        <f t="shared" si="93"/>
        <v/>
      </c>
      <c r="S262" s="14" t="str">
        <f t="shared" si="94"/>
        <v/>
      </c>
      <c r="T262" s="14" t="str">
        <f t="shared" si="95"/>
        <v/>
      </c>
      <c r="U262" s="14" t="str">
        <f t="shared" si="96"/>
        <v/>
      </c>
      <c r="V262" s="95" t="str">
        <f t="shared" si="97"/>
        <v/>
      </c>
      <c r="W262" s="120"/>
      <c r="X262" s="53"/>
      <c r="Y262" s="53" t="b">
        <f t="shared" si="83"/>
        <v>1</v>
      </c>
      <c r="Z262" s="53" t="b">
        <f t="shared" si="84"/>
        <v>0</v>
      </c>
      <c r="AA262" s="53" t="b">
        <f>IF(ISBLANK(H262),TRUE,AND(IF(ISBLANK(I262),TRUE,I262&gt;=H262),AND(H262&gt;=DATE(1900,1,1),H262&lt;=DATE(config!$B$6,12,31))))</f>
        <v>1</v>
      </c>
      <c r="AB262" s="53" t="b">
        <f>IF(ISBLANK(I262),TRUE,IF(ISBLANK(H262),FALSE,AND(I262&gt;=H262,AND(I262&gt;=DATE(config!$B$6,1,1),I262&lt;=DATE(config!$B$6,12,31)))))</f>
        <v>1</v>
      </c>
      <c r="AC262" s="53" t="b">
        <f t="shared" si="80"/>
        <v>0</v>
      </c>
      <c r="AD262" s="53" t="b">
        <f t="shared" si="81"/>
        <v>0</v>
      </c>
      <c r="AE262" s="53">
        <f>IF(H262&lt;DATE(config!$B$6,1,1),DATE(config!$B$6,1,1),H262)</f>
        <v>44562</v>
      </c>
      <c r="AF262" s="53">
        <f>IF(ISBLANK(I262),DATE(config!$B$6,12,31),IF(I262&gt;DATE(config!$B$6,12,31),DATE(config!$B$6,12,31),I262))</f>
        <v>44926</v>
      </c>
      <c r="AG262" s="53">
        <f t="shared" si="99"/>
        <v>365</v>
      </c>
      <c r="AH262" s="53">
        <f>ROUNDDOWN((config!$B$8-H262)/365.25,0)</f>
        <v>123</v>
      </c>
      <c r="AI262" s="60">
        <f t="shared" si="100"/>
        <v>4</v>
      </c>
      <c r="AJ262" s="60" t="str">
        <f>$F262 &amp; INDEX(Beschäftigungsgruppen!$J$15:$M$15,1,AI262)</f>
        <v>d</v>
      </c>
      <c r="AK262" s="60" t="b">
        <f>G262&lt;&gt;config!$F$20</f>
        <v>1</v>
      </c>
      <c r="AL262" s="60" t="str">
        <f t="shared" si="85"/>
        <v>Ja</v>
      </c>
      <c r="AM262" s="60" t="str">
        <f t="shared" si="101"/>
        <v>Nein</v>
      </c>
      <c r="AN262" s="60" t="b">
        <f t="shared" si="82"/>
        <v>0</v>
      </c>
      <c r="AO262" s="60" t="b">
        <f>AND(C262=config!$D$23,AND(NOT(ISBLANK(H262)),H262&lt;=DATE(2022,12,31)))</f>
        <v>0</v>
      </c>
      <c r="AP262" s="60" t="b">
        <f>AND(D262=config!$J$24,AND(NOT(ISBLANK(I262)),I262&lt;=DATE(2022,12,31)))</f>
        <v>0</v>
      </c>
      <c r="AQ262" s="63">
        <f>K262*IF(AN262,14,12)/config!$B$7*AG262</f>
        <v>0</v>
      </c>
      <c r="AR262" s="63">
        <f>IF(K262&lt;=config!$B$9,config!$B$10,config!$B$11)*AQ262</f>
        <v>0</v>
      </c>
      <c r="AS262" s="63" t="e">
        <f>INDEX(Beschäftigungsgruppen!$J$16:$M$20,F262,AI262)/config!$B$12*J262</f>
        <v>#VALUE!</v>
      </c>
      <c r="AT262" s="63" t="e">
        <f>AS262*IF(AN262,14,12)/config!$B$7*AG262</f>
        <v>#VALUE!</v>
      </c>
      <c r="AU262" s="63" t="e">
        <f>IF(AS262&lt;=config!$B$9,config!$B$10,config!$B$11)*AT262</f>
        <v>#VALUE!</v>
      </c>
      <c r="AV262" s="249">
        <f t="shared" si="86"/>
        <v>0</v>
      </c>
      <c r="AW262" s="249">
        <f t="shared" si="87"/>
        <v>0</v>
      </c>
      <c r="AX262" s="53">
        <f t="shared" si="88"/>
        <v>0</v>
      </c>
    </row>
    <row r="263" spans="2:50" ht="15" customHeight="1" x14ac:dyDescent="0.2">
      <c r="B263" s="176" t="str">
        <f t="shared" si="89"/>
        <v/>
      </c>
      <c r="C263" s="137"/>
      <c r="D263" s="115"/>
      <c r="E263" s="96"/>
      <c r="F263" s="127"/>
      <c r="G263" s="128"/>
      <c r="H263" s="122"/>
      <c r="I263" s="123"/>
      <c r="J263" s="129"/>
      <c r="K263" s="17"/>
      <c r="L263" s="115"/>
      <c r="M263" s="117" t="str">
        <f t="shared" si="90"/>
        <v/>
      </c>
      <c r="N263" s="14" t="str">
        <f t="shared" si="91"/>
        <v/>
      </c>
      <c r="O263" s="264" t="str">
        <f t="shared" si="98"/>
        <v/>
      </c>
      <c r="P263" s="262"/>
      <c r="Q263" s="110" t="str">
        <f t="shared" si="92"/>
        <v/>
      </c>
      <c r="R263" s="14" t="str">
        <f t="shared" si="93"/>
        <v/>
      </c>
      <c r="S263" s="14" t="str">
        <f t="shared" si="94"/>
        <v/>
      </c>
      <c r="T263" s="14" t="str">
        <f t="shared" si="95"/>
        <v/>
      </c>
      <c r="U263" s="14" t="str">
        <f t="shared" si="96"/>
        <v/>
      </c>
      <c r="V263" s="95" t="str">
        <f t="shared" si="97"/>
        <v/>
      </c>
      <c r="W263" s="120"/>
      <c r="X263" s="53"/>
      <c r="Y263" s="53" t="b">
        <f t="shared" si="83"/>
        <v>1</v>
      </c>
      <c r="Z263" s="53" t="b">
        <f t="shared" si="84"/>
        <v>0</v>
      </c>
      <c r="AA263" s="53" t="b">
        <f>IF(ISBLANK(H263),TRUE,AND(IF(ISBLANK(I263),TRUE,I263&gt;=H263),AND(H263&gt;=DATE(1900,1,1),H263&lt;=DATE(config!$B$6,12,31))))</f>
        <v>1</v>
      </c>
      <c r="AB263" s="53" t="b">
        <f>IF(ISBLANK(I263),TRUE,IF(ISBLANK(H263),FALSE,AND(I263&gt;=H263,AND(I263&gt;=DATE(config!$B$6,1,1),I263&lt;=DATE(config!$B$6,12,31)))))</f>
        <v>1</v>
      </c>
      <c r="AC263" s="53" t="b">
        <f t="shared" si="80"/>
        <v>0</v>
      </c>
      <c r="AD263" s="53" t="b">
        <f t="shared" si="81"/>
        <v>0</v>
      </c>
      <c r="AE263" s="53">
        <f>IF(H263&lt;DATE(config!$B$6,1,1),DATE(config!$B$6,1,1),H263)</f>
        <v>44562</v>
      </c>
      <c r="AF263" s="53">
        <f>IF(ISBLANK(I263),DATE(config!$B$6,12,31),IF(I263&gt;DATE(config!$B$6,12,31),DATE(config!$B$6,12,31),I263))</f>
        <v>44926</v>
      </c>
      <c r="AG263" s="53">
        <f t="shared" si="99"/>
        <v>365</v>
      </c>
      <c r="AH263" s="53">
        <f>ROUNDDOWN((config!$B$8-H263)/365.25,0)</f>
        <v>123</v>
      </c>
      <c r="AI263" s="60">
        <f t="shared" si="100"/>
        <v>4</v>
      </c>
      <c r="AJ263" s="60" t="str">
        <f>$F263 &amp; INDEX(Beschäftigungsgruppen!$J$15:$M$15,1,AI263)</f>
        <v>d</v>
      </c>
      <c r="AK263" s="60" t="b">
        <f>G263&lt;&gt;config!$F$20</f>
        <v>1</v>
      </c>
      <c r="AL263" s="60" t="str">
        <f t="shared" si="85"/>
        <v>Ja</v>
      </c>
      <c r="AM263" s="60" t="str">
        <f t="shared" si="101"/>
        <v>Nein</v>
      </c>
      <c r="AN263" s="60" t="b">
        <f t="shared" si="82"/>
        <v>0</v>
      </c>
      <c r="AO263" s="60" t="b">
        <f>AND(C263=config!$D$23,AND(NOT(ISBLANK(H263)),H263&lt;=DATE(2022,12,31)))</f>
        <v>0</v>
      </c>
      <c r="AP263" s="60" t="b">
        <f>AND(D263=config!$J$24,AND(NOT(ISBLANK(I263)),I263&lt;=DATE(2022,12,31)))</f>
        <v>0</v>
      </c>
      <c r="AQ263" s="63">
        <f>K263*IF(AN263,14,12)/config!$B$7*AG263</f>
        <v>0</v>
      </c>
      <c r="AR263" s="63">
        <f>IF(K263&lt;=config!$B$9,config!$B$10,config!$B$11)*AQ263</f>
        <v>0</v>
      </c>
      <c r="AS263" s="63" t="e">
        <f>INDEX(Beschäftigungsgruppen!$J$16:$M$20,F263,AI263)/config!$B$12*J263</f>
        <v>#VALUE!</v>
      </c>
      <c r="AT263" s="63" t="e">
        <f>AS263*IF(AN263,14,12)/config!$B$7*AG263</f>
        <v>#VALUE!</v>
      </c>
      <c r="AU263" s="63" t="e">
        <f>IF(AS263&lt;=config!$B$9,config!$B$10,config!$B$11)*AT263</f>
        <v>#VALUE!</v>
      </c>
      <c r="AV263" s="249">
        <f t="shared" si="86"/>
        <v>0</v>
      </c>
      <c r="AW263" s="249">
        <f t="shared" si="87"/>
        <v>0</v>
      </c>
      <c r="AX263" s="53">
        <f t="shared" si="88"/>
        <v>0</v>
      </c>
    </row>
    <row r="264" spans="2:50" ht="15" customHeight="1" x14ac:dyDescent="0.2">
      <c r="B264" s="176" t="str">
        <f t="shared" si="89"/>
        <v/>
      </c>
      <c r="C264" s="137"/>
      <c r="D264" s="115"/>
      <c r="E264" s="96"/>
      <c r="F264" s="127"/>
      <c r="G264" s="128"/>
      <c r="H264" s="122"/>
      <c r="I264" s="123"/>
      <c r="J264" s="129"/>
      <c r="K264" s="17"/>
      <c r="L264" s="115"/>
      <c r="M264" s="117" t="str">
        <f t="shared" si="90"/>
        <v/>
      </c>
      <c r="N264" s="14" t="str">
        <f t="shared" si="91"/>
        <v/>
      </c>
      <c r="O264" s="264" t="str">
        <f t="shared" si="98"/>
        <v/>
      </c>
      <c r="P264" s="262"/>
      <c r="Q264" s="110" t="str">
        <f t="shared" si="92"/>
        <v/>
      </c>
      <c r="R264" s="14" t="str">
        <f t="shared" si="93"/>
        <v/>
      </c>
      <c r="S264" s="14" t="str">
        <f t="shared" si="94"/>
        <v/>
      </c>
      <c r="T264" s="14" t="str">
        <f t="shared" si="95"/>
        <v/>
      </c>
      <c r="U264" s="14" t="str">
        <f t="shared" si="96"/>
        <v/>
      </c>
      <c r="V264" s="95" t="str">
        <f t="shared" si="97"/>
        <v/>
      </c>
      <c r="W264" s="120"/>
      <c r="X264" s="53"/>
      <c r="Y264" s="53" t="b">
        <f t="shared" si="83"/>
        <v>1</v>
      </c>
      <c r="Z264" s="53" t="b">
        <f t="shared" si="84"/>
        <v>0</v>
      </c>
      <c r="AA264" s="53" t="b">
        <f>IF(ISBLANK(H264),TRUE,AND(IF(ISBLANK(I264),TRUE,I264&gt;=H264),AND(H264&gt;=DATE(1900,1,1),H264&lt;=DATE(config!$B$6,12,31))))</f>
        <v>1</v>
      </c>
      <c r="AB264" s="53" t="b">
        <f>IF(ISBLANK(I264),TRUE,IF(ISBLANK(H264),FALSE,AND(I264&gt;=H264,AND(I264&gt;=DATE(config!$B$6,1,1),I264&lt;=DATE(config!$B$6,12,31)))))</f>
        <v>1</v>
      </c>
      <c r="AC264" s="53" t="b">
        <f t="shared" si="80"/>
        <v>0</v>
      </c>
      <c r="AD264" s="53" t="b">
        <f t="shared" si="81"/>
        <v>0</v>
      </c>
      <c r="AE264" s="53">
        <f>IF(H264&lt;DATE(config!$B$6,1,1),DATE(config!$B$6,1,1),H264)</f>
        <v>44562</v>
      </c>
      <c r="AF264" s="53">
        <f>IF(ISBLANK(I264),DATE(config!$B$6,12,31),IF(I264&gt;DATE(config!$B$6,12,31),DATE(config!$B$6,12,31),I264))</f>
        <v>44926</v>
      </c>
      <c r="AG264" s="53">
        <f t="shared" si="99"/>
        <v>365</v>
      </c>
      <c r="AH264" s="53">
        <f>ROUNDDOWN((config!$B$8-H264)/365.25,0)</f>
        <v>123</v>
      </c>
      <c r="AI264" s="60">
        <f t="shared" si="100"/>
        <v>4</v>
      </c>
      <c r="AJ264" s="60" t="str">
        <f>$F264 &amp; INDEX(Beschäftigungsgruppen!$J$15:$M$15,1,AI264)</f>
        <v>d</v>
      </c>
      <c r="AK264" s="60" t="b">
        <f>G264&lt;&gt;config!$F$20</f>
        <v>1</v>
      </c>
      <c r="AL264" s="60" t="str">
        <f t="shared" si="85"/>
        <v>Ja</v>
      </c>
      <c r="AM264" s="60" t="str">
        <f t="shared" si="101"/>
        <v>Nein</v>
      </c>
      <c r="AN264" s="60" t="b">
        <f t="shared" si="82"/>
        <v>0</v>
      </c>
      <c r="AO264" s="60" t="b">
        <f>AND(C264=config!$D$23,AND(NOT(ISBLANK(H264)),H264&lt;=DATE(2022,12,31)))</f>
        <v>0</v>
      </c>
      <c r="AP264" s="60" t="b">
        <f>AND(D264=config!$J$24,AND(NOT(ISBLANK(I264)),I264&lt;=DATE(2022,12,31)))</f>
        <v>0</v>
      </c>
      <c r="AQ264" s="63">
        <f>K264*IF(AN264,14,12)/config!$B$7*AG264</f>
        <v>0</v>
      </c>
      <c r="AR264" s="63">
        <f>IF(K264&lt;=config!$B$9,config!$B$10,config!$B$11)*AQ264</f>
        <v>0</v>
      </c>
      <c r="AS264" s="63" t="e">
        <f>INDEX(Beschäftigungsgruppen!$J$16:$M$20,F264,AI264)/config!$B$12*J264</f>
        <v>#VALUE!</v>
      </c>
      <c r="AT264" s="63" t="e">
        <f>AS264*IF(AN264,14,12)/config!$B$7*AG264</f>
        <v>#VALUE!</v>
      </c>
      <c r="AU264" s="63" t="e">
        <f>IF(AS264&lt;=config!$B$9,config!$B$10,config!$B$11)*AT264</f>
        <v>#VALUE!</v>
      </c>
      <c r="AV264" s="249">
        <f t="shared" si="86"/>
        <v>0</v>
      </c>
      <c r="AW264" s="249">
        <f t="shared" si="87"/>
        <v>0</v>
      </c>
      <c r="AX264" s="53">
        <f t="shared" si="88"/>
        <v>0</v>
      </c>
    </row>
    <row r="265" spans="2:50" ht="15" customHeight="1" x14ac:dyDescent="0.2">
      <c r="B265" s="176" t="str">
        <f t="shared" si="89"/>
        <v/>
      </c>
      <c r="C265" s="137"/>
      <c r="D265" s="115"/>
      <c r="E265" s="96"/>
      <c r="F265" s="127"/>
      <c r="G265" s="128"/>
      <c r="H265" s="122"/>
      <c r="I265" s="123"/>
      <c r="J265" s="129"/>
      <c r="K265" s="17"/>
      <c r="L265" s="115"/>
      <c r="M265" s="117" t="str">
        <f t="shared" si="90"/>
        <v/>
      </c>
      <c r="N265" s="14" t="str">
        <f t="shared" si="91"/>
        <v/>
      </c>
      <c r="O265" s="264" t="str">
        <f t="shared" si="98"/>
        <v/>
      </c>
      <c r="P265" s="262"/>
      <c r="Q265" s="110" t="str">
        <f t="shared" si="92"/>
        <v/>
      </c>
      <c r="R265" s="14" t="str">
        <f t="shared" si="93"/>
        <v/>
      </c>
      <c r="S265" s="14" t="str">
        <f t="shared" si="94"/>
        <v/>
      </c>
      <c r="T265" s="14" t="str">
        <f t="shared" si="95"/>
        <v/>
      </c>
      <c r="U265" s="14" t="str">
        <f t="shared" si="96"/>
        <v/>
      </c>
      <c r="V265" s="95" t="str">
        <f t="shared" si="97"/>
        <v/>
      </c>
      <c r="W265" s="120"/>
      <c r="X265" s="53"/>
      <c r="Y265" s="53" t="b">
        <f t="shared" si="83"/>
        <v>1</v>
      </c>
      <c r="Z265" s="53" t="b">
        <f t="shared" si="84"/>
        <v>0</v>
      </c>
      <c r="AA265" s="53" t="b">
        <f>IF(ISBLANK(H265),TRUE,AND(IF(ISBLANK(I265),TRUE,I265&gt;=H265),AND(H265&gt;=DATE(1900,1,1),H265&lt;=DATE(config!$B$6,12,31))))</f>
        <v>1</v>
      </c>
      <c r="AB265" s="53" t="b">
        <f>IF(ISBLANK(I265),TRUE,IF(ISBLANK(H265),FALSE,AND(I265&gt;=H265,AND(I265&gt;=DATE(config!$B$6,1,1),I265&lt;=DATE(config!$B$6,12,31)))))</f>
        <v>1</v>
      </c>
      <c r="AC265" s="53" t="b">
        <f t="shared" si="80"/>
        <v>0</v>
      </c>
      <c r="AD265" s="53" t="b">
        <f t="shared" si="81"/>
        <v>0</v>
      </c>
      <c r="AE265" s="53">
        <f>IF(H265&lt;DATE(config!$B$6,1,1),DATE(config!$B$6,1,1),H265)</f>
        <v>44562</v>
      </c>
      <c r="AF265" s="53">
        <f>IF(ISBLANK(I265),DATE(config!$B$6,12,31),IF(I265&gt;DATE(config!$B$6,12,31),DATE(config!$B$6,12,31),I265))</f>
        <v>44926</v>
      </c>
      <c r="AG265" s="53">
        <f t="shared" si="99"/>
        <v>365</v>
      </c>
      <c r="AH265" s="53">
        <f>ROUNDDOWN((config!$B$8-H265)/365.25,0)</f>
        <v>123</v>
      </c>
      <c r="AI265" s="60">
        <f t="shared" si="100"/>
        <v>4</v>
      </c>
      <c r="AJ265" s="60" t="str">
        <f>$F265 &amp; INDEX(Beschäftigungsgruppen!$J$15:$M$15,1,AI265)</f>
        <v>d</v>
      </c>
      <c r="AK265" s="60" t="b">
        <f>G265&lt;&gt;config!$F$20</f>
        <v>1</v>
      </c>
      <c r="AL265" s="60" t="str">
        <f t="shared" si="85"/>
        <v>Ja</v>
      </c>
      <c r="AM265" s="60" t="str">
        <f t="shared" si="101"/>
        <v>Nein</v>
      </c>
      <c r="AN265" s="60" t="b">
        <f t="shared" si="82"/>
        <v>0</v>
      </c>
      <c r="AO265" s="60" t="b">
        <f>AND(C265=config!$D$23,AND(NOT(ISBLANK(H265)),H265&lt;=DATE(2022,12,31)))</f>
        <v>0</v>
      </c>
      <c r="AP265" s="60" t="b">
        <f>AND(D265=config!$J$24,AND(NOT(ISBLANK(I265)),I265&lt;=DATE(2022,12,31)))</f>
        <v>0</v>
      </c>
      <c r="AQ265" s="63">
        <f>K265*IF(AN265,14,12)/config!$B$7*AG265</f>
        <v>0</v>
      </c>
      <c r="AR265" s="63">
        <f>IF(K265&lt;=config!$B$9,config!$B$10,config!$B$11)*AQ265</f>
        <v>0</v>
      </c>
      <c r="AS265" s="63" t="e">
        <f>INDEX(Beschäftigungsgruppen!$J$16:$M$20,F265,AI265)/config!$B$12*J265</f>
        <v>#VALUE!</v>
      </c>
      <c r="AT265" s="63" t="e">
        <f>AS265*IF(AN265,14,12)/config!$B$7*AG265</f>
        <v>#VALUE!</v>
      </c>
      <c r="AU265" s="63" t="e">
        <f>IF(AS265&lt;=config!$B$9,config!$B$10,config!$B$11)*AT265</f>
        <v>#VALUE!</v>
      </c>
      <c r="AV265" s="249">
        <f t="shared" si="86"/>
        <v>0</v>
      </c>
      <c r="AW265" s="249">
        <f t="shared" si="87"/>
        <v>0</v>
      </c>
      <c r="AX265" s="53">
        <f t="shared" si="88"/>
        <v>0</v>
      </c>
    </row>
    <row r="266" spans="2:50" ht="15" customHeight="1" x14ac:dyDescent="0.2">
      <c r="B266" s="176" t="str">
        <f t="shared" si="89"/>
        <v/>
      </c>
      <c r="C266" s="137"/>
      <c r="D266" s="115"/>
      <c r="E266" s="96"/>
      <c r="F266" s="127"/>
      <c r="G266" s="128"/>
      <c r="H266" s="122"/>
      <c r="I266" s="123"/>
      <c r="J266" s="129"/>
      <c r="K266" s="17"/>
      <c r="L266" s="115"/>
      <c r="M266" s="117" t="str">
        <f t="shared" si="90"/>
        <v/>
      </c>
      <c r="N266" s="14" t="str">
        <f t="shared" si="91"/>
        <v/>
      </c>
      <c r="O266" s="264" t="str">
        <f t="shared" si="98"/>
        <v/>
      </c>
      <c r="P266" s="262"/>
      <c r="Q266" s="110" t="str">
        <f t="shared" si="92"/>
        <v/>
      </c>
      <c r="R266" s="14" t="str">
        <f t="shared" si="93"/>
        <v/>
      </c>
      <c r="S266" s="14" t="str">
        <f t="shared" si="94"/>
        <v/>
      </c>
      <c r="T266" s="14" t="str">
        <f t="shared" si="95"/>
        <v/>
      </c>
      <c r="U266" s="14" t="str">
        <f t="shared" si="96"/>
        <v/>
      </c>
      <c r="V266" s="95" t="str">
        <f t="shared" si="97"/>
        <v/>
      </c>
      <c r="W266" s="120"/>
      <c r="X266" s="53"/>
      <c r="Y266" s="53" t="b">
        <f t="shared" si="83"/>
        <v>1</v>
      </c>
      <c r="Z266" s="53" t="b">
        <f t="shared" si="84"/>
        <v>0</v>
      </c>
      <c r="AA266" s="53" t="b">
        <f>IF(ISBLANK(H266),TRUE,AND(IF(ISBLANK(I266),TRUE,I266&gt;=H266),AND(H266&gt;=DATE(1900,1,1),H266&lt;=DATE(config!$B$6,12,31))))</f>
        <v>1</v>
      </c>
      <c r="AB266" s="53" t="b">
        <f>IF(ISBLANK(I266),TRUE,IF(ISBLANK(H266),FALSE,AND(I266&gt;=H266,AND(I266&gt;=DATE(config!$B$6,1,1),I266&lt;=DATE(config!$B$6,12,31)))))</f>
        <v>1</v>
      </c>
      <c r="AC266" s="53" t="b">
        <f t="shared" si="80"/>
        <v>0</v>
      </c>
      <c r="AD266" s="53" t="b">
        <f t="shared" si="81"/>
        <v>0</v>
      </c>
      <c r="AE266" s="53">
        <f>IF(H266&lt;DATE(config!$B$6,1,1),DATE(config!$B$6,1,1),H266)</f>
        <v>44562</v>
      </c>
      <c r="AF266" s="53">
        <f>IF(ISBLANK(I266),DATE(config!$B$6,12,31),IF(I266&gt;DATE(config!$B$6,12,31),DATE(config!$B$6,12,31),I266))</f>
        <v>44926</v>
      </c>
      <c r="AG266" s="53">
        <f t="shared" si="99"/>
        <v>365</v>
      </c>
      <c r="AH266" s="53">
        <f>ROUNDDOWN((config!$B$8-H266)/365.25,0)</f>
        <v>123</v>
      </c>
      <c r="AI266" s="60">
        <f t="shared" si="100"/>
        <v>4</v>
      </c>
      <c r="AJ266" s="60" t="str">
        <f>$F266 &amp; INDEX(Beschäftigungsgruppen!$J$15:$M$15,1,AI266)</f>
        <v>d</v>
      </c>
      <c r="AK266" s="60" t="b">
        <f>G266&lt;&gt;config!$F$20</f>
        <v>1</v>
      </c>
      <c r="AL266" s="60" t="str">
        <f t="shared" si="85"/>
        <v>Ja</v>
      </c>
      <c r="AM266" s="60" t="str">
        <f t="shared" si="101"/>
        <v>Nein</v>
      </c>
      <c r="AN266" s="60" t="b">
        <f t="shared" si="82"/>
        <v>0</v>
      </c>
      <c r="AO266" s="60" t="b">
        <f>AND(C266=config!$D$23,AND(NOT(ISBLANK(H266)),H266&lt;=DATE(2022,12,31)))</f>
        <v>0</v>
      </c>
      <c r="AP266" s="60" t="b">
        <f>AND(D266=config!$J$24,AND(NOT(ISBLANK(I266)),I266&lt;=DATE(2022,12,31)))</f>
        <v>0</v>
      </c>
      <c r="AQ266" s="63">
        <f>K266*IF(AN266,14,12)/config!$B$7*AG266</f>
        <v>0</v>
      </c>
      <c r="AR266" s="63">
        <f>IF(K266&lt;=config!$B$9,config!$B$10,config!$B$11)*AQ266</f>
        <v>0</v>
      </c>
      <c r="AS266" s="63" t="e">
        <f>INDEX(Beschäftigungsgruppen!$J$16:$M$20,F266,AI266)/config!$B$12*J266</f>
        <v>#VALUE!</v>
      </c>
      <c r="AT266" s="63" t="e">
        <f>AS266*IF(AN266,14,12)/config!$B$7*AG266</f>
        <v>#VALUE!</v>
      </c>
      <c r="AU266" s="63" t="e">
        <f>IF(AS266&lt;=config!$B$9,config!$B$10,config!$B$11)*AT266</f>
        <v>#VALUE!</v>
      </c>
      <c r="AV266" s="249">
        <f t="shared" si="86"/>
        <v>0</v>
      </c>
      <c r="AW266" s="249">
        <f t="shared" si="87"/>
        <v>0</v>
      </c>
      <c r="AX266" s="53">
        <f t="shared" si="88"/>
        <v>0</v>
      </c>
    </row>
    <row r="267" spans="2:50" ht="15" customHeight="1" x14ac:dyDescent="0.2">
      <c r="B267" s="176" t="str">
        <f t="shared" si="89"/>
        <v/>
      </c>
      <c r="C267" s="137"/>
      <c r="D267" s="115"/>
      <c r="E267" s="96"/>
      <c r="F267" s="127"/>
      <c r="G267" s="128"/>
      <c r="H267" s="122"/>
      <c r="I267" s="123"/>
      <c r="J267" s="129"/>
      <c r="K267" s="17"/>
      <c r="L267" s="115"/>
      <c r="M267" s="117" t="str">
        <f t="shared" si="90"/>
        <v/>
      </c>
      <c r="N267" s="14" t="str">
        <f t="shared" si="91"/>
        <v/>
      </c>
      <c r="O267" s="264" t="str">
        <f t="shared" si="98"/>
        <v/>
      </c>
      <c r="P267" s="262"/>
      <c r="Q267" s="110" t="str">
        <f t="shared" si="92"/>
        <v/>
      </c>
      <c r="R267" s="14" t="str">
        <f t="shared" si="93"/>
        <v/>
      </c>
      <c r="S267" s="14" t="str">
        <f t="shared" si="94"/>
        <v/>
      </c>
      <c r="T267" s="14" t="str">
        <f t="shared" si="95"/>
        <v/>
      </c>
      <c r="U267" s="14" t="str">
        <f t="shared" si="96"/>
        <v/>
      </c>
      <c r="V267" s="95" t="str">
        <f t="shared" si="97"/>
        <v/>
      </c>
      <c r="W267" s="120"/>
      <c r="X267" s="53"/>
      <c r="Y267" s="53" t="b">
        <f t="shared" si="83"/>
        <v>1</v>
      </c>
      <c r="Z267" s="53" t="b">
        <f t="shared" si="84"/>
        <v>0</v>
      </c>
      <c r="AA267" s="53" t="b">
        <f>IF(ISBLANK(H267),TRUE,AND(IF(ISBLANK(I267),TRUE,I267&gt;=H267),AND(H267&gt;=DATE(1900,1,1),H267&lt;=DATE(config!$B$6,12,31))))</f>
        <v>1</v>
      </c>
      <c r="AB267" s="53" t="b">
        <f>IF(ISBLANK(I267),TRUE,IF(ISBLANK(H267),FALSE,AND(I267&gt;=H267,AND(I267&gt;=DATE(config!$B$6,1,1),I267&lt;=DATE(config!$B$6,12,31)))))</f>
        <v>1</v>
      </c>
      <c r="AC267" s="53" t="b">
        <f t="shared" si="80"/>
        <v>0</v>
      </c>
      <c r="AD267" s="53" t="b">
        <f t="shared" si="81"/>
        <v>0</v>
      </c>
      <c r="AE267" s="53">
        <f>IF(H267&lt;DATE(config!$B$6,1,1),DATE(config!$B$6,1,1),H267)</f>
        <v>44562</v>
      </c>
      <c r="AF267" s="53">
        <f>IF(ISBLANK(I267),DATE(config!$B$6,12,31),IF(I267&gt;DATE(config!$B$6,12,31),DATE(config!$B$6,12,31),I267))</f>
        <v>44926</v>
      </c>
      <c r="AG267" s="53">
        <f t="shared" si="99"/>
        <v>365</v>
      </c>
      <c r="AH267" s="53">
        <f>ROUNDDOWN((config!$B$8-H267)/365.25,0)</f>
        <v>123</v>
      </c>
      <c r="AI267" s="60">
        <f t="shared" si="100"/>
        <v>4</v>
      </c>
      <c r="AJ267" s="60" t="str">
        <f>$F267 &amp; INDEX(Beschäftigungsgruppen!$J$15:$M$15,1,AI267)</f>
        <v>d</v>
      </c>
      <c r="AK267" s="60" t="b">
        <f>G267&lt;&gt;config!$F$20</f>
        <v>1</v>
      </c>
      <c r="AL267" s="60" t="str">
        <f t="shared" si="85"/>
        <v>Ja</v>
      </c>
      <c r="AM267" s="60" t="str">
        <f t="shared" si="101"/>
        <v>Nein</v>
      </c>
      <c r="AN267" s="60" t="b">
        <f t="shared" si="82"/>
        <v>0</v>
      </c>
      <c r="AO267" s="60" t="b">
        <f>AND(C267=config!$D$23,AND(NOT(ISBLANK(H267)),H267&lt;=DATE(2022,12,31)))</f>
        <v>0</v>
      </c>
      <c r="AP267" s="60" t="b">
        <f>AND(D267=config!$J$24,AND(NOT(ISBLANK(I267)),I267&lt;=DATE(2022,12,31)))</f>
        <v>0</v>
      </c>
      <c r="AQ267" s="63">
        <f>K267*IF(AN267,14,12)/config!$B$7*AG267</f>
        <v>0</v>
      </c>
      <c r="AR267" s="63">
        <f>IF(K267&lt;=config!$B$9,config!$B$10,config!$B$11)*AQ267</f>
        <v>0</v>
      </c>
      <c r="AS267" s="63" t="e">
        <f>INDEX(Beschäftigungsgruppen!$J$16:$M$20,F267,AI267)/config!$B$12*J267</f>
        <v>#VALUE!</v>
      </c>
      <c r="AT267" s="63" t="e">
        <f>AS267*IF(AN267,14,12)/config!$B$7*AG267</f>
        <v>#VALUE!</v>
      </c>
      <c r="AU267" s="63" t="e">
        <f>IF(AS267&lt;=config!$B$9,config!$B$10,config!$B$11)*AT267</f>
        <v>#VALUE!</v>
      </c>
      <c r="AV267" s="249">
        <f t="shared" si="86"/>
        <v>0</v>
      </c>
      <c r="AW267" s="249">
        <f t="shared" si="87"/>
        <v>0</v>
      </c>
      <c r="AX267" s="53">
        <f t="shared" si="88"/>
        <v>0</v>
      </c>
    </row>
    <row r="268" spans="2:50" ht="15" customHeight="1" x14ac:dyDescent="0.2">
      <c r="B268" s="176" t="str">
        <f t="shared" si="89"/>
        <v/>
      </c>
      <c r="C268" s="137"/>
      <c r="D268" s="115"/>
      <c r="E268" s="96"/>
      <c r="F268" s="127"/>
      <c r="G268" s="128"/>
      <c r="H268" s="122"/>
      <c r="I268" s="123"/>
      <c r="J268" s="129"/>
      <c r="K268" s="17"/>
      <c r="L268" s="115"/>
      <c r="M268" s="117" t="str">
        <f t="shared" si="90"/>
        <v/>
      </c>
      <c r="N268" s="14" t="str">
        <f t="shared" si="91"/>
        <v/>
      </c>
      <c r="O268" s="264" t="str">
        <f t="shared" si="98"/>
        <v/>
      </c>
      <c r="P268" s="262"/>
      <c r="Q268" s="110" t="str">
        <f t="shared" si="92"/>
        <v/>
      </c>
      <c r="R268" s="14" t="str">
        <f t="shared" si="93"/>
        <v/>
      </c>
      <c r="S268" s="14" t="str">
        <f t="shared" si="94"/>
        <v/>
      </c>
      <c r="T268" s="14" t="str">
        <f t="shared" si="95"/>
        <v/>
      </c>
      <c r="U268" s="14" t="str">
        <f t="shared" si="96"/>
        <v/>
      </c>
      <c r="V268" s="95" t="str">
        <f t="shared" si="97"/>
        <v/>
      </c>
      <c r="W268" s="120"/>
      <c r="X268" s="53"/>
      <c r="Y268" s="53" t="b">
        <f t="shared" si="83"/>
        <v>1</v>
      </c>
      <c r="Z268" s="53" t="b">
        <f t="shared" si="84"/>
        <v>0</v>
      </c>
      <c r="AA268" s="53" t="b">
        <f>IF(ISBLANK(H268),TRUE,AND(IF(ISBLANK(I268),TRUE,I268&gt;=H268),AND(H268&gt;=DATE(1900,1,1),H268&lt;=DATE(config!$B$6,12,31))))</f>
        <v>1</v>
      </c>
      <c r="AB268" s="53" t="b">
        <f>IF(ISBLANK(I268),TRUE,IF(ISBLANK(H268),FALSE,AND(I268&gt;=H268,AND(I268&gt;=DATE(config!$B$6,1,1),I268&lt;=DATE(config!$B$6,12,31)))))</f>
        <v>1</v>
      </c>
      <c r="AC268" s="53" t="b">
        <f t="shared" si="80"/>
        <v>0</v>
      </c>
      <c r="AD268" s="53" t="b">
        <f t="shared" si="81"/>
        <v>0</v>
      </c>
      <c r="AE268" s="53">
        <f>IF(H268&lt;DATE(config!$B$6,1,1),DATE(config!$B$6,1,1),H268)</f>
        <v>44562</v>
      </c>
      <c r="AF268" s="53">
        <f>IF(ISBLANK(I268),DATE(config!$B$6,12,31),IF(I268&gt;DATE(config!$B$6,12,31),DATE(config!$B$6,12,31),I268))</f>
        <v>44926</v>
      </c>
      <c r="AG268" s="53">
        <f t="shared" si="99"/>
        <v>365</v>
      </c>
      <c r="AH268" s="53">
        <f>ROUNDDOWN((config!$B$8-H268)/365.25,0)</f>
        <v>123</v>
      </c>
      <c r="AI268" s="60">
        <f t="shared" si="100"/>
        <v>4</v>
      </c>
      <c r="AJ268" s="60" t="str">
        <f>$F268 &amp; INDEX(Beschäftigungsgruppen!$J$15:$M$15,1,AI268)</f>
        <v>d</v>
      </c>
      <c r="AK268" s="60" t="b">
        <f>G268&lt;&gt;config!$F$20</f>
        <v>1</v>
      </c>
      <c r="AL268" s="60" t="str">
        <f t="shared" si="85"/>
        <v>Ja</v>
      </c>
      <c r="AM268" s="60" t="str">
        <f t="shared" si="101"/>
        <v>Nein</v>
      </c>
      <c r="AN268" s="60" t="b">
        <f t="shared" si="82"/>
        <v>0</v>
      </c>
      <c r="AO268" s="60" t="b">
        <f>AND(C268=config!$D$23,AND(NOT(ISBLANK(H268)),H268&lt;=DATE(2022,12,31)))</f>
        <v>0</v>
      </c>
      <c r="AP268" s="60" t="b">
        <f>AND(D268=config!$J$24,AND(NOT(ISBLANK(I268)),I268&lt;=DATE(2022,12,31)))</f>
        <v>0</v>
      </c>
      <c r="AQ268" s="63">
        <f>K268*IF(AN268,14,12)/config!$B$7*AG268</f>
        <v>0</v>
      </c>
      <c r="AR268" s="63">
        <f>IF(K268&lt;=config!$B$9,config!$B$10,config!$B$11)*AQ268</f>
        <v>0</v>
      </c>
      <c r="AS268" s="63" t="e">
        <f>INDEX(Beschäftigungsgruppen!$J$16:$M$20,F268,AI268)/config!$B$12*J268</f>
        <v>#VALUE!</v>
      </c>
      <c r="AT268" s="63" t="e">
        <f>AS268*IF(AN268,14,12)/config!$B$7*AG268</f>
        <v>#VALUE!</v>
      </c>
      <c r="AU268" s="63" t="e">
        <f>IF(AS268&lt;=config!$B$9,config!$B$10,config!$B$11)*AT268</f>
        <v>#VALUE!</v>
      </c>
      <c r="AV268" s="249">
        <f t="shared" si="86"/>
        <v>0</v>
      </c>
      <c r="AW268" s="249">
        <f t="shared" si="87"/>
        <v>0</v>
      </c>
      <c r="AX268" s="53">
        <f t="shared" si="88"/>
        <v>0</v>
      </c>
    </row>
    <row r="269" spans="2:50" ht="15" customHeight="1" x14ac:dyDescent="0.2">
      <c r="B269" s="176" t="str">
        <f t="shared" si="89"/>
        <v/>
      </c>
      <c r="C269" s="137"/>
      <c r="D269" s="115"/>
      <c r="E269" s="96"/>
      <c r="F269" s="127"/>
      <c r="G269" s="128"/>
      <c r="H269" s="122"/>
      <c r="I269" s="123"/>
      <c r="J269" s="129"/>
      <c r="K269" s="17"/>
      <c r="L269" s="115"/>
      <c r="M269" s="117" t="str">
        <f t="shared" si="90"/>
        <v/>
      </c>
      <c r="N269" s="14" t="str">
        <f t="shared" si="91"/>
        <v/>
      </c>
      <c r="O269" s="264" t="str">
        <f t="shared" si="98"/>
        <v/>
      </c>
      <c r="P269" s="262"/>
      <c r="Q269" s="110" t="str">
        <f t="shared" si="92"/>
        <v/>
      </c>
      <c r="R269" s="14" t="str">
        <f t="shared" si="93"/>
        <v/>
      </c>
      <c r="S269" s="14" t="str">
        <f t="shared" si="94"/>
        <v/>
      </c>
      <c r="T269" s="14" t="str">
        <f t="shared" si="95"/>
        <v/>
      </c>
      <c r="U269" s="14" t="str">
        <f t="shared" si="96"/>
        <v/>
      </c>
      <c r="V269" s="95" t="str">
        <f t="shared" si="97"/>
        <v/>
      </c>
      <c r="W269" s="120"/>
      <c r="X269" s="53"/>
      <c r="Y269" s="53" t="b">
        <f t="shared" si="83"/>
        <v>1</v>
      </c>
      <c r="Z269" s="53" t="b">
        <f t="shared" si="84"/>
        <v>0</v>
      </c>
      <c r="AA269" s="53" t="b">
        <f>IF(ISBLANK(H269),TRUE,AND(IF(ISBLANK(I269),TRUE,I269&gt;=H269),AND(H269&gt;=DATE(1900,1,1),H269&lt;=DATE(config!$B$6,12,31))))</f>
        <v>1</v>
      </c>
      <c r="AB269" s="53" t="b">
        <f>IF(ISBLANK(I269),TRUE,IF(ISBLANK(H269),FALSE,AND(I269&gt;=H269,AND(I269&gt;=DATE(config!$B$6,1,1),I269&lt;=DATE(config!$B$6,12,31)))))</f>
        <v>1</v>
      </c>
      <c r="AC269" s="53" t="b">
        <f t="shared" si="80"/>
        <v>0</v>
      </c>
      <c r="AD269" s="53" t="b">
        <f t="shared" si="81"/>
        <v>0</v>
      </c>
      <c r="AE269" s="53">
        <f>IF(H269&lt;DATE(config!$B$6,1,1),DATE(config!$B$6,1,1),H269)</f>
        <v>44562</v>
      </c>
      <c r="AF269" s="53">
        <f>IF(ISBLANK(I269),DATE(config!$B$6,12,31),IF(I269&gt;DATE(config!$B$6,12,31),DATE(config!$B$6,12,31),I269))</f>
        <v>44926</v>
      </c>
      <c r="AG269" s="53">
        <f t="shared" si="99"/>
        <v>365</v>
      </c>
      <c r="AH269" s="53">
        <f>ROUNDDOWN((config!$B$8-H269)/365.25,0)</f>
        <v>123</v>
      </c>
      <c r="AI269" s="60">
        <f t="shared" si="100"/>
        <v>4</v>
      </c>
      <c r="AJ269" s="60" t="str">
        <f>$F269 &amp; INDEX(Beschäftigungsgruppen!$J$15:$M$15,1,AI269)</f>
        <v>d</v>
      </c>
      <c r="AK269" s="60" t="b">
        <f>G269&lt;&gt;config!$F$20</f>
        <v>1</v>
      </c>
      <c r="AL269" s="60" t="str">
        <f t="shared" si="85"/>
        <v>Ja</v>
      </c>
      <c r="AM269" s="60" t="str">
        <f t="shared" si="101"/>
        <v>Nein</v>
      </c>
      <c r="AN269" s="60" t="b">
        <f t="shared" si="82"/>
        <v>0</v>
      </c>
      <c r="AO269" s="60" t="b">
        <f>AND(C269=config!$D$23,AND(NOT(ISBLANK(H269)),H269&lt;=DATE(2022,12,31)))</f>
        <v>0</v>
      </c>
      <c r="AP269" s="60" t="b">
        <f>AND(D269=config!$J$24,AND(NOT(ISBLANK(I269)),I269&lt;=DATE(2022,12,31)))</f>
        <v>0</v>
      </c>
      <c r="AQ269" s="63">
        <f>K269*IF(AN269,14,12)/config!$B$7*AG269</f>
        <v>0</v>
      </c>
      <c r="AR269" s="63">
        <f>IF(K269&lt;=config!$B$9,config!$B$10,config!$B$11)*AQ269</f>
        <v>0</v>
      </c>
      <c r="AS269" s="63" t="e">
        <f>INDEX(Beschäftigungsgruppen!$J$16:$M$20,F269,AI269)/config!$B$12*J269</f>
        <v>#VALUE!</v>
      </c>
      <c r="AT269" s="63" t="e">
        <f>AS269*IF(AN269,14,12)/config!$B$7*AG269</f>
        <v>#VALUE!</v>
      </c>
      <c r="AU269" s="63" t="e">
        <f>IF(AS269&lt;=config!$B$9,config!$B$10,config!$B$11)*AT269</f>
        <v>#VALUE!</v>
      </c>
      <c r="AV269" s="249">
        <f t="shared" si="86"/>
        <v>0</v>
      </c>
      <c r="AW269" s="249">
        <f t="shared" si="87"/>
        <v>0</v>
      </c>
      <c r="AX269" s="53">
        <f t="shared" si="88"/>
        <v>0</v>
      </c>
    </row>
    <row r="270" spans="2:50" ht="15" customHeight="1" x14ac:dyDescent="0.2">
      <c r="B270" s="176" t="str">
        <f t="shared" si="89"/>
        <v/>
      </c>
      <c r="C270" s="137"/>
      <c r="D270" s="115"/>
      <c r="E270" s="96"/>
      <c r="F270" s="127"/>
      <c r="G270" s="128"/>
      <c r="H270" s="122"/>
      <c r="I270" s="123"/>
      <c r="J270" s="129"/>
      <c r="K270" s="17"/>
      <c r="L270" s="115"/>
      <c r="M270" s="117" t="str">
        <f t="shared" si="90"/>
        <v/>
      </c>
      <c r="N270" s="14" t="str">
        <f t="shared" si="91"/>
        <v/>
      </c>
      <c r="O270" s="264" t="str">
        <f t="shared" si="98"/>
        <v/>
      </c>
      <c r="P270" s="262"/>
      <c r="Q270" s="110" t="str">
        <f t="shared" si="92"/>
        <v/>
      </c>
      <c r="R270" s="14" t="str">
        <f t="shared" si="93"/>
        <v/>
      </c>
      <c r="S270" s="14" t="str">
        <f t="shared" si="94"/>
        <v/>
      </c>
      <c r="T270" s="14" t="str">
        <f t="shared" si="95"/>
        <v/>
      </c>
      <c r="U270" s="14" t="str">
        <f t="shared" si="96"/>
        <v/>
      </c>
      <c r="V270" s="95" t="str">
        <f t="shared" si="97"/>
        <v/>
      </c>
      <c r="W270" s="120"/>
      <c r="X270" s="53"/>
      <c r="Y270" s="53" t="b">
        <f t="shared" si="83"/>
        <v>1</v>
      </c>
      <c r="Z270" s="53" t="b">
        <f t="shared" si="84"/>
        <v>0</v>
      </c>
      <c r="AA270" s="53" t="b">
        <f>IF(ISBLANK(H270),TRUE,AND(IF(ISBLANK(I270),TRUE,I270&gt;=H270),AND(H270&gt;=DATE(1900,1,1),H270&lt;=DATE(config!$B$6,12,31))))</f>
        <v>1</v>
      </c>
      <c r="AB270" s="53" t="b">
        <f>IF(ISBLANK(I270),TRUE,IF(ISBLANK(H270),FALSE,AND(I270&gt;=H270,AND(I270&gt;=DATE(config!$B$6,1,1),I270&lt;=DATE(config!$B$6,12,31)))))</f>
        <v>1</v>
      </c>
      <c r="AC270" s="53" t="b">
        <f t="shared" si="80"/>
        <v>0</v>
      </c>
      <c r="AD270" s="53" t="b">
        <f t="shared" si="81"/>
        <v>0</v>
      </c>
      <c r="AE270" s="53">
        <f>IF(H270&lt;DATE(config!$B$6,1,1),DATE(config!$B$6,1,1),H270)</f>
        <v>44562</v>
      </c>
      <c r="AF270" s="53">
        <f>IF(ISBLANK(I270),DATE(config!$B$6,12,31),IF(I270&gt;DATE(config!$B$6,12,31),DATE(config!$B$6,12,31),I270))</f>
        <v>44926</v>
      </c>
      <c r="AG270" s="53">
        <f t="shared" si="99"/>
        <v>365</v>
      </c>
      <c r="AH270" s="53">
        <f>ROUNDDOWN((config!$B$8-H270)/365.25,0)</f>
        <v>123</v>
      </c>
      <c r="AI270" s="60">
        <f t="shared" si="100"/>
        <v>4</v>
      </c>
      <c r="AJ270" s="60" t="str">
        <f>$F270 &amp; INDEX(Beschäftigungsgruppen!$J$15:$M$15,1,AI270)</f>
        <v>d</v>
      </c>
      <c r="AK270" s="60" t="b">
        <f>G270&lt;&gt;config!$F$20</f>
        <v>1</v>
      </c>
      <c r="AL270" s="60" t="str">
        <f t="shared" si="85"/>
        <v>Ja</v>
      </c>
      <c r="AM270" s="60" t="str">
        <f t="shared" si="101"/>
        <v>Nein</v>
      </c>
      <c r="AN270" s="60" t="b">
        <f t="shared" si="82"/>
        <v>0</v>
      </c>
      <c r="AO270" s="60" t="b">
        <f>AND(C270=config!$D$23,AND(NOT(ISBLANK(H270)),H270&lt;=DATE(2022,12,31)))</f>
        <v>0</v>
      </c>
      <c r="AP270" s="60" t="b">
        <f>AND(D270=config!$J$24,AND(NOT(ISBLANK(I270)),I270&lt;=DATE(2022,12,31)))</f>
        <v>0</v>
      </c>
      <c r="AQ270" s="63">
        <f>K270*IF(AN270,14,12)/config!$B$7*AG270</f>
        <v>0</v>
      </c>
      <c r="AR270" s="63">
        <f>IF(K270&lt;=config!$B$9,config!$B$10,config!$B$11)*AQ270</f>
        <v>0</v>
      </c>
      <c r="AS270" s="63" t="e">
        <f>INDEX(Beschäftigungsgruppen!$J$16:$M$20,F270,AI270)/config!$B$12*J270</f>
        <v>#VALUE!</v>
      </c>
      <c r="AT270" s="63" t="e">
        <f>AS270*IF(AN270,14,12)/config!$B$7*AG270</f>
        <v>#VALUE!</v>
      </c>
      <c r="AU270" s="63" t="e">
        <f>IF(AS270&lt;=config!$B$9,config!$B$10,config!$B$11)*AT270</f>
        <v>#VALUE!</v>
      </c>
      <c r="AV270" s="249">
        <f t="shared" si="86"/>
        <v>0</v>
      </c>
      <c r="AW270" s="249">
        <f t="shared" si="87"/>
        <v>0</v>
      </c>
      <c r="AX270" s="53">
        <f t="shared" si="88"/>
        <v>0</v>
      </c>
    </row>
    <row r="271" spans="2:50" ht="15" customHeight="1" x14ac:dyDescent="0.2">
      <c r="B271" s="176" t="str">
        <f t="shared" si="89"/>
        <v/>
      </c>
      <c r="C271" s="137"/>
      <c r="D271" s="115"/>
      <c r="E271" s="96"/>
      <c r="F271" s="127"/>
      <c r="G271" s="128"/>
      <c r="H271" s="122"/>
      <c r="I271" s="123"/>
      <c r="J271" s="129"/>
      <c r="K271" s="17"/>
      <c r="L271" s="115"/>
      <c r="M271" s="117" t="str">
        <f t="shared" si="90"/>
        <v/>
      </c>
      <c r="N271" s="14" t="str">
        <f t="shared" si="91"/>
        <v/>
      </c>
      <c r="O271" s="264" t="str">
        <f t="shared" si="98"/>
        <v/>
      </c>
      <c r="P271" s="262"/>
      <c r="Q271" s="110" t="str">
        <f t="shared" si="92"/>
        <v/>
      </c>
      <c r="R271" s="14" t="str">
        <f t="shared" si="93"/>
        <v/>
      </c>
      <c r="S271" s="14" t="str">
        <f t="shared" si="94"/>
        <v/>
      </c>
      <c r="T271" s="14" t="str">
        <f t="shared" si="95"/>
        <v/>
      </c>
      <c r="U271" s="14" t="str">
        <f t="shared" si="96"/>
        <v/>
      </c>
      <c r="V271" s="95" t="str">
        <f t="shared" si="97"/>
        <v/>
      </c>
      <c r="W271" s="120"/>
      <c r="X271" s="53"/>
      <c r="Y271" s="53" t="b">
        <f t="shared" si="83"/>
        <v>1</v>
      </c>
      <c r="Z271" s="53" t="b">
        <f t="shared" si="84"/>
        <v>0</v>
      </c>
      <c r="AA271" s="53" t="b">
        <f>IF(ISBLANK(H271),TRUE,AND(IF(ISBLANK(I271),TRUE,I271&gt;=H271),AND(H271&gt;=DATE(1900,1,1),H271&lt;=DATE(config!$B$6,12,31))))</f>
        <v>1</v>
      </c>
      <c r="AB271" s="53" t="b">
        <f>IF(ISBLANK(I271),TRUE,IF(ISBLANK(H271),FALSE,AND(I271&gt;=H271,AND(I271&gt;=DATE(config!$B$6,1,1),I271&lt;=DATE(config!$B$6,12,31)))))</f>
        <v>1</v>
      </c>
      <c r="AC271" s="53" t="b">
        <f t="shared" si="80"/>
        <v>0</v>
      </c>
      <c r="AD271" s="53" t="b">
        <f t="shared" si="81"/>
        <v>0</v>
      </c>
      <c r="AE271" s="53">
        <f>IF(H271&lt;DATE(config!$B$6,1,1),DATE(config!$B$6,1,1),H271)</f>
        <v>44562</v>
      </c>
      <c r="AF271" s="53">
        <f>IF(ISBLANK(I271),DATE(config!$B$6,12,31),IF(I271&gt;DATE(config!$B$6,12,31),DATE(config!$B$6,12,31),I271))</f>
        <v>44926</v>
      </c>
      <c r="AG271" s="53">
        <f t="shared" si="99"/>
        <v>365</v>
      </c>
      <c r="AH271" s="53">
        <f>ROUNDDOWN((config!$B$8-H271)/365.25,0)</f>
        <v>123</v>
      </c>
      <c r="AI271" s="60">
        <f t="shared" si="100"/>
        <v>4</v>
      </c>
      <c r="AJ271" s="60" t="str">
        <f>$F271 &amp; INDEX(Beschäftigungsgruppen!$J$15:$M$15,1,AI271)</f>
        <v>d</v>
      </c>
      <c r="AK271" s="60" t="b">
        <f>G271&lt;&gt;config!$F$20</f>
        <v>1</v>
      </c>
      <c r="AL271" s="60" t="str">
        <f t="shared" si="85"/>
        <v>Ja</v>
      </c>
      <c r="AM271" s="60" t="str">
        <f t="shared" si="101"/>
        <v>Nein</v>
      </c>
      <c r="AN271" s="60" t="b">
        <f t="shared" si="82"/>
        <v>0</v>
      </c>
      <c r="AO271" s="60" t="b">
        <f>AND(C271=config!$D$23,AND(NOT(ISBLANK(H271)),H271&lt;=DATE(2022,12,31)))</f>
        <v>0</v>
      </c>
      <c r="AP271" s="60" t="b">
        <f>AND(D271=config!$J$24,AND(NOT(ISBLANK(I271)),I271&lt;=DATE(2022,12,31)))</f>
        <v>0</v>
      </c>
      <c r="AQ271" s="63">
        <f>K271*IF(AN271,14,12)/config!$B$7*AG271</f>
        <v>0</v>
      </c>
      <c r="AR271" s="63">
        <f>IF(K271&lt;=config!$B$9,config!$B$10,config!$B$11)*AQ271</f>
        <v>0</v>
      </c>
      <c r="AS271" s="63" t="e">
        <f>INDEX(Beschäftigungsgruppen!$J$16:$M$20,F271,AI271)/config!$B$12*J271</f>
        <v>#VALUE!</v>
      </c>
      <c r="AT271" s="63" t="e">
        <f>AS271*IF(AN271,14,12)/config!$B$7*AG271</f>
        <v>#VALUE!</v>
      </c>
      <c r="AU271" s="63" t="e">
        <f>IF(AS271&lt;=config!$B$9,config!$B$10,config!$B$11)*AT271</f>
        <v>#VALUE!</v>
      </c>
      <c r="AV271" s="249">
        <f t="shared" si="86"/>
        <v>0</v>
      </c>
      <c r="AW271" s="249">
        <f t="shared" si="87"/>
        <v>0</v>
      </c>
      <c r="AX271" s="53">
        <f t="shared" si="88"/>
        <v>0</v>
      </c>
    </row>
    <row r="272" spans="2:50" ht="15" customHeight="1" x14ac:dyDescent="0.2">
      <c r="B272" s="176" t="str">
        <f t="shared" si="89"/>
        <v/>
      </c>
      <c r="C272" s="137"/>
      <c r="D272" s="115"/>
      <c r="E272" s="96"/>
      <c r="F272" s="127"/>
      <c r="G272" s="128"/>
      <c r="H272" s="122"/>
      <c r="I272" s="123"/>
      <c r="J272" s="129"/>
      <c r="K272" s="17"/>
      <c r="L272" s="115"/>
      <c r="M272" s="117" t="str">
        <f t="shared" si="90"/>
        <v/>
      </c>
      <c r="N272" s="14" t="str">
        <f t="shared" si="91"/>
        <v/>
      </c>
      <c r="O272" s="264" t="str">
        <f t="shared" si="98"/>
        <v/>
      </c>
      <c r="P272" s="262"/>
      <c r="Q272" s="110" t="str">
        <f t="shared" si="92"/>
        <v/>
      </c>
      <c r="R272" s="14" t="str">
        <f t="shared" si="93"/>
        <v/>
      </c>
      <c r="S272" s="14" t="str">
        <f t="shared" si="94"/>
        <v/>
      </c>
      <c r="T272" s="14" t="str">
        <f t="shared" si="95"/>
        <v/>
      </c>
      <c r="U272" s="14" t="str">
        <f t="shared" si="96"/>
        <v/>
      </c>
      <c r="V272" s="95" t="str">
        <f t="shared" si="97"/>
        <v/>
      </c>
      <c r="W272" s="120"/>
      <c r="X272" s="53"/>
      <c r="Y272" s="53" t="b">
        <f t="shared" si="83"/>
        <v>1</v>
      </c>
      <c r="Z272" s="53" t="b">
        <f t="shared" si="84"/>
        <v>0</v>
      </c>
      <c r="AA272" s="53" t="b">
        <f>IF(ISBLANK(H272),TRUE,AND(IF(ISBLANK(I272),TRUE,I272&gt;=H272),AND(H272&gt;=DATE(1900,1,1),H272&lt;=DATE(config!$B$6,12,31))))</f>
        <v>1</v>
      </c>
      <c r="AB272" s="53" t="b">
        <f>IF(ISBLANK(I272),TRUE,IF(ISBLANK(H272),FALSE,AND(I272&gt;=H272,AND(I272&gt;=DATE(config!$B$6,1,1),I272&lt;=DATE(config!$B$6,12,31)))))</f>
        <v>1</v>
      </c>
      <c r="AC272" s="53" t="b">
        <f t="shared" si="80"/>
        <v>0</v>
      </c>
      <c r="AD272" s="53" t="b">
        <f t="shared" si="81"/>
        <v>0</v>
      </c>
      <c r="AE272" s="53">
        <f>IF(H272&lt;DATE(config!$B$6,1,1),DATE(config!$B$6,1,1),H272)</f>
        <v>44562</v>
      </c>
      <c r="AF272" s="53">
        <f>IF(ISBLANK(I272),DATE(config!$B$6,12,31),IF(I272&gt;DATE(config!$B$6,12,31),DATE(config!$B$6,12,31),I272))</f>
        <v>44926</v>
      </c>
      <c r="AG272" s="53">
        <f t="shared" si="99"/>
        <v>365</v>
      </c>
      <c r="AH272" s="53">
        <f>ROUNDDOWN((config!$B$8-H272)/365.25,0)</f>
        <v>123</v>
      </c>
      <c r="AI272" s="60">
        <f t="shared" si="100"/>
        <v>4</v>
      </c>
      <c r="AJ272" s="60" t="str">
        <f>$F272 &amp; INDEX(Beschäftigungsgruppen!$J$15:$M$15,1,AI272)</f>
        <v>d</v>
      </c>
      <c r="AK272" s="60" t="b">
        <f>G272&lt;&gt;config!$F$20</f>
        <v>1</v>
      </c>
      <c r="AL272" s="60" t="str">
        <f t="shared" si="85"/>
        <v>Ja</v>
      </c>
      <c r="AM272" s="60" t="str">
        <f t="shared" si="101"/>
        <v>Nein</v>
      </c>
      <c r="AN272" s="60" t="b">
        <f t="shared" si="82"/>
        <v>0</v>
      </c>
      <c r="AO272" s="60" t="b">
        <f>AND(C272=config!$D$23,AND(NOT(ISBLANK(H272)),H272&lt;=DATE(2022,12,31)))</f>
        <v>0</v>
      </c>
      <c r="AP272" s="60" t="b">
        <f>AND(D272=config!$J$24,AND(NOT(ISBLANK(I272)),I272&lt;=DATE(2022,12,31)))</f>
        <v>0</v>
      </c>
      <c r="AQ272" s="63">
        <f>K272*IF(AN272,14,12)/config!$B$7*AG272</f>
        <v>0</v>
      </c>
      <c r="AR272" s="63">
        <f>IF(K272&lt;=config!$B$9,config!$B$10,config!$B$11)*AQ272</f>
        <v>0</v>
      </c>
      <c r="AS272" s="63" t="e">
        <f>INDEX(Beschäftigungsgruppen!$J$16:$M$20,F272,AI272)/config!$B$12*J272</f>
        <v>#VALUE!</v>
      </c>
      <c r="AT272" s="63" t="e">
        <f>AS272*IF(AN272,14,12)/config!$B$7*AG272</f>
        <v>#VALUE!</v>
      </c>
      <c r="AU272" s="63" t="e">
        <f>IF(AS272&lt;=config!$B$9,config!$B$10,config!$B$11)*AT272</f>
        <v>#VALUE!</v>
      </c>
      <c r="AV272" s="249">
        <f t="shared" si="86"/>
        <v>0</v>
      </c>
      <c r="AW272" s="249">
        <f t="shared" si="87"/>
        <v>0</v>
      </c>
      <c r="AX272" s="53">
        <f t="shared" si="88"/>
        <v>0</v>
      </c>
    </row>
    <row r="273" spans="2:50" ht="15" customHeight="1" x14ac:dyDescent="0.2">
      <c r="B273" s="176" t="str">
        <f t="shared" si="89"/>
        <v/>
      </c>
      <c r="C273" s="137"/>
      <c r="D273" s="115"/>
      <c r="E273" s="96"/>
      <c r="F273" s="127"/>
      <c r="G273" s="128"/>
      <c r="H273" s="122"/>
      <c r="I273" s="123"/>
      <c r="J273" s="129"/>
      <c r="K273" s="17"/>
      <c r="L273" s="115"/>
      <c r="M273" s="117" t="str">
        <f t="shared" si="90"/>
        <v/>
      </c>
      <c r="N273" s="14" t="str">
        <f t="shared" si="91"/>
        <v/>
      </c>
      <c r="O273" s="264" t="str">
        <f t="shared" si="98"/>
        <v/>
      </c>
      <c r="P273" s="262"/>
      <c r="Q273" s="110" t="str">
        <f t="shared" si="92"/>
        <v/>
      </c>
      <c r="R273" s="14" t="str">
        <f t="shared" si="93"/>
        <v/>
      </c>
      <c r="S273" s="14" t="str">
        <f t="shared" si="94"/>
        <v/>
      </c>
      <c r="T273" s="14" t="str">
        <f t="shared" si="95"/>
        <v/>
      </c>
      <c r="U273" s="14" t="str">
        <f t="shared" si="96"/>
        <v/>
      </c>
      <c r="V273" s="95" t="str">
        <f t="shared" si="97"/>
        <v/>
      </c>
      <c r="W273" s="120"/>
      <c r="X273" s="53"/>
      <c r="Y273" s="53" t="b">
        <f t="shared" si="83"/>
        <v>1</v>
      </c>
      <c r="Z273" s="53" t="b">
        <f t="shared" si="84"/>
        <v>0</v>
      </c>
      <c r="AA273" s="53" t="b">
        <f>IF(ISBLANK(H273),TRUE,AND(IF(ISBLANK(I273),TRUE,I273&gt;=H273),AND(H273&gt;=DATE(1900,1,1),H273&lt;=DATE(config!$B$6,12,31))))</f>
        <v>1</v>
      </c>
      <c r="AB273" s="53" t="b">
        <f>IF(ISBLANK(I273),TRUE,IF(ISBLANK(H273),FALSE,AND(I273&gt;=H273,AND(I273&gt;=DATE(config!$B$6,1,1),I273&lt;=DATE(config!$B$6,12,31)))))</f>
        <v>1</v>
      </c>
      <c r="AC273" s="53" t="b">
        <f t="shared" si="80"/>
        <v>0</v>
      </c>
      <c r="AD273" s="53" t="b">
        <f t="shared" si="81"/>
        <v>0</v>
      </c>
      <c r="AE273" s="53">
        <f>IF(H273&lt;DATE(config!$B$6,1,1),DATE(config!$B$6,1,1),H273)</f>
        <v>44562</v>
      </c>
      <c r="AF273" s="53">
        <f>IF(ISBLANK(I273),DATE(config!$B$6,12,31),IF(I273&gt;DATE(config!$B$6,12,31),DATE(config!$B$6,12,31),I273))</f>
        <v>44926</v>
      </c>
      <c r="AG273" s="53">
        <f t="shared" si="99"/>
        <v>365</v>
      </c>
      <c r="AH273" s="53">
        <f>ROUNDDOWN((config!$B$8-H273)/365.25,0)</f>
        <v>123</v>
      </c>
      <c r="AI273" s="60">
        <f t="shared" si="100"/>
        <v>4</v>
      </c>
      <c r="AJ273" s="60" t="str">
        <f>$F273 &amp; INDEX(Beschäftigungsgruppen!$J$15:$M$15,1,AI273)</f>
        <v>d</v>
      </c>
      <c r="AK273" s="60" t="b">
        <f>G273&lt;&gt;config!$F$20</f>
        <v>1</v>
      </c>
      <c r="AL273" s="60" t="str">
        <f t="shared" si="85"/>
        <v>Ja</v>
      </c>
      <c r="AM273" s="60" t="str">
        <f t="shared" si="101"/>
        <v>Nein</v>
      </c>
      <c r="AN273" s="60" t="b">
        <f t="shared" si="82"/>
        <v>0</v>
      </c>
      <c r="AO273" s="60" t="b">
        <f>AND(C273=config!$D$23,AND(NOT(ISBLANK(H273)),H273&lt;=DATE(2022,12,31)))</f>
        <v>0</v>
      </c>
      <c r="AP273" s="60" t="b">
        <f>AND(D273=config!$J$24,AND(NOT(ISBLANK(I273)),I273&lt;=DATE(2022,12,31)))</f>
        <v>0</v>
      </c>
      <c r="AQ273" s="63">
        <f>K273*IF(AN273,14,12)/config!$B$7*AG273</f>
        <v>0</v>
      </c>
      <c r="AR273" s="63">
        <f>IF(K273&lt;=config!$B$9,config!$B$10,config!$B$11)*AQ273</f>
        <v>0</v>
      </c>
      <c r="AS273" s="63" t="e">
        <f>INDEX(Beschäftigungsgruppen!$J$16:$M$20,F273,AI273)/config!$B$12*J273</f>
        <v>#VALUE!</v>
      </c>
      <c r="AT273" s="63" t="e">
        <f>AS273*IF(AN273,14,12)/config!$B$7*AG273</f>
        <v>#VALUE!</v>
      </c>
      <c r="AU273" s="63" t="e">
        <f>IF(AS273&lt;=config!$B$9,config!$B$10,config!$B$11)*AT273</f>
        <v>#VALUE!</v>
      </c>
      <c r="AV273" s="249">
        <f t="shared" si="86"/>
        <v>0</v>
      </c>
      <c r="AW273" s="249">
        <f t="shared" si="87"/>
        <v>0</v>
      </c>
      <c r="AX273" s="53">
        <f t="shared" si="88"/>
        <v>0</v>
      </c>
    </row>
    <row r="274" spans="2:50" ht="15" customHeight="1" x14ac:dyDescent="0.2">
      <c r="B274" s="176" t="str">
        <f t="shared" si="89"/>
        <v/>
      </c>
      <c r="C274" s="137"/>
      <c r="D274" s="115"/>
      <c r="E274" s="96"/>
      <c r="F274" s="127"/>
      <c r="G274" s="128"/>
      <c r="H274" s="122"/>
      <c r="I274" s="123"/>
      <c r="J274" s="129"/>
      <c r="K274" s="17"/>
      <c r="L274" s="115"/>
      <c r="M274" s="117" t="str">
        <f t="shared" si="90"/>
        <v/>
      </c>
      <c r="N274" s="14" t="str">
        <f t="shared" si="91"/>
        <v/>
      </c>
      <c r="O274" s="264" t="str">
        <f t="shared" si="98"/>
        <v/>
      </c>
      <c r="P274" s="262"/>
      <c r="Q274" s="110" t="str">
        <f t="shared" si="92"/>
        <v/>
      </c>
      <c r="R274" s="14" t="str">
        <f t="shared" si="93"/>
        <v/>
      </c>
      <c r="S274" s="14" t="str">
        <f t="shared" si="94"/>
        <v/>
      </c>
      <c r="T274" s="14" t="str">
        <f t="shared" si="95"/>
        <v/>
      </c>
      <c r="U274" s="14" t="str">
        <f t="shared" si="96"/>
        <v/>
      </c>
      <c r="V274" s="95" t="str">
        <f t="shared" si="97"/>
        <v/>
      </c>
      <c r="W274" s="120"/>
      <c r="X274" s="53"/>
      <c r="Y274" s="53" t="b">
        <f t="shared" si="83"/>
        <v>1</v>
      </c>
      <c r="Z274" s="53" t="b">
        <f t="shared" si="84"/>
        <v>0</v>
      </c>
      <c r="AA274" s="53" t="b">
        <f>IF(ISBLANK(H274),TRUE,AND(IF(ISBLANK(I274),TRUE,I274&gt;=H274),AND(H274&gt;=DATE(1900,1,1),H274&lt;=DATE(config!$B$6,12,31))))</f>
        <v>1</v>
      </c>
      <c r="AB274" s="53" t="b">
        <f>IF(ISBLANK(I274),TRUE,IF(ISBLANK(H274),FALSE,AND(I274&gt;=H274,AND(I274&gt;=DATE(config!$B$6,1,1),I274&lt;=DATE(config!$B$6,12,31)))))</f>
        <v>1</v>
      </c>
      <c r="AC274" s="53" t="b">
        <f t="shared" si="80"/>
        <v>0</v>
      </c>
      <c r="AD274" s="53" t="b">
        <f t="shared" si="81"/>
        <v>0</v>
      </c>
      <c r="AE274" s="53">
        <f>IF(H274&lt;DATE(config!$B$6,1,1),DATE(config!$B$6,1,1),H274)</f>
        <v>44562</v>
      </c>
      <c r="AF274" s="53">
        <f>IF(ISBLANK(I274),DATE(config!$B$6,12,31),IF(I274&gt;DATE(config!$B$6,12,31),DATE(config!$B$6,12,31),I274))</f>
        <v>44926</v>
      </c>
      <c r="AG274" s="53">
        <f t="shared" si="99"/>
        <v>365</v>
      </c>
      <c r="AH274" s="53">
        <f>ROUNDDOWN((config!$B$8-H274)/365.25,0)</f>
        <v>123</v>
      </c>
      <c r="AI274" s="60">
        <f t="shared" si="100"/>
        <v>4</v>
      </c>
      <c r="AJ274" s="60" t="str">
        <f>$F274 &amp; INDEX(Beschäftigungsgruppen!$J$15:$M$15,1,AI274)</f>
        <v>d</v>
      </c>
      <c r="AK274" s="60" t="b">
        <f>G274&lt;&gt;config!$F$20</f>
        <v>1</v>
      </c>
      <c r="AL274" s="60" t="str">
        <f t="shared" si="85"/>
        <v>Ja</v>
      </c>
      <c r="AM274" s="60" t="str">
        <f t="shared" si="101"/>
        <v>Nein</v>
      </c>
      <c r="AN274" s="60" t="b">
        <f t="shared" si="82"/>
        <v>0</v>
      </c>
      <c r="AO274" s="60" t="b">
        <f>AND(C274=config!$D$23,AND(NOT(ISBLANK(H274)),H274&lt;=DATE(2022,12,31)))</f>
        <v>0</v>
      </c>
      <c r="AP274" s="60" t="b">
        <f>AND(D274=config!$J$24,AND(NOT(ISBLANK(I274)),I274&lt;=DATE(2022,12,31)))</f>
        <v>0</v>
      </c>
      <c r="AQ274" s="63">
        <f>K274*IF(AN274,14,12)/config!$B$7*AG274</f>
        <v>0</v>
      </c>
      <c r="AR274" s="63">
        <f>IF(K274&lt;=config!$B$9,config!$B$10,config!$B$11)*AQ274</f>
        <v>0</v>
      </c>
      <c r="AS274" s="63" t="e">
        <f>INDEX(Beschäftigungsgruppen!$J$16:$M$20,F274,AI274)/config!$B$12*J274</f>
        <v>#VALUE!</v>
      </c>
      <c r="AT274" s="63" t="e">
        <f>AS274*IF(AN274,14,12)/config!$B$7*AG274</f>
        <v>#VALUE!</v>
      </c>
      <c r="AU274" s="63" t="e">
        <f>IF(AS274&lt;=config!$B$9,config!$B$10,config!$B$11)*AT274</f>
        <v>#VALUE!</v>
      </c>
      <c r="AV274" s="249">
        <f t="shared" si="86"/>
        <v>0</v>
      </c>
      <c r="AW274" s="249">
        <f t="shared" si="87"/>
        <v>0</v>
      </c>
      <c r="AX274" s="53">
        <f t="shared" si="88"/>
        <v>0</v>
      </c>
    </row>
    <row r="275" spans="2:50" ht="15" customHeight="1" x14ac:dyDescent="0.2">
      <c r="B275" s="176" t="str">
        <f t="shared" si="89"/>
        <v/>
      </c>
      <c r="C275" s="137"/>
      <c r="D275" s="115"/>
      <c r="E275" s="96"/>
      <c r="F275" s="127"/>
      <c r="G275" s="128"/>
      <c r="H275" s="122"/>
      <c r="I275" s="123"/>
      <c r="J275" s="129"/>
      <c r="K275" s="17"/>
      <c r="L275" s="115"/>
      <c r="M275" s="117" t="str">
        <f t="shared" si="90"/>
        <v/>
      </c>
      <c r="N275" s="14" t="str">
        <f t="shared" si="91"/>
        <v/>
      </c>
      <c r="O275" s="264" t="str">
        <f t="shared" si="98"/>
        <v/>
      </c>
      <c r="P275" s="262"/>
      <c r="Q275" s="110" t="str">
        <f t="shared" si="92"/>
        <v/>
      </c>
      <c r="R275" s="14" t="str">
        <f t="shared" si="93"/>
        <v/>
      </c>
      <c r="S275" s="14" t="str">
        <f t="shared" si="94"/>
        <v/>
      </c>
      <c r="T275" s="14" t="str">
        <f t="shared" si="95"/>
        <v/>
      </c>
      <c r="U275" s="14" t="str">
        <f t="shared" si="96"/>
        <v/>
      </c>
      <c r="V275" s="95" t="str">
        <f t="shared" si="97"/>
        <v/>
      </c>
      <c r="W275" s="120"/>
      <c r="X275" s="53"/>
      <c r="Y275" s="53" t="b">
        <f t="shared" si="83"/>
        <v>1</v>
      </c>
      <c r="Z275" s="53" t="b">
        <f t="shared" si="84"/>
        <v>0</v>
      </c>
      <c r="AA275" s="53" t="b">
        <f>IF(ISBLANK(H275),TRUE,AND(IF(ISBLANK(I275),TRUE,I275&gt;=H275),AND(H275&gt;=DATE(1900,1,1),H275&lt;=DATE(config!$B$6,12,31))))</f>
        <v>1</v>
      </c>
      <c r="AB275" s="53" t="b">
        <f>IF(ISBLANK(I275),TRUE,IF(ISBLANK(H275),FALSE,AND(I275&gt;=H275,AND(I275&gt;=DATE(config!$B$6,1,1),I275&lt;=DATE(config!$B$6,12,31)))))</f>
        <v>1</v>
      </c>
      <c r="AC275" s="53" t="b">
        <f t="shared" si="80"/>
        <v>0</v>
      </c>
      <c r="AD275" s="53" t="b">
        <f t="shared" si="81"/>
        <v>0</v>
      </c>
      <c r="AE275" s="53">
        <f>IF(H275&lt;DATE(config!$B$6,1,1),DATE(config!$B$6,1,1),H275)</f>
        <v>44562</v>
      </c>
      <c r="AF275" s="53">
        <f>IF(ISBLANK(I275),DATE(config!$B$6,12,31),IF(I275&gt;DATE(config!$B$6,12,31),DATE(config!$B$6,12,31),I275))</f>
        <v>44926</v>
      </c>
      <c r="AG275" s="53">
        <f t="shared" si="99"/>
        <v>365</v>
      </c>
      <c r="AH275" s="53">
        <f>ROUNDDOWN((config!$B$8-H275)/365.25,0)</f>
        <v>123</v>
      </c>
      <c r="AI275" s="60">
        <f t="shared" si="100"/>
        <v>4</v>
      </c>
      <c r="AJ275" s="60" t="str">
        <f>$F275 &amp; INDEX(Beschäftigungsgruppen!$J$15:$M$15,1,AI275)</f>
        <v>d</v>
      </c>
      <c r="AK275" s="60" t="b">
        <f>G275&lt;&gt;config!$F$20</f>
        <v>1</v>
      </c>
      <c r="AL275" s="60" t="str">
        <f t="shared" si="85"/>
        <v>Ja</v>
      </c>
      <c r="AM275" s="60" t="str">
        <f t="shared" si="101"/>
        <v>Nein</v>
      </c>
      <c r="AN275" s="60" t="b">
        <f t="shared" si="82"/>
        <v>0</v>
      </c>
      <c r="AO275" s="60" t="b">
        <f>AND(C275=config!$D$23,AND(NOT(ISBLANK(H275)),H275&lt;=DATE(2022,12,31)))</f>
        <v>0</v>
      </c>
      <c r="AP275" s="60" t="b">
        <f>AND(D275=config!$J$24,AND(NOT(ISBLANK(I275)),I275&lt;=DATE(2022,12,31)))</f>
        <v>0</v>
      </c>
      <c r="AQ275" s="63">
        <f>K275*IF(AN275,14,12)/config!$B$7*AG275</f>
        <v>0</v>
      </c>
      <c r="AR275" s="63">
        <f>IF(K275&lt;=config!$B$9,config!$B$10,config!$B$11)*AQ275</f>
        <v>0</v>
      </c>
      <c r="AS275" s="63" t="e">
        <f>INDEX(Beschäftigungsgruppen!$J$16:$M$20,F275,AI275)/config!$B$12*J275</f>
        <v>#VALUE!</v>
      </c>
      <c r="AT275" s="63" t="e">
        <f>AS275*IF(AN275,14,12)/config!$B$7*AG275</f>
        <v>#VALUE!</v>
      </c>
      <c r="AU275" s="63" t="e">
        <f>IF(AS275&lt;=config!$B$9,config!$B$10,config!$B$11)*AT275</f>
        <v>#VALUE!</v>
      </c>
      <c r="AV275" s="249">
        <f t="shared" si="86"/>
        <v>0</v>
      </c>
      <c r="AW275" s="249">
        <f t="shared" si="87"/>
        <v>0</v>
      </c>
      <c r="AX275" s="53">
        <f t="shared" si="88"/>
        <v>0</v>
      </c>
    </row>
    <row r="276" spans="2:50" ht="15" customHeight="1" x14ac:dyDescent="0.2">
      <c r="B276" s="176" t="str">
        <f t="shared" si="89"/>
        <v/>
      </c>
      <c r="C276" s="137"/>
      <c r="D276" s="115"/>
      <c r="E276" s="96"/>
      <c r="F276" s="127"/>
      <c r="G276" s="128"/>
      <c r="H276" s="122"/>
      <c r="I276" s="123"/>
      <c r="J276" s="129"/>
      <c r="K276" s="17"/>
      <c r="L276" s="115"/>
      <c r="M276" s="117" t="str">
        <f t="shared" si="90"/>
        <v/>
      </c>
      <c r="N276" s="14" t="str">
        <f t="shared" si="91"/>
        <v/>
      </c>
      <c r="O276" s="264" t="str">
        <f t="shared" si="98"/>
        <v/>
      </c>
      <c r="P276" s="262"/>
      <c r="Q276" s="110" t="str">
        <f t="shared" si="92"/>
        <v/>
      </c>
      <c r="R276" s="14" t="str">
        <f t="shared" si="93"/>
        <v/>
      </c>
      <c r="S276" s="14" t="str">
        <f t="shared" si="94"/>
        <v/>
      </c>
      <c r="T276" s="14" t="str">
        <f t="shared" si="95"/>
        <v/>
      </c>
      <c r="U276" s="14" t="str">
        <f t="shared" si="96"/>
        <v/>
      </c>
      <c r="V276" s="95" t="str">
        <f t="shared" si="97"/>
        <v/>
      </c>
      <c r="W276" s="120"/>
      <c r="X276" s="53"/>
      <c r="Y276" s="53" t="b">
        <f t="shared" si="83"/>
        <v>1</v>
      </c>
      <c r="Z276" s="53" t="b">
        <f t="shared" si="84"/>
        <v>0</v>
      </c>
      <c r="AA276" s="53" t="b">
        <f>IF(ISBLANK(H276),TRUE,AND(IF(ISBLANK(I276),TRUE,I276&gt;=H276),AND(H276&gt;=DATE(1900,1,1),H276&lt;=DATE(config!$B$6,12,31))))</f>
        <v>1</v>
      </c>
      <c r="AB276" s="53" t="b">
        <f>IF(ISBLANK(I276),TRUE,IF(ISBLANK(H276),FALSE,AND(I276&gt;=H276,AND(I276&gt;=DATE(config!$B$6,1,1),I276&lt;=DATE(config!$B$6,12,31)))))</f>
        <v>1</v>
      </c>
      <c r="AC276" s="53" t="b">
        <f t="shared" si="80"/>
        <v>0</v>
      </c>
      <c r="AD276" s="53" t="b">
        <f t="shared" si="81"/>
        <v>0</v>
      </c>
      <c r="AE276" s="53">
        <f>IF(H276&lt;DATE(config!$B$6,1,1),DATE(config!$B$6,1,1),H276)</f>
        <v>44562</v>
      </c>
      <c r="AF276" s="53">
        <f>IF(ISBLANK(I276),DATE(config!$B$6,12,31),IF(I276&gt;DATE(config!$B$6,12,31),DATE(config!$B$6,12,31),I276))</f>
        <v>44926</v>
      </c>
      <c r="AG276" s="53">
        <f t="shared" si="99"/>
        <v>365</v>
      </c>
      <c r="AH276" s="53">
        <f>ROUNDDOWN((config!$B$8-H276)/365.25,0)</f>
        <v>123</v>
      </c>
      <c r="AI276" s="60">
        <f t="shared" si="100"/>
        <v>4</v>
      </c>
      <c r="AJ276" s="60" t="str">
        <f>$F276 &amp; INDEX(Beschäftigungsgruppen!$J$15:$M$15,1,AI276)</f>
        <v>d</v>
      </c>
      <c r="AK276" s="60" t="b">
        <f>G276&lt;&gt;config!$F$20</f>
        <v>1</v>
      </c>
      <c r="AL276" s="60" t="str">
        <f t="shared" si="85"/>
        <v>Ja</v>
      </c>
      <c r="AM276" s="60" t="str">
        <f t="shared" si="101"/>
        <v>Nein</v>
      </c>
      <c r="AN276" s="60" t="b">
        <f t="shared" si="82"/>
        <v>0</v>
      </c>
      <c r="AO276" s="60" t="b">
        <f>AND(C276=config!$D$23,AND(NOT(ISBLANK(H276)),H276&lt;=DATE(2022,12,31)))</f>
        <v>0</v>
      </c>
      <c r="AP276" s="60" t="b">
        <f>AND(D276=config!$J$24,AND(NOT(ISBLANK(I276)),I276&lt;=DATE(2022,12,31)))</f>
        <v>0</v>
      </c>
      <c r="AQ276" s="63">
        <f>K276*IF(AN276,14,12)/config!$B$7*AG276</f>
        <v>0</v>
      </c>
      <c r="AR276" s="63">
        <f>IF(K276&lt;=config!$B$9,config!$B$10,config!$B$11)*AQ276</f>
        <v>0</v>
      </c>
      <c r="AS276" s="63" t="e">
        <f>INDEX(Beschäftigungsgruppen!$J$16:$M$20,F276,AI276)/config!$B$12*J276</f>
        <v>#VALUE!</v>
      </c>
      <c r="AT276" s="63" t="e">
        <f>AS276*IF(AN276,14,12)/config!$B$7*AG276</f>
        <v>#VALUE!</v>
      </c>
      <c r="AU276" s="63" t="e">
        <f>IF(AS276&lt;=config!$B$9,config!$B$10,config!$B$11)*AT276</f>
        <v>#VALUE!</v>
      </c>
      <c r="AV276" s="249">
        <f t="shared" si="86"/>
        <v>0</v>
      </c>
      <c r="AW276" s="249">
        <f t="shared" si="87"/>
        <v>0</v>
      </c>
      <c r="AX276" s="53">
        <f t="shared" si="88"/>
        <v>0</v>
      </c>
    </row>
    <row r="277" spans="2:50" ht="15" customHeight="1" x14ac:dyDescent="0.2">
      <c r="B277" s="176" t="str">
        <f t="shared" si="89"/>
        <v/>
      </c>
      <c r="C277" s="137"/>
      <c r="D277" s="115"/>
      <c r="E277" s="96"/>
      <c r="F277" s="127"/>
      <c r="G277" s="128"/>
      <c r="H277" s="122"/>
      <c r="I277" s="123"/>
      <c r="J277" s="129"/>
      <c r="K277" s="17"/>
      <c r="L277" s="115"/>
      <c r="M277" s="117" t="str">
        <f t="shared" si="90"/>
        <v/>
      </c>
      <c r="N277" s="14" t="str">
        <f t="shared" si="91"/>
        <v/>
      </c>
      <c r="O277" s="264" t="str">
        <f t="shared" si="98"/>
        <v/>
      </c>
      <c r="P277" s="262"/>
      <c r="Q277" s="110" t="str">
        <f t="shared" si="92"/>
        <v/>
      </c>
      <c r="R277" s="14" t="str">
        <f t="shared" si="93"/>
        <v/>
      </c>
      <c r="S277" s="14" t="str">
        <f t="shared" si="94"/>
        <v/>
      </c>
      <c r="T277" s="14" t="str">
        <f t="shared" si="95"/>
        <v/>
      </c>
      <c r="U277" s="14" t="str">
        <f t="shared" si="96"/>
        <v/>
      </c>
      <c r="V277" s="95" t="str">
        <f t="shared" si="97"/>
        <v/>
      </c>
      <c r="W277" s="120"/>
      <c r="X277" s="53"/>
      <c r="Y277" s="53" t="b">
        <f t="shared" si="83"/>
        <v>1</v>
      </c>
      <c r="Z277" s="53" t="b">
        <f t="shared" si="84"/>
        <v>0</v>
      </c>
      <c r="AA277" s="53" t="b">
        <f>IF(ISBLANK(H277),TRUE,AND(IF(ISBLANK(I277),TRUE,I277&gt;=H277),AND(H277&gt;=DATE(1900,1,1),H277&lt;=DATE(config!$B$6,12,31))))</f>
        <v>1</v>
      </c>
      <c r="AB277" s="53" t="b">
        <f>IF(ISBLANK(I277),TRUE,IF(ISBLANK(H277),FALSE,AND(I277&gt;=H277,AND(I277&gt;=DATE(config!$B$6,1,1),I277&lt;=DATE(config!$B$6,12,31)))))</f>
        <v>1</v>
      </c>
      <c r="AC277" s="53" t="b">
        <f t="shared" ref="AC277:AC340" si="102">AND(AND(NOT(ISBLANK(G277)),NOT(ISBLANK(H277))),NOT(ISBLANK(J277)))</f>
        <v>0</v>
      </c>
      <c r="AD277" s="53" t="b">
        <f t="shared" ref="AD277:AD340" si="103">AND(AND(AC277,NOT(ISBLANK(K277))),OR(NOT(AK277),NOT(ISBLANK(L277))))</f>
        <v>0</v>
      </c>
      <c r="AE277" s="53">
        <f>IF(H277&lt;DATE(config!$B$6,1,1),DATE(config!$B$6,1,1),H277)</f>
        <v>44562</v>
      </c>
      <c r="AF277" s="53">
        <f>IF(ISBLANK(I277),DATE(config!$B$6,12,31),IF(I277&gt;DATE(config!$B$6,12,31),DATE(config!$B$6,12,31),I277))</f>
        <v>44926</v>
      </c>
      <c r="AG277" s="53">
        <f t="shared" si="99"/>
        <v>365</v>
      </c>
      <c r="AH277" s="53">
        <f>ROUNDDOWN((config!$B$8-H277)/365.25,0)</f>
        <v>123</v>
      </c>
      <c r="AI277" s="60">
        <f t="shared" si="100"/>
        <v>4</v>
      </c>
      <c r="AJ277" s="60" t="str">
        <f>$F277 &amp; INDEX(Beschäftigungsgruppen!$J$15:$M$15,1,AI277)</f>
        <v>d</v>
      </c>
      <c r="AK277" s="60" t="b">
        <f>G277&lt;&gt;config!$F$20</f>
        <v>1</v>
      </c>
      <c r="AL277" s="60" t="str">
        <f t="shared" si="85"/>
        <v>Ja</v>
      </c>
      <c r="AM277" s="60" t="str">
        <f t="shared" si="101"/>
        <v>Nein</v>
      </c>
      <c r="AN277" s="60" t="b">
        <f t="shared" ref="AN277:AN340" si="104">OR(NOT(AK277),L277="Ja")</f>
        <v>0</v>
      </c>
      <c r="AO277" s="60" t="b">
        <f>AND(C277=config!$D$23,AND(NOT(ISBLANK(H277)),H277&lt;=DATE(2022,12,31)))</f>
        <v>0</v>
      </c>
      <c r="AP277" s="60" t="b">
        <f>AND(D277=config!$J$24,AND(NOT(ISBLANK(I277)),I277&lt;=DATE(2022,12,31)))</f>
        <v>0</v>
      </c>
      <c r="AQ277" s="63">
        <f>K277*IF(AN277,14,12)/config!$B$7*AG277</f>
        <v>0</v>
      </c>
      <c r="AR277" s="63">
        <f>IF(K277&lt;=config!$B$9,config!$B$10,config!$B$11)*AQ277</f>
        <v>0</v>
      </c>
      <c r="AS277" s="63" t="e">
        <f>INDEX(Beschäftigungsgruppen!$J$16:$M$20,F277,AI277)/config!$B$12*J277</f>
        <v>#VALUE!</v>
      </c>
      <c r="AT277" s="63" t="e">
        <f>AS277*IF(AN277,14,12)/config!$B$7*AG277</f>
        <v>#VALUE!</v>
      </c>
      <c r="AU277" s="63" t="e">
        <f>IF(AS277&lt;=config!$B$9,config!$B$10,config!$B$11)*AT277</f>
        <v>#VALUE!</v>
      </c>
      <c r="AV277" s="249">
        <f t="shared" si="86"/>
        <v>0</v>
      </c>
      <c r="AW277" s="249">
        <f t="shared" si="87"/>
        <v>0</v>
      </c>
      <c r="AX277" s="53">
        <f t="shared" si="88"/>
        <v>0</v>
      </c>
    </row>
    <row r="278" spans="2:50" ht="15" customHeight="1" x14ac:dyDescent="0.2">
      <c r="B278" s="176" t="str">
        <f t="shared" si="89"/>
        <v/>
      </c>
      <c r="C278" s="137"/>
      <c r="D278" s="115"/>
      <c r="E278" s="96"/>
      <c r="F278" s="127"/>
      <c r="G278" s="128"/>
      <c r="H278" s="122"/>
      <c r="I278" s="123"/>
      <c r="J278" s="129"/>
      <c r="K278" s="17"/>
      <c r="L278" s="115"/>
      <c r="M278" s="117" t="str">
        <f t="shared" si="90"/>
        <v/>
      </c>
      <c r="N278" s="14" t="str">
        <f t="shared" si="91"/>
        <v/>
      </c>
      <c r="O278" s="264" t="str">
        <f t="shared" si="98"/>
        <v/>
      </c>
      <c r="P278" s="262"/>
      <c r="Q278" s="110" t="str">
        <f t="shared" si="92"/>
        <v/>
      </c>
      <c r="R278" s="14" t="str">
        <f t="shared" si="93"/>
        <v/>
      </c>
      <c r="S278" s="14" t="str">
        <f t="shared" si="94"/>
        <v/>
      </c>
      <c r="T278" s="14" t="str">
        <f t="shared" si="95"/>
        <v/>
      </c>
      <c r="U278" s="14" t="str">
        <f t="shared" si="96"/>
        <v/>
      </c>
      <c r="V278" s="95" t="str">
        <f t="shared" si="97"/>
        <v/>
      </c>
      <c r="W278" s="120"/>
      <c r="X278" s="53"/>
      <c r="Y278" s="53" t="b">
        <f t="shared" ref="Y278:Y341" si="105">AND(AND(AND(AND(AND(AND(AND(AND(AND(ISBLANK(P278),ISBLANK(C278)),ISBLANK(D278)),ISBLANK(E278)),ISBLANK(F278)),ISBLANK(H278)),ISBLANK(G278)),ISBLANK(J278)),ISBLANK(K278)),ISBLANK(L278))</f>
        <v>1</v>
      </c>
      <c r="Z278" s="53" t="b">
        <f t="shared" ref="Z278:Z341" si="106">AND(NOT(Y278),NOT(AND(AND(AND(AND(AND(AND(AND(AND(AND(NOT(ISBLANK(C278)),NOT(ISBLANK(D278))),NOT(ISBLANK(E278))),NOT(ISBLANK(F278))),NOT(ISBLANK(H278))),NOT(ISBLANK(G278))),NOT(ISBLANK(J278))),NOT(ISBLANK(K278))),NOT(ISBLANK(P278))),OR(NOT(AK278),L278&lt;&gt;""))))</f>
        <v>0</v>
      </c>
      <c r="AA278" s="53" t="b">
        <f>IF(ISBLANK(H278),TRUE,AND(IF(ISBLANK(I278),TRUE,I278&gt;=H278),AND(H278&gt;=DATE(1900,1,1),H278&lt;=DATE(config!$B$6,12,31))))</f>
        <v>1</v>
      </c>
      <c r="AB278" s="53" t="b">
        <f>IF(ISBLANK(I278),TRUE,IF(ISBLANK(H278),FALSE,AND(I278&gt;=H278,AND(I278&gt;=DATE(config!$B$6,1,1),I278&lt;=DATE(config!$B$6,12,31)))))</f>
        <v>1</v>
      </c>
      <c r="AC278" s="53" t="b">
        <f t="shared" si="102"/>
        <v>0</v>
      </c>
      <c r="AD278" s="53" t="b">
        <f t="shared" si="103"/>
        <v>0</v>
      </c>
      <c r="AE278" s="53">
        <f>IF(H278&lt;DATE(config!$B$6,1,1),DATE(config!$B$6,1,1),H278)</f>
        <v>44562</v>
      </c>
      <c r="AF278" s="53">
        <f>IF(ISBLANK(I278),DATE(config!$B$6,12,31),IF(I278&gt;DATE(config!$B$6,12,31),DATE(config!$B$6,12,31),I278))</f>
        <v>44926</v>
      </c>
      <c r="AG278" s="53">
        <f t="shared" si="99"/>
        <v>365</v>
      </c>
      <c r="AH278" s="53">
        <f>ROUNDDOWN((config!$B$8-H278)/365.25,0)</f>
        <v>123</v>
      </c>
      <c r="AI278" s="60">
        <f t="shared" si="100"/>
        <v>4</v>
      </c>
      <c r="AJ278" s="60" t="str">
        <f>$F278 &amp; INDEX(Beschäftigungsgruppen!$J$15:$M$15,1,AI278)</f>
        <v>d</v>
      </c>
      <c r="AK278" s="60" t="b">
        <f>G278&lt;&gt;config!$F$20</f>
        <v>1</v>
      </c>
      <c r="AL278" s="60" t="str">
        <f t="shared" ref="AL278:AL341" si="107">IF(AK278,"Ja","")</f>
        <v>Ja</v>
      </c>
      <c r="AM278" s="60" t="str">
        <f t="shared" si="101"/>
        <v>Nein</v>
      </c>
      <c r="AN278" s="60" t="b">
        <f t="shared" si="104"/>
        <v>0</v>
      </c>
      <c r="AO278" s="60" t="b">
        <f>AND(C278=config!$D$23,AND(NOT(ISBLANK(H278)),H278&lt;=DATE(2022,12,31)))</f>
        <v>0</v>
      </c>
      <c r="AP278" s="60" t="b">
        <f>AND(D278=config!$J$24,AND(NOT(ISBLANK(I278)),I278&lt;=DATE(2022,12,31)))</f>
        <v>0</v>
      </c>
      <c r="AQ278" s="63">
        <f>K278*IF(AN278,14,12)/config!$B$7*AG278</f>
        <v>0</v>
      </c>
      <c r="AR278" s="63">
        <f>IF(K278&lt;=config!$B$9,config!$B$10,config!$B$11)*AQ278</f>
        <v>0</v>
      </c>
      <c r="AS278" s="63" t="e">
        <f>INDEX(Beschäftigungsgruppen!$J$16:$M$20,F278,AI278)/config!$B$12*J278</f>
        <v>#VALUE!</v>
      </c>
      <c r="AT278" s="63" t="e">
        <f>AS278*IF(AN278,14,12)/config!$B$7*AG278</f>
        <v>#VALUE!</v>
      </c>
      <c r="AU278" s="63" t="e">
        <f>IF(AS278&lt;=config!$B$9,config!$B$10,config!$B$11)*AT278</f>
        <v>#VALUE!</v>
      </c>
      <c r="AV278" s="249">
        <f t="shared" ref="AV278:AV341" si="108">IF(G278="Echter Dienstvertrag",1,0)</f>
        <v>0</v>
      </c>
      <c r="AW278" s="249">
        <f t="shared" ref="AW278:AW341" si="109">IF(G278="Freier Dienstvertrag",1,0)</f>
        <v>0</v>
      </c>
      <c r="AX278" s="53">
        <f t="shared" ref="AX278:AX341" si="110">IF((AV278+AW278)&gt;0,1,0)</f>
        <v>0</v>
      </c>
    </row>
    <row r="279" spans="2:50" ht="15" customHeight="1" x14ac:dyDescent="0.2">
      <c r="B279" s="176" t="str">
        <f t="shared" ref="B279:B342" si="111">IF(Y279,"",IF(Z279,"unvollständig","vollständig"))</f>
        <v/>
      </c>
      <c r="C279" s="137"/>
      <c r="D279" s="115"/>
      <c r="E279" s="96"/>
      <c r="F279" s="127"/>
      <c r="G279" s="128"/>
      <c r="H279" s="122"/>
      <c r="I279" s="123"/>
      <c r="J279" s="129"/>
      <c r="K279" s="17"/>
      <c r="L279" s="115"/>
      <c r="M279" s="117" t="str">
        <f t="shared" ref="M279:M342" si="112">IF(AD279,AQ279,"")</f>
        <v/>
      </c>
      <c r="N279" s="14" t="str">
        <f t="shared" ref="N279:N342" si="113">IF(AD279,AR279,"")</f>
        <v/>
      </c>
      <c r="O279" s="264" t="str">
        <f t="shared" si="98"/>
        <v/>
      </c>
      <c r="P279" s="262"/>
      <c r="Q279" s="110" t="str">
        <f t="shared" ref="Q279:Q342" si="114">IF(AC279,AJ279,"")</f>
        <v/>
      </c>
      <c r="R279" s="14" t="str">
        <f t="shared" ref="R279:R342" si="115">IF(AC279,AS279,"")</f>
        <v/>
      </c>
      <c r="S279" s="14" t="str">
        <f t="shared" ref="S279:S342" si="116">IF(AC279,AT279,"")</f>
        <v/>
      </c>
      <c r="T279" s="14" t="str">
        <f t="shared" ref="T279:T342" si="117">IF(AC279,AU279,"")</f>
        <v/>
      </c>
      <c r="U279" s="14" t="str">
        <f t="shared" ref="U279:U342" si="118">IF(AC279,S279+T279,"")</f>
        <v/>
      </c>
      <c r="V279" s="95" t="str">
        <f t="shared" ref="V279:V342" si="119">IF(AD279,100*O279/U279-100,"")</f>
        <v/>
      </c>
      <c r="W279" s="120"/>
      <c r="X279" s="53"/>
      <c r="Y279" s="53" t="b">
        <f t="shared" si="105"/>
        <v>1</v>
      </c>
      <c r="Z279" s="53" t="b">
        <f t="shared" si="106"/>
        <v>0</v>
      </c>
      <c r="AA279" s="53" t="b">
        <f>IF(ISBLANK(H279),TRUE,AND(IF(ISBLANK(I279),TRUE,I279&gt;=H279),AND(H279&gt;=DATE(1900,1,1),H279&lt;=DATE(config!$B$6,12,31))))</f>
        <v>1</v>
      </c>
      <c r="AB279" s="53" t="b">
        <f>IF(ISBLANK(I279),TRUE,IF(ISBLANK(H279),FALSE,AND(I279&gt;=H279,AND(I279&gt;=DATE(config!$B$6,1,1),I279&lt;=DATE(config!$B$6,12,31)))))</f>
        <v>1</v>
      </c>
      <c r="AC279" s="53" t="b">
        <f t="shared" si="102"/>
        <v>0</v>
      </c>
      <c r="AD279" s="53" t="b">
        <f t="shared" si="103"/>
        <v>0</v>
      </c>
      <c r="AE279" s="53">
        <f>IF(H279&lt;DATE(config!$B$6,1,1),DATE(config!$B$6,1,1),H279)</f>
        <v>44562</v>
      </c>
      <c r="AF279" s="53">
        <f>IF(ISBLANK(I279),DATE(config!$B$6,12,31),IF(I279&gt;DATE(config!$B$6,12,31),DATE(config!$B$6,12,31),I279))</f>
        <v>44926</v>
      </c>
      <c r="AG279" s="53">
        <f t="shared" si="99"/>
        <v>365</v>
      </c>
      <c r="AH279" s="53">
        <f>ROUNDDOWN((config!$B$8-H279)/365.25,0)</f>
        <v>123</v>
      </c>
      <c r="AI279" s="60">
        <f t="shared" si="100"/>
        <v>4</v>
      </c>
      <c r="AJ279" s="60" t="str">
        <f>$F279 &amp; INDEX(Beschäftigungsgruppen!$J$15:$M$15,1,AI279)</f>
        <v>d</v>
      </c>
      <c r="AK279" s="60" t="b">
        <f>G279&lt;&gt;config!$F$20</f>
        <v>1</v>
      </c>
      <c r="AL279" s="60" t="str">
        <f t="shared" si="107"/>
        <v>Ja</v>
      </c>
      <c r="AM279" s="60" t="str">
        <f t="shared" si="101"/>
        <v>Nein</v>
      </c>
      <c r="AN279" s="60" t="b">
        <f t="shared" si="104"/>
        <v>0</v>
      </c>
      <c r="AO279" s="60" t="b">
        <f>AND(C279=config!$D$23,AND(NOT(ISBLANK(H279)),H279&lt;=DATE(2022,12,31)))</f>
        <v>0</v>
      </c>
      <c r="AP279" s="60" t="b">
        <f>AND(D279=config!$J$24,AND(NOT(ISBLANK(I279)),I279&lt;=DATE(2022,12,31)))</f>
        <v>0</v>
      </c>
      <c r="AQ279" s="63">
        <f>K279*IF(AN279,14,12)/config!$B$7*AG279</f>
        <v>0</v>
      </c>
      <c r="AR279" s="63">
        <f>IF(K279&lt;=config!$B$9,config!$B$10,config!$B$11)*AQ279</f>
        <v>0</v>
      </c>
      <c r="AS279" s="63" t="e">
        <f>INDEX(Beschäftigungsgruppen!$J$16:$M$20,F279,AI279)/config!$B$12*J279</f>
        <v>#VALUE!</v>
      </c>
      <c r="AT279" s="63" t="e">
        <f>AS279*IF(AN279,14,12)/config!$B$7*AG279</f>
        <v>#VALUE!</v>
      </c>
      <c r="AU279" s="63" t="e">
        <f>IF(AS279&lt;=config!$B$9,config!$B$10,config!$B$11)*AT279</f>
        <v>#VALUE!</v>
      </c>
      <c r="AV279" s="249">
        <f t="shared" si="108"/>
        <v>0</v>
      </c>
      <c r="AW279" s="249">
        <f t="shared" si="109"/>
        <v>0</v>
      </c>
      <c r="AX279" s="53">
        <f t="shared" si="110"/>
        <v>0</v>
      </c>
    </row>
    <row r="280" spans="2:50" ht="15" customHeight="1" x14ac:dyDescent="0.2">
      <c r="B280" s="176" t="str">
        <f t="shared" si="111"/>
        <v/>
      </c>
      <c r="C280" s="137"/>
      <c r="D280" s="115"/>
      <c r="E280" s="96"/>
      <c r="F280" s="127"/>
      <c r="G280" s="128"/>
      <c r="H280" s="122"/>
      <c r="I280" s="123"/>
      <c r="J280" s="129"/>
      <c r="K280" s="17"/>
      <c r="L280" s="115"/>
      <c r="M280" s="117" t="str">
        <f t="shared" si="112"/>
        <v/>
      </c>
      <c r="N280" s="14" t="str">
        <f t="shared" si="113"/>
        <v/>
      </c>
      <c r="O280" s="264" t="str">
        <f t="shared" ref="O280:O343" si="120">IF(AD280,(M280+N280)*IF(ISBLANK(AX280),1,AX280),"")</f>
        <v/>
      </c>
      <c r="P280" s="262"/>
      <c r="Q280" s="110" t="str">
        <f t="shared" si="114"/>
        <v/>
      </c>
      <c r="R280" s="14" t="str">
        <f t="shared" si="115"/>
        <v/>
      </c>
      <c r="S280" s="14" t="str">
        <f t="shared" si="116"/>
        <v/>
      </c>
      <c r="T280" s="14" t="str">
        <f t="shared" si="117"/>
        <v/>
      </c>
      <c r="U280" s="14" t="str">
        <f t="shared" si="118"/>
        <v/>
      </c>
      <c r="V280" s="95" t="str">
        <f t="shared" si="119"/>
        <v/>
      </c>
      <c r="W280" s="120"/>
      <c r="X280" s="53"/>
      <c r="Y280" s="53" t="b">
        <f t="shared" si="105"/>
        <v>1</v>
      </c>
      <c r="Z280" s="53" t="b">
        <f t="shared" si="106"/>
        <v>0</v>
      </c>
      <c r="AA280" s="53" t="b">
        <f>IF(ISBLANK(H280),TRUE,AND(IF(ISBLANK(I280),TRUE,I280&gt;=H280),AND(H280&gt;=DATE(1900,1,1),H280&lt;=DATE(config!$B$6,12,31))))</f>
        <v>1</v>
      </c>
      <c r="AB280" s="53" t="b">
        <f>IF(ISBLANK(I280),TRUE,IF(ISBLANK(H280),FALSE,AND(I280&gt;=H280,AND(I280&gt;=DATE(config!$B$6,1,1),I280&lt;=DATE(config!$B$6,12,31)))))</f>
        <v>1</v>
      </c>
      <c r="AC280" s="53" t="b">
        <f t="shared" si="102"/>
        <v>0</v>
      </c>
      <c r="AD280" s="53" t="b">
        <f t="shared" si="103"/>
        <v>0</v>
      </c>
      <c r="AE280" s="53">
        <f>IF(H280&lt;DATE(config!$B$6,1,1),DATE(config!$B$6,1,1),H280)</f>
        <v>44562</v>
      </c>
      <c r="AF280" s="53">
        <f>IF(ISBLANK(I280),DATE(config!$B$6,12,31),IF(I280&gt;DATE(config!$B$6,12,31),DATE(config!$B$6,12,31),I280))</f>
        <v>44926</v>
      </c>
      <c r="AG280" s="53">
        <f t="shared" si="99"/>
        <v>365</v>
      </c>
      <c r="AH280" s="53">
        <f>ROUNDDOWN((config!$B$8-H280)/365.25,0)</f>
        <v>123</v>
      </c>
      <c r="AI280" s="60">
        <f t="shared" si="100"/>
        <v>4</v>
      </c>
      <c r="AJ280" s="60" t="str">
        <f>$F280 &amp; INDEX(Beschäftigungsgruppen!$J$15:$M$15,1,AI280)</f>
        <v>d</v>
      </c>
      <c r="AK280" s="60" t="b">
        <f>G280&lt;&gt;config!$F$20</f>
        <v>1</v>
      </c>
      <c r="AL280" s="60" t="str">
        <f t="shared" si="107"/>
        <v>Ja</v>
      </c>
      <c r="AM280" s="60" t="str">
        <f t="shared" si="101"/>
        <v>Nein</v>
      </c>
      <c r="AN280" s="60" t="b">
        <f t="shared" si="104"/>
        <v>0</v>
      </c>
      <c r="AO280" s="60" t="b">
        <f>AND(C280=config!$D$23,AND(NOT(ISBLANK(H280)),H280&lt;=DATE(2022,12,31)))</f>
        <v>0</v>
      </c>
      <c r="AP280" s="60" t="b">
        <f>AND(D280=config!$J$24,AND(NOT(ISBLANK(I280)),I280&lt;=DATE(2022,12,31)))</f>
        <v>0</v>
      </c>
      <c r="AQ280" s="63">
        <f>K280*IF(AN280,14,12)/config!$B$7*AG280</f>
        <v>0</v>
      </c>
      <c r="AR280" s="63">
        <f>IF(K280&lt;=config!$B$9,config!$B$10,config!$B$11)*AQ280</f>
        <v>0</v>
      </c>
      <c r="AS280" s="63" t="e">
        <f>INDEX(Beschäftigungsgruppen!$J$16:$M$20,F280,AI280)/config!$B$12*J280</f>
        <v>#VALUE!</v>
      </c>
      <c r="AT280" s="63" t="e">
        <f>AS280*IF(AN280,14,12)/config!$B$7*AG280</f>
        <v>#VALUE!</v>
      </c>
      <c r="AU280" s="63" t="e">
        <f>IF(AS280&lt;=config!$B$9,config!$B$10,config!$B$11)*AT280</f>
        <v>#VALUE!</v>
      </c>
      <c r="AV280" s="249">
        <f t="shared" si="108"/>
        <v>0</v>
      </c>
      <c r="AW280" s="249">
        <f t="shared" si="109"/>
        <v>0</v>
      </c>
      <c r="AX280" s="53">
        <f t="shared" si="110"/>
        <v>0</v>
      </c>
    </row>
    <row r="281" spans="2:50" ht="15" customHeight="1" x14ac:dyDescent="0.2">
      <c r="B281" s="176" t="str">
        <f t="shared" si="111"/>
        <v/>
      </c>
      <c r="C281" s="137"/>
      <c r="D281" s="115"/>
      <c r="E281" s="96"/>
      <c r="F281" s="127"/>
      <c r="G281" s="128"/>
      <c r="H281" s="122"/>
      <c r="I281" s="123"/>
      <c r="J281" s="129"/>
      <c r="K281" s="17"/>
      <c r="L281" s="115"/>
      <c r="M281" s="117" t="str">
        <f t="shared" si="112"/>
        <v/>
      </c>
      <c r="N281" s="14" t="str">
        <f t="shared" si="113"/>
        <v/>
      </c>
      <c r="O281" s="264" t="str">
        <f t="shared" si="120"/>
        <v/>
      </c>
      <c r="P281" s="262"/>
      <c r="Q281" s="110" t="str">
        <f t="shared" si="114"/>
        <v/>
      </c>
      <c r="R281" s="14" t="str">
        <f t="shared" si="115"/>
        <v/>
      </c>
      <c r="S281" s="14" t="str">
        <f t="shared" si="116"/>
        <v/>
      </c>
      <c r="T281" s="14" t="str">
        <f t="shared" si="117"/>
        <v/>
      </c>
      <c r="U281" s="14" t="str">
        <f t="shared" si="118"/>
        <v/>
      </c>
      <c r="V281" s="95" t="str">
        <f t="shared" si="119"/>
        <v/>
      </c>
      <c r="W281" s="120"/>
      <c r="X281" s="53"/>
      <c r="Y281" s="53" t="b">
        <f t="shared" si="105"/>
        <v>1</v>
      </c>
      <c r="Z281" s="53" t="b">
        <f t="shared" si="106"/>
        <v>0</v>
      </c>
      <c r="AA281" s="53" t="b">
        <f>IF(ISBLANK(H281),TRUE,AND(IF(ISBLANK(I281),TRUE,I281&gt;=H281),AND(H281&gt;=DATE(1900,1,1),H281&lt;=DATE(config!$B$6,12,31))))</f>
        <v>1</v>
      </c>
      <c r="AB281" s="53" t="b">
        <f>IF(ISBLANK(I281),TRUE,IF(ISBLANK(H281),FALSE,AND(I281&gt;=H281,AND(I281&gt;=DATE(config!$B$6,1,1),I281&lt;=DATE(config!$B$6,12,31)))))</f>
        <v>1</v>
      </c>
      <c r="AC281" s="53" t="b">
        <f t="shared" si="102"/>
        <v>0</v>
      </c>
      <c r="AD281" s="53" t="b">
        <f t="shared" si="103"/>
        <v>0</v>
      </c>
      <c r="AE281" s="53">
        <f>IF(H281&lt;DATE(config!$B$6,1,1),DATE(config!$B$6,1,1),H281)</f>
        <v>44562</v>
      </c>
      <c r="AF281" s="53">
        <f>IF(ISBLANK(I281),DATE(config!$B$6,12,31),IF(I281&gt;DATE(config!$B$6,12,31),DATE(config!$B$6,12,31),I281))</f>
        <v>44926</v>
      </c>
      <c r="AG281" s="53">
        <f t="shared" si="99"/>
        <v>365</v>
      </c>
      <c r="AH281" s="53">
        <f>ROUNDDOWN((config!$B$8-H281)/365.25,0)</f>
        <v>123</v>
      </c>
      <c r="AI281" s="60">
        <f t="shared" si="100"/>
        <v>4</v>
      </c>
      <c r="AJ281" s="60" t="str">
        <f>$F281 &amp; INDEX(Beschäftigungsgruppen!$J$15:$M$15,1,AI281)</f>
        <v>d</v>
      </c>
      <c r="AK281" s="60" t="b">
        <f>G281&lt;&gt;config!$F$20</f>
        <v>1</v>
      </c>
      <c r="AL281" s="60" t="str">
        <f t="shared" si="107"/>
        <v>Ja</v>
      </c>
      <c r="AM281" s="60" t="str">
        <f t="shared" si="101"/>
        <v>Nein</v>
      </c>
      <c r="AN281" s="60" t="b">
        <f t="shared" si="104"/>
        <v>0</v>
      </c>
      <c r="AO281" s="60" t="b">
        <f>AND(C281=config!$D$23,AND(NOT(ISBLANK(H281)),H281&lt;=DATE(2022,12,31)))</f>
        <v>0</v>
      </c>
      <c r="AP281" s="60" t="b">
        <f>AND(D281=config!$J$24,AND(NOT(ISBLANK(I281)),I281&lt;=DATE(2022,12,31)))</f>
        <v>0</v>
      </c>
      <c r="AQ281" s="63">
        <f>K281*IF(AN281,14,12)/config!$B$7*AG281</f>
        <v>0</v>
      </c>
      <c r="AR281" s="63">
        <f>IF(K281&lt;=config!$B$9,config!$B$10,config!$B$11)*AQ281</f>
        <v>0</v>
      </c>
      <c r="AS281" s="63" t="e">
        <f>INDEX(Beschäftigungsgruppen!$J$16:$M$20,F281,AI281)/config!$B$12*J281</f>
        <v>#VALUE!</v>
      </c>
      <c r="AT281" s="63" t="e">
        <f>AS281*IF(AN281,14,12)/config!$B$7*AG281</f>
        <v>#VALUE!</v>
      </c>
      <c r="AU281" s="63" t="e">
        <f>IF(AS281&lt;=config!$B$9,config!$B$10,config!$B$11)*AT281</f>
        <v>#VALUE!</v>
      </c>
      <c r="AV281" s="249">
        <f t="shared" si="108"/>
        <v>0</v>
      </c>
      <c r="AW281" s="249">
        <f t="shared" si="109"/>
        <v>0</v>
      </c>
      <c r="AX281" s="53">
        <f t="shared" si="110"/>
        <v>0</v>
      </c>
    </row>
    <row r="282" spans="2:50" ht="15" customHeight="1" x14ac:dyDescent="0.2">
      <c r="B282" s="176" t="str">
        <f t="shared" si="111"/>
        <v/>
      </c>
      <c r="C282" s="137"/>
      <c r="D282" s="115"/>
      <c r="E282" s="96"/>
      <c r="F282" s="127"/>
      <c r="G282" s="128"/>
      <c r="H282" s="122"/>
      <c r="I282" s="123"/>
      <c r="J282" s="129"/>
      <c r="K282" s="17"/>
      <c r="L282" s="115"/>
      <c r="M282" s="117" t="str">
        <f t="shared" si="112"/>
        <v/>
      </c>
      <c r="N282" s="14" t="str">
        <f t="shared" si="113"/>
        <v/>
      </c>
      <c r="O282" s="264" t="str">
        <f t="shared" si="120"/>
        <v/>
      </c>
      <c r="P282" s="262"/>
      <c r="Q282" s="110" t="str">
        <f t="shared" si="114"/>
        <v/>
      </c>
      <c r="R282" s="14" t="str">
        <f t="shared" si="115"/>
        <v/>
      </c>
      <c r="S282" s="14" t="str">
        <f t="shared" si="116"/>
        <v/>
      </c>
      <c r="T282" s="14" t="str">
        <f t="shared" si="117"/>
        <v/>
      </c>
      <c r="U282" s="14" t="str">
        <f t="shared" si="118"/>
        <v/>
      </c>
      <c r="V282" s="95" t="str">
        <f t="shared" si="119"/>
        <v/>
      </c>
      <c r="W282" s="120"/>
      <c r="X282" s="53"/>
      <c r="Y282" s="53" t="b">
        <f t="shared" si="105"/>
        <v>1</v>
      </c>
      <c r="Z282" s="53" t="b">
        <f t="shared" si="106"/>
        <v>0</v>
      </c>
      <c r="AA282" s="53" t="b">
        <f>IF(ISBLANK(H282),TRUE,AND(IF(ISBLANK(I282),TRUE,I282&gt;=H282),AND(H282&gt;=DATE(1900,1,1),H282&lt;=DATE(config!$B$6,12,31))))</f>
        <v>1</v>
      </c>
      <c r="AB282" s="53" t="b">
        <f>IF(ISBLANK(I282),TRUE,IF(ISBLANK(H282),FALSE,AND(I282&gt;=H282,AND(I282&gt;=DATE(config!$B$6,1,1),I282&lt;=DATE(config!$B$6,12,31)))))</f>
        <v>1</v>
      </c>
      <c r="AC282" s="53" t="b">
        <f t="shared" si="102"/>
        <v>0</v>
      </c>
      <c r="AD282" s="53" t="b">
        <f t="shared" si="103"/>
        <v>0</v>
      </c>
      <c r="AE282" s="53">
        <f>IF(H282&lt;DATE(config!$B$6,1,1),DATE(config!$B$6,1,1),H282)</f>
        <v>44562</v>
      </c>
      <c r="AF282" s="53">
        <f>IF(ISBLANK(I282),DATE(config!$B$6,12,31),IF(I282&gt;DATE(config!$B$6,12,31),DATE(config!$B$6,12,31),I282))</f>
        <v>44926</v>
      </c>
      <c r="AG282" s="53">
        <f t="shared" si="99"/>
        <v>365</v>
      </c>
      <c r="AH282" s="53">
        <f>ROUNDDOWN((config!$B$8-H282)/365.25,0)</f>
        <v>123</v>
      </c>
      <c r="AI282" s="60">
        <f t="shared" si="100"/>
        <v>4</v>
      </c>
      <c r="AJ282" s="60" t="str">
        <f>$F282 &amp; INDEX(Beschäftigungsgruppen!$J$15:$M$15,1,AI282)</f>
        <v>d</v>
      </c>
      <c r="AK282" s="60" t="b">
        <f>G282&lt;&gt;config!$F$20</f>
        <v>1</v>
      </c>
      <c r="AL282" s="60" t="str">
        <f t="shared" si="107"/>
        <v>Ja</v>
      </c>
      <c r="AM282" s="60" t="str">
        <f t="shared" si="101"/>
        <v>Nein</v>
      </c>
      <c r="AN282" s="60" t="b">
        <f t="shared" si="104"/>
        <v>0</v>
      </c>
      <c r="AO282" s="60" t="b">
        <f>AND(C282=config!$D$23,AND(NOT(ISBLANK(H282)),H282&lt;=DATE(2022,12,31)))</f>
        <v>0</v>
      </c>
      <c r="AP282" s="60" t="b">
        <f>AND(D282=config!$J$24,AND(NOT(ISBLANK(I282)),I282&lt;=DATE(2022,12,31)))</f>
        <v>0</v>
      </c>
      <c r="AQ282" s="63">
        <f>K282*IF(AN282,14,12)/config!$B$7*AG282</f>
        <v>0</v>
      </c>
      <c r="AR282" s="63">
        <f>IF(K282&lt;=config!$B$9,config!$B$10,config!$B$11)*AQ282</f>
        <v>0</v>
      </c>
      <c r="AS282" s="63" t="e">
        <f>INDEX(Beschäftigungsgruppen!$J$16:$M$20,F282,AI282)/config!$B$12*J282</f>
        <v>#VALUE!</v>
      </c>
      <c r="AT282" s="63" t="e">
        <f>AS282*IF(AN282,14,12)/config!$B$7*AG282</f>
        <v>#VALUE!</v>
      </c>
      <c r="AU282" s="63" t="e">
        <f>IF(AS282&lt;=config!$B$9,config!$B$10,config!$B$11)*AT282</f>
        <v>#VALUE!</v>
      </c>
      <c r="AV282" s="249">
        <f t="shared" si="108"/>
        <v>0</v>
      </c>
      <c r="AW282" s="249">
        <f t="shared" si="109"/>
        <v>0</v>
      </c>
      <c r="AX282" s="53">
        <f t="shared" si="110"/>
        <v>0</v>
      </c>
    </row>
    <row r="283" spans="2:50" ht="15" customHeight="1" x14ac:dyDescent="0.2">
      <c r="B283" s="176" t="str">
        <f t="shared" si="111"/>
        <v/>
      </c>
      <c r="C283" s="137"/>
      <c r="D283" s="115"/>
      <c r="E283" s="96"/>
      <c r="F283" s="127"/>
      <c r="G283" s="128"/>
      <c r="H283" s="122"/>
      <c r="I283" s="123"/>
      <c r="J283" s="129"/>
      <c r="K283" s="17"/>
      <c r="L283" s="115"/>
      <c r="M283" s="117" t="str">
        <f t="shared" si="112"/>
        <v/>
      </c>
      <c r="N283" s="14" t="str">
        <f t="shared" si="113"/>
        <v/>
      </c>
      <c r="O283" s="264" t="str">
        <f t="shared" si="120"/>
        <v/>
      </c>
      <c r="P283" s="262"/>
      <c r="Q283" s="110" t="str">
        <f t="shared" si="114"/>
        <v/>
      </c>
      <c r="R283" s="14" t="str">
        <f t="shared" si="115"/>
        <v/>
      </c>
      <c r="S283" s="14" t="str">
        <f t="shared" si="116"/>
        <v/>
      </c>
      <c r="T283" s="14" t="str">
        <f t="shared" si="117"/>
        <v/>
      </c>
      <c r="U283" s="14" t="str">
        <f t="shared" si="118"/>
        <v/>
      </c>
      <c r="V283" s="95" t="str">
        <f t="shared" si="119"/>
        <v/>
      </c>
      <c r="W283" s="120"/>
      <c r="X283" s="53"/>
      <c r="Y283" s="53" t="b">
        <f t="shared" si="105"/>
        <v>1</v>
      </c>
      <c r="Z283" s="53" t="b">
        <f t="shared" si="106"/>
        <v>0</v>
      </c>
      <c r="AA283" s="53" t="b">
        <f>IF(ISBLANK(H283),TRUE,AND(IF(ISBLANK(I283),TRUE,I283&gt;=H283),AND(H283&gt;=DATE(1900,1,1),H283&lt;=DATE(config!$B$6,12,31))))</f>
        <v>1</v>
      </c>
      <c r="AB283" s="53" t="b">
        <f>IF(ISBLANK(I283),TRUE,IF(ISBLANK(H283),FALSE,AND(I283&gt;=H283,AND(I283&gt;=DATE(config!$B$6,1,1),I283&lt;=DATE(config!$B$6,12,31)))))</f>
        <v>1</v>
      </c>
      <c r="AC283" s="53" t="b">
        <f t="shared" si="102"/>
        <v>0</v>
      </c>
      <c r="AD283" s="53" t="b">
        <f t="shared" si="103"/>
        <v>0</v>
      </c>
      <c r="AE283" s="53">
        <f>IF(H283&lt;DATE(config!$B$6,1,1),DATE(config!$B$6,1,1),H283)</f>
        <v>44562</v>
      </c>
      <c r="AF283" s="53">
        <f>IF(ISBLANK(I283),DATE(config!$B$6,12,31),IF(I283&gt;DATE(config!$B$6,12,31),DATE(config!$B$6,12,31),I283))</f>
        <v>44926</v>
      </c>
      <c r="AG283" s="53">
        <f t="shared" si="99"/>
        <v>365</v>
      </c>
      <c r="AH283" s="53">
        <f>ROUNDDOWN((config!$B$8-H283)/365.25,0)</f>
        <v>123</v>
      </c>
      <c r="AI283" s="60">
        <f t="shared" si="100"/>
        <v>4</v>
      </c>
      <c r="AJ283" s="60" t="str">
        <f>$F283 &amp; INDEX(Beschäftigungsgruppen!$J$15:$M$15,1,AI283)</f>
        <v>d</v>
      </c>
      <c r="AK283" s="60" t="b">
        <f>G283&lt;&gt;config!$F$20</f>
        <v>1</v>
      </c>
      <c r="AL283" s="60" t="str">
        <f t="shared" si="107"/>
        <v>Ja</v>
      </c>
      <c r="AM283" s="60" t="str">
        <f t="shared" si="101"/>
        <v>Nein</v>
      </c>
      <c r="AN283" s="60" t="b">
        <f t="shared" si="104"/>
        <v>0</v>
      </c>
      <c r="AO283" s="60" t="b">
        <f>AND(C283=config!$D$23,AND(NOT(ISBLANK(H283)),H283&lt;=DATE(2022,12,31)))</f>
        <v>0</v>
      </c>
      <c r="AP283" s="60" t="b">
        <f>AND(D283=config!$J$24,AND(NOT(ISBLANK(I283)),I283&lt;=DATE(2022,12,31)))</f>
        <v>0</v>
      </c>
      <c r="AQ283" s="63">
        <f>K283*IF(AN283,14,12)/config!$B$7*AG283</f>
        <v>0</v>
      </c>
      <c r="AR283" s="63">
        <f>IF(K283&lt;=config!$B$9,config!$B$10,config!$B$11)*AQ283</f>
        <v>0</v>
      </c>
      <c r="AS283" s="63" t="e">
        <f>INDEX(Beschäftigungsgruppen!$J$16:$M$20,F283,AI283)/config!$B$12*J283</f>
        <v>#VALUE!</v>
      </c>
      <c r="AT283" s="63" t="e">
        <f>AS283*IF(AN283,14,12)/config!$B$7*AG283</f>
        <v>#VALUE!</v>
      </c>
      <c r="AU283" s="63" t="e">
        <f>IF(AS283&lt;=config!$B$9,config!$B$10,config!$B$11)*AT283</f>
        <v>#VALUE!</v>
      </c>
      <c r="AV283" s="249">
        <f t="shared" si="108"/>
        <v>0</v>
      </c>
      <c r="AW283" s="249">
        <f t="shared" si="109"/>
        <v>0</v>
      </c>
      <c r="AX283" s="53">
        <f t="shared" si="110"/>
        <v>0</v>
      </c>
    </row>
    <row r="284" spans="2:50" ht="15" customHeight="1" x14ac:dyDescent="0.2">
      <c r="B284" s="176" t="str">
        <f t="shared" si="111"/>
        <v/>
      </c>
      <c r="C284" s="137"/>
      <c r="D284" s="115"/>
      <c r="E284" s="96"/>
      <c r="F284" s="127"/>
      <c r="G284" s="128"/>
      <c r="H284" s="122"/>
      <c r="I284" s="123"/>
      <c r="J284" s="129"/>
      <c r="K284" s="17"/>
      <c r="L284" s="115"/>
      <c r="M284" s="117" t="str">
        <f t="shared" si="112"/>
        <v/>
      </c>
      <c r="N284" s="14" t="str">
        <f t="shared" si="113"/>
        <v/>
      </c>
      <c r="O284" s="264" t="str">
        <f t="shared" si="120"/>
        <v/>
      </c>
      <c r="P284" s="262"/>
      <c r="Q284" s="110" t="str">
        <f t="shared" si="114"/>
        <v/>
      </c>
      <c r="R284" s="14" t="str">
        <f t="shared" si="115"/>
        <v/>
      </c>
      <c r="S284" s="14" t="str">
        <f t="shared" si="116"/>
        <v/>
      </c>
      <c r="T284" s="14" t="str">
        <f t="shared" si="117"/>
        <v/>
      </c>
      <c r="U284" s="14" t="str">
        <f t="shared" si="118"/>
        <v/>
      </c>
      <c r="V284" s="95" t="str">
        <f t="shared" si="119"/>
        <v/>
      </c>
      <c r="W284" s="120"/>
      <c r="X284" s="53"/>
      <c r="Y284" s="53" t="b">
        <f t="shared" si="105"/>
        <v>1</v>
      </c>
      <c r="Z284" s="53" t="b">
        <f t="shared" si="106"/>
        <v>0</v>
      </c>
      <c r="AA284" s="53" t="b">
        <f>IF(ISBLANK(H284),TRUE,AND(IF(ISBLANK(I284),TRUE,I284&gt;=H284),AND(H284&gt;=DATE(1900,1,1),H284&lt;=DATE(config!$B$6,12,31))))</f>
        <v>1</v>
      </c>
      <c r="AB284" s="53" t="b">
        <f>IF(ISBLANK(I284),TRUE,IF(ISBLANK(H284),FALSE,AND(I284&gt;=H284,AND(I284&gt;=DATE(config!$B$6,1,1),I284&lt;=DATE(config!$B$6,12,31)))))</f>
        <v>1</v>
      </c>
      <c r="AC284" s="53" t="b">
        <f t="shared" si="102"/>
        <v>0</v>
      </c>
      <c r="AD284" s="53" t="b">
        <f t="shared" si="103"/>
        <v>0</v>
      </c>
      <c r="AE284" s="53">
        <f>IF(H284&lt;DATE(config!$B$6,1,1),DATE(config!$B$6,1,1),H284)</f>
        <v>44562</v>
      </c>
      <c r="AF284" s="53">
        <f>IF(ISBLANK(I284),DATE(config!$B$6,12,31),IF(I284&gt;DATE(config!$B$6,12,31),DATE(config!$B$6,12,31),I284))</f>
        <v>44926</v>
      </c>
      <c r="AG284" s="53">
        <f t="shared" si="99"/>
        <v>365</v>
      </c>
      <c r="AH284" s="53">
        <f>ROUNDDOWN((config!$B$8-H284)/365.25,0)</f>
        <v>123</v>
      </c>
      <c r="AI284" s="60">
        <f t="shared" si="100"/>
        <v>4</v>
      </c>
      <c r="AJ284" s="60" t="str">
        <f>$F284 &amp; INDEX(Beschäftigungsgruppen!$J$15:$M$15,1,AI284)</f>
        <v>d</v>
      </c>
      <c r="AK284" s="60" t="b">
        <f>G284&lt;&gt;config!$F$20</f>
        <v>1</v>
      </c>
      <c r="AL284" s="60" t="str">
        <f t="shared" si="107"/>
        <v>Ja</v>
      </c>
      <c r="AM284" s="60" t="str">
        <f t="shared" si="101"/>
        <v>Nein</v>
      </c>
      <c r="AN284" s="60" t="b">
        <f t="shared" si="104"/>
        <v>0</v>
      </c>
      <c r="AO284" s="60" t="b">
        <f>AND(C284=config!$D$23,AND(NOT(ISBLANK(H284)),H284&lt;=DATE(2022,12,31)))</f>
        <v>0</v>
      </c>
      <c r="AP284" s="60" t="b">
        <f>AND(D284=config!$J$24,AND(NOT(ISBLANK(I284)),I284&lt;=DATE(2022,12,31)))</f>
        <v>0</v>
      </c>
      <c r="AQ284" s="63">
        <f>K284*IF(AN284,14,12)/config!$B$7*AG284</f>
        <v>0</v>
      </c>
      <c r="AR284" s="63">
        <f>IF(K284&lt;=config!$B$9,config!$B$10,config!$B$11)*AQ284</f>
        <v>0</v>
      </c>
      <c r="AS284" s="63" t="e">
        <f>INDEX(Beschäftigungsgruppen!$J$16:$M$20,F284,AI284)/config!$B$12*J284</f>
        <v>#VALUE!</v>
      </c>
      <c r="AT284" s="63" t="e">
        <f>AS284*IF(AN284,14,12)/config!$B$7*AG284</f>
        <v>#VALUE!</v>
      </c>
      <c r="AU284" s="63" t="e">
        <f>IF(AS284&lt;=config!$B$9,config!$B$10,config!$B$11)*AT284</f>
        <v>#VALUE!</v>
      </c>
      <c r="AV284" s="249">
        <f t="shared" si="108"/>
        <v>0</v>
      </c>
      <c r="AW284" s="249">
        <f t="shared" si="109"/>
        <v>0</v>
      </c>
      <c r="AX284" s="53">
        <f t="shared" si="110"/>
        <v>0</v>
      </c>
    </row>
    <row r="285" spans="2:50" ht="15" customHeight="1" x14ac:dyDescent="0.2">
      <c r="B285" s="176" t="str">
        <f t="shared" si="111"/>
        <v/>
      </c>
      <c r="C285" s="137"/>
      <c r="D285" s="115"/>
      <c r="E285" s="96"/>
      <c r="F285" s="127"/>
      <c r="G285" s="128"/>
      <c r="H285" s="122"/>
      <c r="I285" s="123"/>
      <c r="J285" s="129"/>
      <c r="K285" s="17"/>
      <c r="L285" s="115"/>
      <c r="M285" s="117" t="str">
        <f t="shared" si="112"/>
        <v/>
      </c>
      <c r="N285" s="14" t="str">
        <f t="shared" si="113"/>
        <v/>
      </c>
      <c r="O285" s="264" t="str">
        <f t="shared" si="120"/>
        <v/>
      </c>
      <c r="P285" s="262"/>
      <c r="Q285" s="110" t="str">
        <f t="shared" si="114"/>
        <v/>
      </c>
      <c r="R285" s="14" t="str">
        <f t="shared" si="115"/>
        <v/>
      </c>
      <c r="S285" s="14" t="str">
        <f t="shared" si="116"/>
        <v/>
      </c>
      <c r="T285" s="14" t="str">
        <f t="shared" si="117"/>
        <v/>
      </c>
      <c r="U285" s="14" t="str">
        <f t="shared" si="118"/>
        <v/>
      </c>
      <c r="V285" s="95" t="str">
        <f t="shared" si="119"/>
        <v/>
      </c>
      <c r="W285" s="120"/>
      <c r="X285" s="53"/>
      <c r="Y285" s="53" t="b">
        <f t="shared" si="105"/>
        <v>1</v>
      </c>
      <c r="Z285" s="53" t="b">
        <f t="shared" si="106"/>
        <v>0</v>
      </c>
      <c r="AA285" s="53" t="b">
        <f>IF(ISBLANK(H285),TRUE,AND(IF(ISBLANK(I285),TRUE,I285&gt;=H285),AND(H285&gt;=DATE(1900,1,1),H285&lt;=DATE(config!$B$6,12,31))))</f>
        <v>1</v>
      </c>
      <c r="AB285" s="53" t="b">
        <f>IF(ISBLANK(I285),TRUE,IF(ISBLANK(H285),FALSE,AND(I285&gt;=H285,AND(I285&gt;=DATE(config!$B$6,1,1),I285&lt;=DATE(config!$B$6,12,31)))))</f>
        <v>1</v>
      </c>
      <c r="AC285" s="53" t="b">
        <f t="shared" si="102"/>
        <v>0</v>
      </c>
      <c r="AD285" s="53" t="b">
        <f t="shared" si="103"/>
        <v>0</v>
      </c>
      <c r="AE285" s="53">
        <f>IF(H285&lt;DATE(config!$B$6,1,1),DATE(config!$B$6,1,1),H285)</f>
        <v>44562</v>
      </c>
      <c r="AF285" s="53">
        <f>IF(ISBLANK(I285),DATE(config!$B$6,12,31),IF(I285&gt;DATE(config!$B$6,12,31),DATE(config!$B$6,12,31),I285))</f>
        <v>44926</v>
      </c>
      <c r="AG285" s="53">
        <f t="shared" si="99"/>
        <v>365</v>
      </c>
      <c r="AH285" s="53">
        <f>ROUNDDOWN((config!$B$8-H285)/365.25,0)</f>
        <v>123</v>
      </c>
      <c r="AI285" s="60">
        <f t="shared" si="100"/>
        <v>4</v>
      </c>
      <c r="AJ285" s="60" t="str">
        <f>$F285 &amp; INDEX(Beschäftigungsgruppen!$J$15:$M$15,1,AI285)</f>
        <v>d</v>
      </c>
      <c r="AK285" s="60" t="b">
        <f>G285&lt;&gt;config!$F$20</f>
        <v>1</v>
      </c>
      <c r="AL285" s="60" t="str">
        <f t="shared" si="107"/>
        <v>Ja</v>
      </c>
      <c r="AM285" s="60" t="str">
        <f t="shared" si="101"/>
        <v>Nein</v>
      </c>
      <c r="AN285" s="60" t="b">
        <f t="shared" si="104"/>
        <v>0</v>
      </c>
      <c r="AO285" s="60" t="b">
        <f>AND(C285=config!$D$23,AND(NOT(ISBLANK(H285)),H285&lt;=DATE(2022,12,31)))</f>
        <v>0</v>
      </c>
      <c r="AP285" s="60" t="b">
        <f>AND(D285=config!$J$24,AND(NOT(ISBLANK(I285)),I285&lt;=DATE(2022,12,31)))</f>
        <v>0</v>
      </c>
      <c r="AQ285" s="63">
        <f>K285*IF(AN285,14,12)/config!$B$7*AG285</f>
        <v>0</v>
      </c>
      <c r="AR285" s="63">
        <f>IF(K285&lt;=config!$B$9,config!$B$10,config!$B$11)*AQ285</f>
        <v>0</v>
      </c>
      <c r="AS285" s="63" t="e">
        <f>INDEX(Beschäftigungsgruppen!$J$16:$M$20,F285,AI285)/config!$B$12*J285</f>
        <v>#VALUE!</v>
      </c>
      <c r="AT285" s="63" t="e">
        <f>AS285*IF(AN285,14,12)/config!$B$7*AG285</f>
        <v>#VALUE!</v>
      </c>
      <c r="AU285" s="63" t="e">
        <f>IF(AS285&lt;=config!$B$9,config!$B$10,config!$B$11)*AT285</f>
        <v>#VALUE!</v>
      </c>
      <c r="AV285" s="249">
        <f t="shared" si="108"/>
        <v>0</v>
      </c>
      <c r="AW285" s="249">
        <f t="shared" si="109"/>
        <v>0</v>
      </c>
      <c r="AX285" s="53">
        <f t="shared" si="110"/>
        <v>0</v>
      </c>
    </row>
    <row r="286" spans="2:50" ht="15" customHeight="1" x14ac:dyDescent="0.2">
      <c r="B286" s="176" t="str">
        <f t="shared" si="111"/>
        <v/>
      </c>
      <c r="C286" s="137"/>
      <c r="D286" s="115"/>
      <c r="E286" s="96"/>
      <c r="F286" s="127"/>
      <c r="G286" s="128"/>
      <c r="H286" s="122"/>
      <c r="I286" s="123"/>
      <c r="J286" s="129"/>
      <c r="K286" s="17"/>
      <c r="L286" s="115"/>
      <c r="M286" s="117" t="str">
        <f t="shared" si="112"/>
        <v/>
      </c>
      <c r="N286" s="14" t="str">
        <f t="shared" si="113"/>
        <v/>
      </c>
      <c r="O286" s="264" t="str">
        <f t="shared" si="120"/>
        <v/>
      </c>
      <c r="P286" s="262"/>
      <c r="Q286" s="110" t="str">
        <f t="shared" si="114"/>
        <v/>
      </c>
      <c r="R286" s="14" t="str">
        <f t="shared" si="115"/>
        <v/>
      </c>
      <c r="S286" s="14" t="str">
        <f t="shared" si="116"/>
        <v/>
      </c>
      <c r="T286" s="14" t="str">
        <f t="shared" si="117"/>
        <v/>
      </c>
      <c r="U286" s="14" t="str">
        <f t="shared" si="118"/>
        <v/>
      </c>
      <c r="V286" s="95" t="str">
        <f t="shared" si="119"/>
        <v/>
      </c>
      <c r="W286" s="120"/>
      <c r="X286" s="53"/>
      <c r="Y286" s="53" t="b">
        <f t="shared" si="105"/>
        <v>1</v>
      </c>
      <c r="Z286" s="53" t="b">
        <f t="shared" si="106"/>
        <v>0</v>
      </c>
      <c r="AA286" s="53" t="b">
        <f>IF(ISBLANK(H286),TRUE,AND(IF(ISBLANK(I286),TRUE,I286&gt;=H286),AND(H286&gt;=DATE(1900,1,1),H286&lt;=DATE(config!$B$6,12,31))))</f>
        <v>1</v>
      </c>
      <c r="AB286" s="53" t="b">
        <f>IF(ISBLANK(I286),TRUE,IF(ISBLANK(H286),FALSE,AND(I286&gt;=H286,AND(I286&gt;=DATE(config!$B$6,1,1),I286&lt;=DATE(config!$B$6,12,31)))))</f>
        <v>1</v>
      </c>
      <c r="AC286" s="53" t="b">
        <f t="shared" si="102"/>
        <v>0</v>
      </c>
      <c r="AD286" s="53" t="b">
        <f t="shared" si="103"/>
        <v>0</v>
      </c>
      <c r="AE286" s="53">
        <f>IF(H286&lt;DATE(config!$B$6,1,1),DATE(config!$B$6,1,1),H286)</f>
        <v>44562</v>
      </c>
      <c r="AF286" s="53">
        <f>IF(ISBLANK(I286),DATE(config!$B$6,12,31),IF(I286&gt;DATE(config!$B$6,12,31),DATE(config!$B$6,12,31),I286))</f>
        <v>44926</v>
      </c>
      <c r="AG286" s="53">
        <f t="shared" si="99"/>
        <v>365</v>
      </c>
      <c r="AH286" s="53">
        <f>ROUNDDOWN((config!$B$8-H286)/365.25,0)</f>
        <v>123</v>
      </c>
      <c r="AI286" s="60">
        <f t="shared" si="100"/>
        <v>4</v>
      </c>
      <c r="AJ286" s="60" t="str">
        <f>$F286 &amp; INDEX(Beschäftigungsgruppen!$J$15:$M$15,1,AI286)</f>
        <v>d</v>
      </c>
      <c r="AK286" s="60" t="b">
        <f>G286&lt;&gt;config!$F$20</f>
        <v>1</v>
      </c>
      <c r="AL286" s="60" t="str">
        <f t="shared" si="107"/>
        <v>Ja</v>
      </c>
      <c r="AM286" s="60" t="str">
        <f t="shared" si="101"/>
        <v>Nein</v>
      </c>
      <c r="AN286" s="60" t="b">
        <f t="shared" si="104"/>
        <v>0</v>
      </c>
      <c r="AO286" s="60" t="b">
        <f>AND(C286=config!$D$23,AND(NOT(ISBLANK(H286)),H286&lt;=DATE(2022,12,31)))</f>
        <v>0</v>
      </c>
      <c r="AP286" s="60" t="b">
        <f>AND(D286=config!$J$24,AND(NOT(ISBLANK(I286)),I286&lt;=DATE(2022,12,31)))</f>
        <v>0</v>
      </c>
      <c r="AQ286" s="63">
        <f>K286*IF(AN286,14,12)/config!$B$7*AG286</f>
        <v>0</v>
      </c>
      <c r="AR286" s="63">
        <f>IF(K286&lt;=config!$B$9,config!$B$10,config!$B$11)*AQ286</f>
        <v>0</v>
      </c>
      <c r="AS286" s="63" t="e">
        <f>INDEX(Beschäftigungsgruppen!$J$16:$M$20,F286,AI286)/config!$B$12*J286</f>
        <v>#VALUE!</v>
      </c>
      <c r="AT286" s="63" t="e">
        <f>AS286*IF(AN286,14,12)/config!$B$7*AG286</f>
        <v>#VALUE!</v>
      </c>
      <c r="AU286" s="63" t="e">
        <f>IF(AS286&lt;=config!$B$9,config!$B$10,config!$B$11)*AT286</f>
        <v>#VALUE!</v>
      </c>
      <c r="AV286" s="249">
        <f t="shared" si="108"/>
        <v>0</v>
      </c>
      <c r="AW286" s="249">
        <f t="shared" si="109"/>
        <v>0</v>
      </c>
      <c r="AX286" s="53">
        <f t="shared" si="110"/>
        <v>0</v>
      </c>
    </row>
    <row r="287" spans="2:50" ht="15" customHeight="1" x14ac:dyDescent="0.2">
      <c r="B287" s="176" t="str">
        <f t="shared" si="111"/>
        <v/>
      </c>
      <c r="C287" s="137"/>
      <c r="D287" s="115"/>
      <c r="E287" s="96"/>
      <c r="F287" s="127"/>
      <c r="G287" s="128"/>
      <c r="H287" s="122"/>
      <c r="I287" s="123"/>
      <c r="J287" s="129"/>
      <c r="K287" s="17"/>
      <c r="L287" s="115"/>
      <c r="M287" s="117" t="str">
        <f t="shared" si="112"/>
        <v/>
      </c>
      <c r="N287" s="14" t="str">
        <f t="shared" si="113"/>
        <v/>
      </c>
      <c r="O287" s="264" t="str">
        <f t="shared" si="120"/>
        <v/>
      </c>
      <c r="P287" s="262"/>
      <c r="Q287" s="110" t="str">
        <f t="shared" si="114"/>
        <v/>
      </c>
      <c r="R287" s="14" t="str">
        <f t="shared" si="115"/>
        <v/>
      </c>
      <c r="S287" s="14" t="str">
        <f t="shared" si="116"/>
        <v/>
      </c>
      <c r="T287" s="14" t="str">
        <f t="shared" si="117"/>
        <v/>
      </c>
      <c r="U287" s="14" t="str">
        <f t="shared" si="118"/>
        <v/>
      </c>
      <c r="V287" s="95" t="str">
        <f t="shared" si="119"/>
        <v/>
      </c>
      <c r="W287" s="120"/>
      <c r="X287" s="53"/>
      <c r="Y287" s="53" t="b">
        <f t="shared" si="105"/>
        <v>1</v>
      </c>
      <c r="Z287" s="53" t="b">
        <f t="shared" si="106"/>
        <v>0</v>
      </c>
      <c r="AA287" s="53" t="b">
        <f>IF(ISBLANK(H287),TRUE,AND(IF(ISBLANK(I287),TRUE,I287&gt;=H287),AND(H287&gt;=DATE(1900,1,1),H287&lt;=DATE(config!$B$6,12,31))))</f>
        <v>1</v>
      </c>
      <c r="AB287" s="53" t="b">
        <f>IF(ISBLANK(I287),TRUE,IF(ISBLANK(H287),FALSE,AND(I287&gt;=H287,AND(I287&gt;=DATE(config!$B$6,1,1),I287&lt;=DATE(config!$B$6,12,31)))))</f>
        <v>1</v>
      </c>
      <c r="AC287" s="53" t="b">
        <f t="shared" si="102"/>
        <v>0</v>
      </c>
      <c r="AD287" s="53" t="b">
        <f t="shared" si="103"/>
        <v>0</v>
      </c>
      <c r="AE287" s="53">
        <f>IF(H287&lt;DATE(config!$B$6,1,1),DATE(config!$B$6,1,1),H287)</f>
        <v>44562</v>
      </c>
      <c r="AF287" s="53">
        <f>IF(ISBLANK(I287),DATE(config!$B$6,12,31),IF(I287&gt;DATE(config!$B$6,12,31),DATE(config!$B$6,12,31),I287))</f>
        <v>44926</v>
      </c>
      <c r="AG287" s="53">
        <f t="shared" si="99"/>
        <v>365</v>
      </c>
      <c r="AH287" s="53">
        <f>ROUNDDOWN((config!$B$8-H287)/365.25,0)</f>
        <v>123</v>
      </c>
      <c r="AI287" s="60">
        <f t="shared" si="100"/>
        <v>4</v>
      </c>
      <c r="AJ287" s="60" t="str">
        <f>$F287 &amp; INDEX(Beschäftigungsgruppen!$J$15:$M$15,1,AI287)</f>
        <v>d</v>
      </c>
      <c r="AK287" s="60" t="b">
        <f>G287&lt;&gt;config!$F$20</f>
        <v>1</v>
      </c>
      <c r="AL287" s="60" t="str">
        <f t="shared" si="107"/>
        <v>Ja</v>
      </c>
      <c r="AM287" s="60" t="str">
        <f t="shared" si="101"/>
        <v>Nein</v>
      </c>
      <c r="AN287" s="60" t="b">
        <f t="shared" si="104"/>
        <v>0</v>
      </c>
      <c r="AO287" s="60" t="b">
        <f>AND(C287=config!$D$23,AND(NOT(ISBLANK(H287)),H287&lt;=DATE(2022,12,31)))</f>
        <v>0</v>
      </c>
      <c r="AP287" s="60" t="b">
        <f>AND(D287=config!$J$24,AND(NOT(ISBLANK(I287)),I287&lt;=DATE(2022,12,31)))</f>
        <v>0</v>
      </c>
      <c r="AQ287" s="63">
        <f>K287*IF(AN287,14,12)/config!$B$7*AG287</f>
        <v>0</v>
      </c>
      <c r="AR287" s="63">
        <f>IF(K287&lt;=config!$B$9,config!$B$10,config!$B$11)*AQ287</f>
        <v>0</v>
      </c>
      <c r="AS287" s="63" t="e">
        <f>INDEX(Beschäftigungsgruppen!$J$16:$M$20,F287,AI287)/config!$B$12*J287</f>
        <v>#VALUE!</v>
      </c>
      <c r="AT287" s="63" t="e">
        <f>AS287*IF(AN287,14,12)/config!$B$7*AG287</f>
        <v>#VALUE!</v>
      </c>
      <c r="AU287" s="63" t="e">
        <f>IF(AS287&lt;=config!$B$9,config!$B$10,config!$B$11)*AT287</f>
        <v>#VALUE!</v>
      </c>
      <c r="AV287" s="249">
        <f t="shared" si="108"/>
        <v>0</v>
      </c>
      <c r="AW287" s="249">
        <f t="shared" si="109"/>
        <v>0</v>
      </c>
      <c r="AX287" s="53">
        <f t="shared" si="110"/>
        <v>0</v>
      </c>
    </row>
    <row r="288" spans="2:50" ht="15" customHeight="1" x14ac:dyDescent="0.2">
      <c r="B288" s="176" t="str">
        <f t="shared" si="111"/>
        <v/>
      </c>
      <c r="C288" s="137"/>
      <c r="D288" s="115"/>
      <c r="E288" s="96"/>
      <c r="F288" s="127"/>
      <c r="G288" s="128"/>
      <c r="H288" s="122"/>
      <c r="I288" s="123"/>
      <c r="J288" s="129"/>
      <c r="K288" s="17"/>
      <c r="L288" s="115"/>
      <c r="M288" s="117" t="str">
        <f t="shared" si="112"/>
        <v/>
      </c>
      <c r="N288" s="14" t="str">
        <f t="shared" si="113"/>
        <v/>
      </c>
      <c r="O288" s="264" t="str">
        <f t="shared" si="120"/>
        <v/>
      </c>
      <c r="P288" s="262"/>
      <c r="Q288" s="110" t="str">
        <f t="shared" si="114"/>
        <v/>
      </c>
      <c r="R288" s="14" t="str">
        <f t="shared" si="115"/>
        <v/>
      </c>
      <c r="S288" s="14" t="str">
        <f t="shared" si="116"/>
        <v/>
      </c>
      <c r="T288" s="14" t="str">
        <f t="shared" si="117"/>
        <v/>
      </c>
      <c r="U288" s="14" t="str">
        <f t="shared" si="118"/>
        <v/>
      </c>
      <c r="V288" s="95" t="str">
        <f t="shared" si="119"/>
        <v/>
      </c>
      <c r="W288" s="120"/>
      <c r="X288" s="53"/>
      <c r="Y288" s="53" t="b">
        <f t="shared" si="105"/>
        <v>1</v>
      </c>
      <c r="Z288" s="53" t="b">
        <f t="shared" si="106"/>
        <v>0</v>
      </c>
      <c r="AA288" s="53" t="b">
        <f>IF(ISBLANK(H288),TRUE,AND(IF(ISBLANK(I288),TRUE,I288&gt;=H288),AND(H288&gt;=DATE(1900,1,1),H288&lt;=DATE(config!$B$6,12,31))))</f>
        <v>1</v>
      </c>
      <c r="AB288" s="53" t="b">
        <f>IF(ISBLANK(I288),TRUE,IF(ISBLANK(H288),FALSE,AND(I288&gt;=H288,AND(I288&gt;=DATE(config!$B$6,1,1),I288&lt;=DATE(config!$B$6,12,31)))))</f>
        <v>1</v>
      </c>
      <c r="AC288" s="53" t="b">
        <f t="shared" si="102"/>
        <v>0</v>
      </c>
      <c r="AD288" s="53" t="b">
        <f t="shared" si="103"/>
        <v>0</v>
      </c>
      <c r="AE288" s="53">
        <f>IF(H288&lt;DATE(config!$B$6,1,1),DATE(config!$B$6,1,1),H288)</f>
        <v>44562</v>
      </c>
      <c r="AF288" s="53">
        <f>IF(ISBLANK(I288),DATE(config!$B$6,12,31),IF(I288&gt;DATE(config!$B$6,12,31),DATE(config!$B$6,12,31),I288))</f>
        <v>44926</v>
      </c>
      <c r="AG288" s="53">
        <f t="shared" si="99"/>
        <v>365</v>
      </c>
      <c r="AH288" s="53">
        <f>ROUNDDOWN((config!$B$8-H288)/365.25,0)</f>
        <v>123</v>
      </c>
      <c r="AI288" s="60">
        <f t="shared" si="100"/>
        <v>4</v>
      </c>
      <c r="AJ288" s="60" t="str">
        <f>$F288 &amp; INDEX(Beschäftigungsgruppen!$J$15:$M$15,1,AI288)</f>
        <v>d</v>
      </c>
      <c r="AK288" s="60" t="b">
        <f>G288&lt;&gt;config!$F$20</f>
        <v>1</v>
      </c>
      <c r="AL288" s="60" t="str">
        <f t="shared" si="107"/>
        <v>Ja</v>
      </c>
      <c r="AM288" s="60" t="str">
        <f t="shared" si="101"/>
        <v>Nein</v>
      </c>
      <c r="AN288" s="60" t="b">
        <f t="shared" si="104"/>
        <v>0</v>
      </c>
      <c r="AO288" s="60" t="b">
        <f>AND(C288=config!$D$23,AND(NOT(ISBLANK(H288)),H288&lt;=DATE(2022,12,31)))</f>
        <v>0</v>
      </c>
      <c r="AP288" s="60" t="b">
        <f>AND(D288=config!$J$24,AND(NOT(ISBLANK(I288)),I288&lt;=DATE(2022,12,31)))</f>
        <v>0</v>
      </c>
      <c r="AQ288" s="63">
        <f>K288*IF(AN288,14,12)/config!$B$7*AG288</f>
        <v>0</v>
      </c>
      <c r="AR288" s="63">
        <f>IF(K288&lt;=config!$B$9,config!$B$10,config!$B$11)*AQ288</f>
        <v>0</v>
      </c>
      <c r="AS288" s="63" t="e">
        <f>INDEX(Beschäftigungsgruppen!$J$16:$M$20,F288,AI288)/config!$B$12*J288</f>
        <v>#VALUE!</v>
      </c>
      <c r="AT288" s="63" t="e">
        <f>AS288*IF(AN288,14,12)/config!$B$7*AG288</f>
        <v>#VALUE!</v>
      </c>
      <c r="AU288" s="63" t="e">
        <f>IF(AS288&lt;=config!$B$9,config!$B$10,config!$B$11)*AT288</f>
        <v>#VALUE!</v>
      </c>
      <c r="AV288" s="249">
        <f t="shared" si="108"/>
        <v>0</v>
      </c>
      <c r="AW288" s="249">
        <f t="shared" si="109"/>
        <v>0</v>
      </c>
      <c r="AX288" s="53">
        <f t="shared" si="110"/>
        <v>0</v>
      </c>
    </row>
    <row r="289" spans="2:50" ht="15" customHeight="1" x14ac:dyDescent="0.2">
      <c r="B289" s="176" t="str">
        <f t="shared" si="111"/>
        <v/>
      </c>
      <c r="C289" s="137"/>
      <c r="D289" s="115"/>
      <c r="E289" s="96"/>
      <c r="F289" s="127"/>
      <c r="G289" s="128"/>
      <c r="H289" s="122"/>
      <c r="I289" s="123"/>
      <c r="J289" s="129"/>
      <c r="K289" s="17"/>
      <c r="L289" s="115"/>
      <c r="M289" s="117" t="str">
        <f t="shared" si="112"/>
        <v/>
      </c>
      <c r="N289" s="14" t="str">
        <f t="shared" si="113"/>
        <v/>
      </c>
      <c r="O289" s="264" t="str">
        <f t="shared" si="120"/>
        <v/>
      </c>
      <c r="P289" s="262"/>
      <c r="Q289" s="110" t="str">
        <f t="shared" si="114"/>
        <v/>
      </c>
      <c r="R289" s="14" t="str">
        <f t="shared" si="115"/>
        <v/>
      </c>
      <c r="S289" s="14" t="str">
        <f t="shared" si="116"/>
        <v/>
      </c>
      <c r="T289" s="14" t="str">
        <f t="shared" si="117"/>
        <v/>
      </c>
      <c r="U289" s="14" t="str">
        <f t="shared" si="118"/>
        <v/>
      </c>
      <c r="V289" s="95" t="str">
        <f t="shared" si="119"/>
        <v/>
      </c>
      <c r="W289" s="120"/>
      <c r="X289" s="53"/>
      <c r="Y289" s="53" t="b">
        <f t="shared" si="105"/>
        <v>1</v>
      </c>
      <c r="Z289" s="53" t="b">
        <f t="shared" si="106"/>
        <v>0</v>
      </c>
      <c r="AA289" s="53" t="b">
        <f>IF(ISBLANK(H289),TRUE,AND(IF(ISBLANK(I289),TRUE,I289&gt;=H289),AND(H289&gt;=DATE(1900,1,1),H289&lt;=DATE(config!$B$6,12,31))))</f>
        <v>1</v>
      </c>
      <c r="AB289" s="53" t="b">
        <f>IF(ISBLANK(I289),TRUE,IF(ISBLANK(H289),FALSE,AND(I289&gt;=H289,AND(I289&gt;=DATE(config!$B$6,1,1),I289&lt;=DATE(config!$B$6,12,31)))))</f>
        <v>1</v>
      </c>
      <c r="AC289" s="53" t="b">
        <f t="shared" si="102"/>
        <v>0</v>
      </c>
      <c r="AD289" s="53" t="b">
        <f t="shared" si="103"/>
        <v>0</v>
      </c>
      <c r="AE289" s="53">
        <f>IF(H289&lt;DATE(config!$B$6,1,1),DATE(config!$B$6,1,1),H289)</f>
        <v>44562</v>
      </c>
      <c r="AF289" s="53">
        <f>IF(ISBLANK(I289),DATE(config!$B$6,12,31),IF(I289&gt;DATE(config!$B$6,12,31),DATE(config!$B$6,12,31),I289))</f>
        <v>44926</v>
      </c>
      <c r="AG289" s="53">
        <f t="shared" si="99"/>
        <v>365</v>
      </c>
      <c r="AH289" s="53">
        <f>ROUNDDOWN((config!$B$8-H289)/365.25,0)</f>
        <v>123</v>
      </c>
      <c r="AI289" s="60">
        <f t="shared" si="100"/>
        <v>4</v>
      </c>
      <c r="AJ289" s="60" t="str">
        <f>$F289 &amp; INDEX(Beschäftigungsgruppen!$J$15:$M$15,1,AI289)</f>
        <v>d</v>
      </c>
      <c r="AK289" s="60" t="b">
        <f>G289&lt;&gt;config!$F$20</f>
        <v>1</v>
      </c>
      <c r="AL289" s="60" t="str">
        <f t="shared" si="107"/>
        <v>Ja</v>
      </c>
      <c r="AM289" s="60" t="str">
        <f t="shared" si="101"/>
        <v>Nein</v>
      </c>
      <c r="AN289" s="60" t="b">
        <f t="shared" si="104"/>
        <v>0</v>
      </c>
      <c r="AO289" s="60" t="b">
        <f>AND(C289=config!$D$23,AND(NOT(ISBLANK(H289)),H289&lt;=DATE(2022,12,31)))</f>
        <v>0</v>
      </c>
      <c r="AP289" s="60" t="b">
        <f>AND(D289=config!$J$24,AND(NOT(ISBLANK(I289)),I289&lt;=DATE(2022,12,31)))</f>
        <v>0</v>
      </c>
      <c r="AQ289" s="63">
        <f>K289*IF(AN289,14,12)/config!$B$7*AG289</f>
        <v>0</v>
      </c>
      <c r="AR289" s="63">
        <f>IF(K289&lt;=config!$B$9,config!$B$10,config!$B$11)*AQ289</f>
        <v>0</v>
      </c>
      <c r="AS289" s="63" t="e">
        <f>INDEX(Beschäftigungsgruppen!$J$16:$M$20,F289,AI289)/config!$B$12*J289</f>
        <v>#VALUE!</v>
      </c>
      <c r="AT289" s="63" t="e">
        <f>AS289*IF(AN289,14,12)/config!$B$7*AG289</f>
        <v>#VALUE!</v>
      </c>
      <c r="AU289" s="63" t="e">
        <f>IF(AS289&lt;=config!$B$9,config!$B$10,config!$B$11)*AT289</f>
        <v>#VALUE!</v>
      </c>
      <c r="AV289" s="249">
        <f t="shared" si="108"/>
        <v>0</v>
      </c>
      <c r="AW289" s="249">
        <f t="shared" si="109"/>
        <v>0</v>
      </c>
      <c r="AX289" s="53">
        <f t="shared" si="110"/>
        <v>0</v>
      </c>
    </row>
    <row r="290" spans="2:50" ht="15" customHeight="1" x14ac:dyDescent="0.2">
      <c r="B290" s="176" t="str">
        <f t="shared" si="111"/>
        <v/>
      </c>
      <c r="C290" s="137"/>
      <c r="D290" s="115"/>
      <c r="E290" s="96"/>
      <c r="F290" s="127"/>
      <c r="G290" s="128"/>
      <c r="H290" s="122"/>
      <c r="I290" s="123"/>
      <c r="J290" s="129"/>
      <c r="K290" s="17"/>
      <c r="L290" s="115"/>
      <c r="M290" s="117" t="str">
        <f t="shared" si="112"/>
        <v/>
      </c>
      <c r="N290" s="14" t="str">
        <f t="shared" si="113"/>
        <v/>
      </c>
      <c r="O290" s="264" t="str">
        <f t="shared" si="120"/>
        <v/>
      </c>
      <c r="P290" s="262"/>
      <c r="Q290" s="110" t="str">
        <f t="shared" si="114"/>
        <v/>
      </c>
      <c r="R290" s="14" t="str">
        <f t="shared" si="115"/>
        <v/>
      </c>
      <c r="S290" s="14" t="str">
        <f t="shared" si="116"/>
        <v/>
      </c>
      <c r="T290" s="14" t="str">
        <f t="shared" si="117"/>
        <v/>
      </c>
      <c r="U290" s="14" t="str">
        <f t="shared" si="118"/>
        <v/>
      </c>
      <c r="V290" s="95" t="str">
        <f t="shared" si="119"/>
        <v/>
      </c>
      <c r="W290" s="120"/>
      <c r="X290" s="53"/>
      <c r="Y290" s="53" t="b">
        <f t="shared" si="105"/>
        <v>1</v>
      </c>
      <c r="Z290" s="53" t="b">
        <f t="shared" si="106"/>
        <v>0</v>
      </c>
      <c r="AA290" s="53" t="b">
        <f>IF(ISBLANK(H290),TRUE,AND(IF(ISBLANK(I290),TRUE,I290&gt;=H290),AND(H290&gt;=DATE(1900,1,1),H290&lt;=DATE(config!$B$6,12,31))))</f>
        <v>1</v>
      </c>
      <c r="AB290" s="53" t="b">
        <f>IF(ISBLANK(I290),TRUE,IF(ISBLANK(H290),FALSE,AND(I290&gt;=H290,AND(I290&gt;=DATE(config!$B$6,1,1),I290&lt;=DATE(config!$B$6,12,31)))))</f>
        <v>1</v>
      </c>
      <c r="AC290" s="53" t="b">
        <f t="shared" si="102"/>
        <v>0</v>
      </c>
      <c r="AD290" s="53" t="b">
        <f t="shared" si="103"/>
        <v>0</v>
      </c>
      <c r="AE290" s="53">
        <f>IF(H290&lt;DATE(config!$B$6,1,1),DATE(config!$B$6,1,1),H290)</f>
        <v>44562</v>
      </c>
      <c r="AF290" s="53">
        <f>IF(ISBLANK(I290),DATE(config!$B$6,12,31),IF(I290&gt;DATE(config!$B$6,12,31),DATE(config!$B$6,12,31),I290))</f>
        <v>44926</v>
      </c>
      <c r="AG290" s="53">
        <f t="shared" si="99"/>
        <v>365</v>
      </c>
      <c r="AH290" s="53">
        <f>ROUNDDOWN((config!$B$8-H290)/365.25,0)</f>
        <v>123</v>
      </c>
      <c r="AI290" s="60">
        <f t="shared" si="100"/>
        <v>4</v>
      </c>
      <c r="AJ290" s="60" t="str">
        <f>$F290 &amp; INDEX(Beschäftigungsgruppen!$J$15:$M$15,1,AI290)</f>
        <v>d</v>
      </c>
      <c r="AK290" s="60" t="b">
        <f>G290&lt;&gt;config!$F$20</f>
        <v>1</v>
      </c>
      <c r="AL290" s="60" t="str">
        <f t="shared" si="107"/>
        <v>Ja</v>
      </c>
      <c r="AM290" s="60" t="str">
        <f t="shared" si="101"/>
        <v>Nein</v>
      </c>
      <c r="AN290" s="60" t="b">
        <f t="shared" si="104"/>
        <v>0</v>
      </c>
      <c r="AO290" s="60" t="b">
        <f>AND(C290=config!$D$23,AND(NOT(ISBLANK(H290)),H290&lt;=DATE(2022,12,31)))</f>
        <v>0</v>
      </c>
      <c r="AP290" s="60" t="b">
        <f>AND(D290=config!$J$24,AND(NOT(ISBLANK(I290)),I290&lt;=DATE(2022,12,31)))</f>
        <v>0</v>
      </c>
      <c r="AQ290" s="63">
        <f>K290*IF(AN290,14,12)/config!$B$7*AG290</f>
        <v>0</v>
      </c>
      <c r="AR290" s="63">
        <f>IF(K290&lt;=config!$B$9,config!$B$10,config!$B$11)*AQ290</f>
        <v>0</v>
      </c>
      <c r="AS290" s="63" t="e">
        <f>INDEX(Beschäftigungsgruppen!$J$16:$M$20,F290,AI290)/config!$B$12*J290</f>
        <v>#VALUE!</v>
      </c>
      <c r="AT290" s="63" t="e">
        <f>AS290*IF(AN290,14,12)/config!$B$7*AG290</f>
        <v>#VALUE!</v>
      </c>
      <c r="AU290" s="63" t="e">
        <f>IF(AS290&lt;=config!$B$9,config!$B$10,config!$B$11)*AT290</f>
        <v>#VALUE!</v>
      </c>
      <c r="AV290" s="249">
        <f t="shared" si="108"/>
        <v>0</v>
      </c>
      <c r="AW290" s="249">
        <f t="shared" si="109"/>
        <v>0</v>
      </c>
      <c r="AX290" s="53">
        <f t="shared" si="110"/>
        <v>0</v>
      </c>
    </row>
    <row r="291" spans="2:50" ht="15" customHeight="1" x14ac:dyDescent="0.2">
      <c r="B291" s="176" t="str">
        <f t="shared" si="111"/>
        <v/>
      </c>
      <c r="C291" s="137"/>
      <c r="D291" s="115"/>
      <c r="E291" s="96"/>
      <c r="F291" s="127"/>
      <c r="G291" s="128"/>
      <c r="H291" s="122"/>
      <c r="I291" s="123"/>
      <c r="J291" s="129"/>
      <c r="K291" s="17"/>
      <c r="L291" s="115"/>
      <c r="M291" s="117" t="str">
        <f t="shared" si="112"/>
        <v/>
      </c>
      <c r="N291" s="14" t="str">
        <f t="shared" si="113"/>
        <v/>
      </c>
      <c r="O291" s="264" t="str">
        <f t="shared" si="120"/>
        <v/>
      </c>
      <c r="P291" s="262"/>
      <c r="Q291" s="110" t="str">
        <f t="shared" si="114"/>
        <v/>
      </c>
      <c r="R291" s="14" t="str">
        <f t="shared" si="115"/>
        <v/>
      </c>
      <c r="S291" s="14" t="str">
        <f t="shared" si="116"/>
        <v/>
      </c>
      <c r="T291" s="14" t="str">
        <f t="shared" si="117"/>
        <v/>
      </c>
      <c r="U291" s="14" t="str">
        <f t="shared" si="118"/>
        <v/>
      </c>
      <c r="V291" s="95" t="str">
        <f t="shared" si="119"/>
        <v/>
      </c>
      <c r="W291" s="120"/>
      <c r="X291" s="53"/>
      <c r="Y291" s="53" t="b">
        <f t="shared" si="105"/>
        <v>1</v>
      </c>
      <c r="Z291" s="53" t="b">
        <f t="shared" si="106"/>
        <v>0</v>
      </c>
      <c r="AA291" s="53" t="b">
        <f>IF(ISBLANK(H291),TRUE,AND(IF(ISBLANK(I291),TRUE,I291&gt;=H291),AND(H291&gt;=DATE(1900,1,1),H291&lt;=DATE(config!$B$6,12,31))))</f>
        <v>1</v>
      </c>
      <c r="AB291" s="53" t="b">
        <f>IF(ISBLANK(I291),TRUE,IF(ISBLANK(H291),FALSE,AND(I291&gt;=H291,AND(I291&gt;=DATE(config!$B$6,1,1),I291&lt;=DATE(config!$B$6,12,31)))))</f>
        <v>1</v>
      </c>
      <c r="AC291" s="53" t="b">
        <f t="shared" si="102"/>
        <v>0</v>
      </c>
      <c r="AD291" s="53" t="b">
        <f t="shared" si="103"/>
        <v>0</v>
      </c>
      <c r="AE291" s="53">
        <f>IF(H291&lt;DATE(config!$B$6,1,1),DATE(config!$B$6,1,1),H291)</f>
        <v>44562</v>
      </c>
      <c r="AF291" s="53">
        <f>IF(ISBLANK(I291),DATE(config!$B$6,12,31),IF(I291&gt;DATE(config!$B$6,12,31),DATE(config!$B$6,12,31),I291))</f>
        <v>44926</v>
      </c>
      <c r="AG291" s="53">
        <f t="shared" si="99"/>
        <v>365</v>
      </c>
      <c r="AH291" s="53">
        <f>ROUNDDOWN((config!$B$8-H291)/365.25,0)</f>
        <v>123</v>
      </c>
      <c r="AI291" s="60">
        <f t="shared" si="100"/>
        <v>4</v>
      </c>
      <c r="AJ291" s="60" t="str">
        <f>$F291 &amp; INDEX(Beschäftigungsgruppen!$J$15:$M$15,1,AI291)</f>
        <v>d</v>
      </c>
      <c r="AK291" s="60" t="b">
        <f>G291&lt;&gt;config!$F$20</f>
        <v>1</v>
      </c>
      <c r="AL291" s="60" t="str">
        <f t="shared" si="107"/>
        <v>Ja</v>
      </c>
      <c r="AM291" s="60" t="str">
        <f t="shared" si="101"/>
        <v>Nein</v>
      </c>
      <c r="AN291" s="60" t="b">
        <f t="shared" si="104"/>
        <v>0</v>
      </c>
      <c r="AO291" s="60" t="b">
        <f>AND(C291=config!$D$23,AND(NOT(ISBLANK(H291)),H291&lt;=DATE(2022,12,31)))</f>
        <v>0</v>
      </c>
      <c r="AP291" s="60" t="b">
        <f>AND(D291=config!$J$24,AND(NOT(ISBLANK(I291)),I291&lt;=DATE(2022,12,31)))</f>
        <v>0</v>
      </c>
      <c r="AQ291" s="63">
        <f>K291*IF(AN291,14,12)/config!$B$7*AG291</f>
        <v>0</v>
      </c>
      <c r="AR291" s="63">
        <f>IF(K291&lt;=config!$B$9,config!$B$10,config!$B$11)*AQ291</f>
        <v>0</v>
      </c>
      <c r="AS291" s="63" t="e">
        <f>INDEX(Beschäftigungsgruppen!$J$16:$M$20,F291,AI291)/config!$B$12*J291</f>
        <v>#VALUE!</v>
      </c>
      <c r="AT291" s="63" t="e">
        <f>AS291*IF(AN291,14,12)/config!$B$7*AG291</f>
        <v>#VALUE!</v>
      </c>
      <c r="AU291" s="63" t="e">
        <f>IF(AS291&lt;=config!$B$9,config!$B$10,config!$B$11)*AT291</f>
        <v>#VALUE!</v>
      </c>
      <c r="AV291" s="249">
        <f t="shared" si="108"/>
        <v>0</v>
      </c>
      <c r="AW291" s="249">
        <f t="shared" si="109"/>
        <v>0</v>
      </c>
      <c r="AX291" s="53">
        <f t="shared" si="110"/>
        <v>0</v>
      </c>
    </row>
    <row r="292" spans="2:50" ht="15" customHeight="1" x14ac:dyDescent="0.2">
      <c r="B292" s="176" t="str">
        <f t="shared" si="111"/>
        <v/>
      </c>
      <c r="C292" s="137"/>
      <c r="D292" s="115"/>
      <c r="E292" s="96"/>
      <c r="F292" s="127"/>
      <c r="G292" s="128"/>
      <c r="H292" s="122"/>
      <c r="I292" s="123"/>
      <c r="J292" s="129"/>
      <c r="K292" s="17"/>
      <c r="L292" s="115"/>
      <c r="M292" s="117" t="str">
        <f t="shared" si="112"/>
        <v/>
      </c>
      <c r="N292" s="14" t="str">
        <f t="shared" si="113"/>
        <v/>
      </c>
      <c r="O292" s="264" t="str">
        <f t="shared" si="120"/>
        <v/>
      </c>
      <c r="P292" s="262"/>
      <c r="Q292" s="110" t="str">
        <f t="shared" si="114"/>
        <v/>
      </c>
      <c r="R292" s="14" t="str">
        <f t="shared" si="115"/>
        <v/>
      </c>
      <c r="S292" s="14" t="str">
        <f t="shared" si="116"/>
        <v/>
      </c>
      <c r="T292" s="14" t="str">
        <f t="shared" si="117"/>
        <v/>
      </c>
      <c r="U292" s="14" t="str">
        <f t="shared" si="118"/>
        <v/>
      </c>
      <c r="V292" s="95" t="str">
        <f t="shared" si="119"/>
        <v/>
      </c>
      <c r="W292" s="120"/>
      <c r="X292" s="53"/>
      <c r="Y292" s="53" t="b">
        <f t="shared" si="105"/>
        <v>1</v>
      </c>
      <c r="Z292" s="53" t="b">
        <f t="shared" si="106"/>
        <v>0</v>
      </c>
      <c r="AA292" s="53" t="b">
        <f>IF(ISBLANK(H292),TRUE,AND(IF(ISBLANK(I292),TRUE,I292&gt;=H292),AND(H292&gt;=DATE(1900,1,1),H292&lt;=DATE(config!$B$6,12,31))))</f>
        <v>1</v>
      </c>
      <c r="AB292" s="53" t="b">
        <f>IF(ISBLANK(I292),TRUE,IF(ISBLANK(H292),FALSE,AND(I292&gt;=H292,AND(I292&gt;=DATE(config!$B$6,1,1),I292&lt;=DATE(config!$B$6,12,31)))))</f>
        <v>1</v>
      </c>
      <c r="AC292" s="53" t="b">
        <f t="shared" si="102"/>
        <v>0</v>
      </c>
      <c r="AD292" s="53" t="b">
        <f t="shared" si="103"/>
        <v>0</v>
      </c>
      <c r="AE292" s="53">
        <f>IF(H292&lt;DATE(config!$B$6,1,1),DATE(config!$B$6,1,1),H292)</f>
        <v>44562</v>
      </c>
      <c r="AF292" s="53">
        <f>IF(ISBLANK(I292),DATE(config!$B$6,12,31),IF(I292&gt;DATE(config!$B$6,12,31),DATE(config!$B$6,12,31),I292))</f>
        <v>44926</v>
      </c>
      <c r="AG292" s="53">
        <f t="shared" si="99"/>
        <v>365</v>
      </c>
      <c r="AH292" s="53">
        <f>ROUNDDOWN((config!$B$8-H292)/365.25,0)</f>
        <v>123</v>
      </c>
      <c r="AI292" s="60">
        <f t="shared" si="100"/>
        <v>4</v>
      </c>
      <c r="AJ292" s="60" t="str">
        <f>$F292 &amp; INDEX(Beschäftigungsgruppen!$J$15:$M$15,1,AI292)</f>
        <v>d</v>
      </c>
      <c r="AK292" s="60" t="b">
        <f>G292&lt;&gt;config!$F$20</f>
        <v>1</v>
      </c>
      <c r="AL292" s="60" t="str">
        <f t="shared" si="107"/>
        <v>Ja</v>
      </c>
      <c r="AM292" s="60" t="str">
        <f t="shared" si="101"/>
        <v>Nein</v>
      </c>
      <c r="AN292" s="60" t="b">
        <f t="shared" si="104"/>
        <v>0</v>
      </c>
      <c r="AO292" s="60" t="b">
        <f>AND(C292=config!$D$23,AND(NOT(ISBLANK(H292)),H292&lt;=DATE(2022,12,31)))</f>
        <v>0</v>
      </c>
      <c r="AP292" s="60" t="b">
        <f>AND(D292=config!$J$24,AND(NOT(ISBLANK(I292)),I292&lt;=DATE(2022,12,31)))</f>
        <v>0</v>
      </c>
      <c r="AQ292" s="63">
        <f>K292*IF(AN292,14,12)/config!$B$7*AG292</f>
        <v>0</v>
      </c>
      <c r="AR292" s="63">
        <f>IF(K292&lt;=config!$B$9,config!$B$10,config!$B$11)*AQ292</f>
        <v>0</v>
      </c>
      <c r="AS292" s="63" t="e">
        <f>INDEX(Beschäftigungsgruppen!$J$16:$M$20,F292,AI292)/config!$B$12*J292</f>
        <v>#VALUE!</v>
      </c>
      <c r="AT292" s="63" t="e">
        <f>AS292*IF(AN292,14,12)/config!$B$7*AG292</f>
        <v>#VALUE!</v>
      </c>
      <c r="AU292" s="63" t="e">
        <f>IF(AS292&lt;=config!$B$9,config!$B$10,config!$B$11)*AT292</f>
        <v>#VALUE!</v>
      </c>
      <c r="AV292" s="249">
        <f t="shared" si="108"/>
        <v>0</v>
      </c>
      <c r="AW292" s="249">
        <f t="shared" si="109"/>
        <v>0</v>
      </c>
      <c r="AX292" s="53">
        <f t="shared" si="110"/>
        <v>0</v>
      </c>
    </row>
    <row r="293" spans="2:50" ht="15" customHeight="1" x14ac:dyDescent="0.2">
      <c r="B293" s="176" t="str">
        <f t="shared" si="111"/>
        <v/>
      </c>
      <c r="C293" s="137"/>
      <c r="D293" s="115"/>
      <c r="E293" s="96"/>
      <c r="F293" s="127"/>
      <c r="G293" s="128"/>
      <c r="H293" s="122"/>
      <c r="I293" s="123"/>
      <c r="J293" s="129"/>
      <c r="K293" s="17"/>
      <c r="L293" s="115"/>
      <c r="M293" s="117" t="str">
        <f t="shared" si="112"/>
        <v/>
      </c>
      <c r="N293" s="14" t="str">
        <f t="shared" si="113"/>
        <v/>
      </c>
      <c r="O293" s="264" t="str">
        <f t="shared" si="120"/>
        <v/>
      </c>
      <c r="P293" s="262"/>
      <c r="Q293" s="110" t="str">
        <f t="shared" si="114"/>
        <v/>
      </c>
      <c r="R293" s="14" t="str">
        <f t="shared" si="115"/>
        <v/>
      </c>
      <c r="S293" s="14" t="str">
        <f t="shared" si="116"/>
        <v/>
      </c>
      <c r="T293" s="14" t="str">
        <f t="shared" si="117"/>
        <v/>
      </c>
      <c r="U293" s="14" t="str">
        <f t="shared" si="118"/>
        <v/>
      </c>
      <c r="V293" s="95" t="str">
        <f t="shared" si="119"/>
        <v/>
      </c>
      <c r="W293" s="120"/>
      <c r="X293" s="53"/>
      <c r="Y293" s="53" t="b">
        <f t="shared" si="105"/>
        <v>1</v>
      </c>
      <c r="Z293" s="53" t="b">
        <f t="shared" si="106"/>
        <v>0</v>
      </c>
      <c r="AA293" s="53" t="b">
        <f>IF(ISBLANK(H293),TRUE,AND(IF(ISBLANK(I293),TRUE,I293&gt;=H293),AND(H293&gt;=DATE(1900,1,1),H293&lt;=DATE(config!$B$6,12,31))))</f>
        <v>1</v>
      </c>
      <c r="AB293" s="53" t="b">
        <f>IF(ISBLANK(I293),TRUE,IF(ISBLANK(H293),FALSE,AND(I293&gt;=H293,AND(I293&gt;=DATE(config!$B$6,1,1),I293&lt;=DATE(config!$B$6,12,31)))))</f>
        <v>1</v>
      </c>
      <c r="AC293" s="53" t="b">
        <f t="shared" si="102"/>
        <v>0</v>
      </c>
      <c r="AD293" s="53" t="b">
        <f t="shared" si="103"/>
        <v>0</v>
      </c>
      <c r="AE293" s="53">
        <f>IF(H293&lt;DATE(config!$B$6,1,1),DATE(config!$B$6,1,1),H293)</f>
        <v>44562</v>
      </c>
      <c r="AF293" s="53">
        <f>IF(ISBLANK(I293),DATE(config!$B$6,12,31),IF(I293&gt;DATE(config!$B$6,12,31),DATE(config!$B$6,12,31),I293))</f>
        <v>44926</v>
      </c>
      <c r="AG293" s="53">
        <f t="shared" si="99"/>
        <v>365</v>
      </c>
      <c r="AH293" s="53">
        <f>ROUNDDOWN((config!$B$8-H293)/365.25,0)</f>
        <v>123</v>
      </c>
      <c r="AI293" s="60">
        <f t="shared" si="100"/>
        <v>4</v>
      </c>
      <c r="AJ293" s="60" t="str">
        <f>$F293 &amp; INDEX(Beschäftigungsgruppen!$J$15:$M$15,1,AI293)</f>
        <v>d</v>
      </c>
      <c r="AK293" s="60" t="b">
        <f>G293&lt;&gt;config!$F$20</f>
        <v>1</v>
      </c>
      <c r="AL293" s="60" t="str">
        <f t="shared" si="107"/>
        <v>Ja</v>
      </c>
      <c r="AM293" s="60" t="str">
        <f t="shared" si="101"/>
        <v>Nein</v>
      </c>
      <c r="AN293" s="60" t="b">
        <f t="shared" si="104"/>
        <v>0</v>
      </c>
      <c r="AO293" s="60" t="b">
        <f>AND(C293=config!$D$23,AND(NOT(ISBLANK(H293)),H293&lt;=DATE(2022,12,31)))</f>
        <v>0</v>
      </c>
      <c r="AP293" s="60" t="b">
        <f>AND(D293=config!$J$24,AND(NOT(ISBLANK(I293)),I293&lt;=DATE(2022,12,31)))</f>
        <v>0</v>
      </c>
      <c r="AQ293" s="63">
        <f>K293*IF(AN293,14,12)/config!$B$7*AG293</f>
        <v>0</v>
      </c>
      <c r="AR293" s="63">
        <f>IF(K293&lt;=config!$B$9,config!$B$10,config!$B$11)*AQ293</f>
        <v>0</v>
      </c>
      <c r="AS293" s="63" t="e">
        <f>INDEX(Beschäftigungsgruppen!$J$16:$M$20,F293,AI293)/config!$B$12*J293</f>
        <v>#VALUE!</v>
      </c>
      <c r="AT293" s="63" t="e">
        <f>AS293*IF(AN293,14,12)/config!$B$7*AG293</f>
        <v>#VALUE!</v>
      </c>
      <c r="AU293" s="63" t="e">
        <f>IF(AS293&lt;=config!$B$9,config!$B$10,config!$B$11)*AT293</f>
        <v>#VALUE!</v>
      </c>
      <c r="AV293" s="249">
        <f t="shared" si="108"/>
        <v>0</v>
      </c>
      <c r="AW293" s="249">
        <f t="shared" si="109"/>
        <v>0</v>
      </c>
      <c r="AX293" s="53">
        <f t="shared" si="110"/>
        <v>0</v>
      </c>
    </row>
    <row r="294" spans="2:50" ht="15" customHeight="1" x14ac:dyDescent="0.2">
      <c r="B294" s="176" t="str">
        <f t="shared" si="111"/>
        <v/>
      </c>
      <c r="C294" s="137"/>
      <c r="D294" s="115"/>
      <c r="E294" s="96"/>
      <c r="F294" s="127"/>
      <c r="G294" s="128"/>
      <c r="H294" s="122"/>
      <c r="I294" s="123"/>
      <c r="J294" s="129"/>
      <c r="K294" s="17"/>
      <c r="L294" s="115"/>
      <c r="M294" s="117" t="str">
        <f t="shared" si="112"/>
        <v/>
      </c>
      <c r="N294" s="14" t="str">
        <f t="shared" si="113"/>
        <v/>
      </c>
      <c r="O294" s="264" t="str">
        <f t="shared" si="120"/>
        <v/>
      </c>
      <c r="P294" s="262"/>
      <c r="Q294" s="110" t="str">
        <f t="shared" si="114"/>
        <v/>
      </c>
      <c r="R294" s="14" t="str">
        <f t="shared" si="115"/>
        <v/>
      </c>
      <c r="S294" s="14" t="str">
        <f t="shared" si="116"/>
        <v/>
      </c>
      <c r="T294" s="14" t="str">
        <f t="shared" si="117"/>
        <v/>
      </c>
      <c r="U294" s="14" t="str">
        <f t="shared" si="118"/>
        <v/>
      </c>
      <c r="V294" s="95" t="str">
        <f t="shared" si="119"/>
        <v/>
      </c>
      <c r="W294" s="120"/>
      <c r="X294" s="53"/>
      <c r="Y294" s="53" t="b">
        <f t="shared" si="105"/>
        <v>1</v>
      </c>
      <c r="Z294" s="53" t="b">
        <f t="shared" si="106"/>
        <v>0</v>
      </c>
      <c r="AA294" s="53" t="b">
        <f>IF(ISBLANK(H294),TRUE,AND(IF(ISBLANK(I294),TRUE,I294&gt;=H294),AND(H294&gt;=DATE(1900,1,1),H294&lt;=DATE(config!$B$6,12,31))))</f>
        <v>1</v>
      </c>
      <c r="AB294" s="53" t="b">
        <f>IF(ISBLANK(I294),TRUE,IF(ISBLANK(H294),FALSE,AND(I294&gt;=H294,AND(I294&gt;=DATE(config!$B$6,1,1),I294&lt;=DATE(config!$B$6,12,31)))))</f>
        <v>1</v>
      </c>
      <c r="AC294" s="53" t="b">
        <f t="shared" si="102"/>
        <v>0</v>
      </c>
      <c r="AD294" s="53" t="b">
        <f t="shared" si="103"/>
        <v>0</v>
      </c>
      <c r="AE294" s="53">
        <f>IF(H294&lt;DATE(config!$B$6,1,1),DATE(config!$B$6,1,1),H294)</f>
        <v>44562</v>
      </c>
      <c r="AF294" s="53">
        <f>IF(ISBLANK(I294),DATE(config!$B$6,12,31),IF(I294&gt;DATE(config!$B$6,12,31),DATE(config!$B$6,12,31),I294))</f>
        <v>44926</v>
      </c>
      <c r="AG294" s="53">
        <f t="shared" si="99"/>
        <v>365</v>
      </c>
      <c r="AH294" s="53">
        <f>ROUNDDOWN((config!$B$8-H294)/365.25,0)</f>
        <v>123</v>
      </c>
      <c r="AI294" s="60">
        <f t="shared" si="100"/>
        <v>4</v>
      </c>
      <c r="AJ294" s="60" t="str">
        <f>$F294 &amp; INDEX(Beschäftigungsgruppen!$J$15:$M$15,1,AI294)</f>
        <v>d</v>
      </c>
      <c r="AK294" s="60" t="b">
        <f>G294&lt;&gt;config!$F$20</f>
        <v>1</v>
      </c>
      <c r="AL294" s="60" t="str">
        <f t="shared" si="107"/>
        <v>Ja</v>
      </c>
      <c r="AM294" s="60" t="str">
        <f t="shared" si="101"/>
        <v>Nein</v>
      </c>
      <c r="AN294" s="60" t="b">
        <f t="shared" si="104"/>
        <v>0</v>
      </c>
      <c r="AO294" s="60" t="b">
        <f>AND(C294=config!$D$23,AND(NOT(ISBLANK(H294)),H294&lt;=DATE(2022,12,31)))</f>
        <v>0</v>
      </c>
      <c r="AP294" s="60" t="b">
        <f>AND(D294=config!$J$24,AND(NOT(ISBLANK(I294)),I294&lt;=DATE(2022,12,31)))</f>
        <v>0</v>
      </c>
      <c r="AQ294" s="63">
        <f>K294*IF(AN294,14,12)/config!$B$7*AG294</f>
        <v>0</v>
      </c>
      <c r="AR294" s="63">
        <f>IF(K294&lt;=config!$B$9,config!$B$10,config!$B$11)*AQ294</f>
        <v>0</v>
      </c>
      <c r="AS294" s="63" t="e">
        <f>INDEX(Beschäftigungsgruppen!$J$16:$M$20,F294,AI294)/config!$B$12*J294</f>
        <v>#VALUE!</v>
      </c>
      <c r="AT294" s="63" t="e">
        <f>AS294*IF(AN294,14,12)/config!$B$7*AG294</f>
        <v>#VALUE!</v>
      </c>
      <c r="AU294" s="63" t="e">
        <f>IF(AS294&lt;=config!$B$9,config!$B$10,config!$B$11)*AT294</f>
        <v>#VALUE!</v>
      </c>
      <c r="AV294" s="249">
        <f t="shared" si="108"/>
        <v>0</v>
      </c>
      <c r="AW294" s="249">
        <f t="shared" si="109"/>
        <v>0</v>
      </c>
      <c r="AX294" s="53">
        <f t="shared" si="110"/>
        <v>0</v>
      </c>
    </row>
    <row r="295" spans="2:50" ht="15" customHeight="1" x14ac:dyDescent="0.2">
      <c r="B295" s="176" t="str">
        <f t="shared" si="111"/>
        <v/>
      </c>
      <c r="C295" s="137"/>
      <c r="D295" s="115"/>
      <c r="E295" s="96"/>
      <c r="F295" s="127"/>
      <c r="G295" s="128"/>
      <c r="H295" s="122"/>
      <c r="I295" s="123"/>
      <c r="J295" s="129"/>
      <c r="K295" s="17"/>
      <c r="L295" s="115"/>
      <c r="M295" s="117" t="str">
        <f t="shared" si="112"/>
        <v/>
      </c>
      <c r="N295" s="14" t="str">
        <f t="shared" si="113"/>
        <v/>
      </c>
      <c r="O295" s="264" t="str">
        <f t="shared" si="120"/>
        <v/>
      </c>
      <c r="P295" s="262"/>
      <c r="Q295" s="110" t="str">
        <f t="shared" si="114"/>
        <v/>
      </c>
      <c r="R295" s="14" t="str">
        <f t="shared" si="115"/>
        <v/>
      </c>
      <c r="S295" s="14" t="str">
        <f t="shared" si="116"/>
        <v/>
      </c>
      <c r="T295" s="14" t="str">
        <f t="shared" si="117"/>
        <v/>
      </c>
      <c r="U295" s="14" t="str">
        <f t="shared" si="118"/>
        <v/>
      </c>
      <c r="V295" s="95" t="str">
        <f t="shared" si="119"/>
        <v/>
      </c>
      <c r="W295" s="120"/>
      <c r="X295" s="53"/>
      <c r="Y295" s="53" t="b">
        <f t="shared" si="105"/>
        <v>1</v>
      </c>
      <c r="Z295" s="53" t="b">
        <f t="shared" si="106"/>
        <v>0</v>
      </c>
      <c r="AA295" s="53" t="b">
        <f>IF(ISBLANK(H295),TRUE,AND(IF(ISBLANK(I295),TRUE,I295&gt;=H295),AND(H295&gt;=DATE(1900,1,1),H295&lt;=DATE(config!$B$6,12,31))))</f>
        <v>1</v>
      </c>
      <c r="AB295" s="53" t="b">
        <f>IF(ISBLANK(I295),TRUE,IF(ISBLANK(H295),FALSE,AND(I295&gt;=H295,AND(I295&gt;=DATE(config!$B$6,1,1),I295&lt;=DATE(config!$B$6,12,31)))))</f>
        <v>1</v>
      </c>
      <c r="AC295" s="53" t="b">
        <f t="shared" si="102"/>
        <v>0</v>
      </c>
      <c r="AD295" s="53" t="b">
        <f t="shared" si="103"/>
        <v>0</v>
      </c>
      <c r="AE295" s="53">
        <f>IF(H295&lt;DATE(config!$B$6,1,1),DATE(config!$B$6,1,1),H295)</f>
        <v>44562</v>
      </c>
      <c r="AF295" s="53">
        <f>IF(ISBLANK(I295),DATE(config!$B$6,12,31),IF(I295&gt;DATE(config!$B$6,12,31),DATE(config!$B$6,12,31),I295))</f>
        <v>44926</v>
      </c>
      <c r="AG295" s="53">
        <f t="shared" si="99"/>
        <v>365</v>
      </c>
      <c r="AH295" s="53">
        <f>ROUNDDOWN((config!$B$8-H295)/365.25,0)</f>
        <v>123</v>
      </c>
      <c r="AI295" s="60">
        <f t="shared" si="100"/>
        <v>4</v>
      </c>
      <c r="AJ295" s="60" t="str">
        <f>$F295 &amp; INDEX(Beschäftigungsgruppen!$J$15:$M$15,1,AI295)</f>
        <v>d</v>
      </c>
      <c r="AK295" s="60" t="b">
        <f>G295&lt;&gt;config!$F$20</f>
        <v>1</v>
      </c>
      <c r="AL295" s="60" t="str">
        <f t="shared" si="107"/>
        <v>Ja</v>
      </c>
      <c r="AM295" s="60" t="str">
        <f t="shared" si="101"/>
        <v>Nein</v>
      </c>
      <c r="AN295" s="60" t="b">
        <f t="shared" si="104"/>
        <v>0</v>
      </c>
      <c r="AO295" s="60" t="b">
        <f>AND(C295=config!$D$23,AND(NOT(ISBLANK(H295)),H295&lt;=DATE(2022,12,31)))</f>
        <v>0</v>
      </c>
      <c r="AP295" s="60" t="b">
        <f>AND(D295=config!$J$24,AND(NOT(ISBLANK(I295)),I295&lt;=DATE(2022,12,31)))</f>
        <v>0</v>
      </c>
      <c r="AQ295" s="63">
        <f>K295*IF(AN295,14,12)/config!$B$7*AG295</f>
        <v>0</v>
      </c>
      <c r="AR295" s="63">
        <f>IF(K295&lt;=config!$B$9,config!$B$10,config!$B$11)*AQ295</f>
        <v>0</v>
      </c>
      <c r="AS295" s="63" t="e">
        <f>INDEX(Beschäftigungsgruppen!$J$16:$M$20,F295,AI295)/config!$B$12*J295</f>
        <v>#VALUE!</v>
      </c>
      <c r="AT295" s="63" t="e">
        <f>AS295*IF(AN295,14,12)/config!$B$7*AG295</f>
        <v>#VALUE!</v>
      </c>
      <c r="AU295" s="63" t="e">
        <f>IF(AS295&lt;=config!$B$9,config!$B$10,config!$B$11)*AT295</f>
        <v>#VALUE!</v>
      </c>
      <c r="AV295" s="249">
        <f t="shared" si="108"/>
        <v>0</v>
      </c>
      <c r="AW295" s="249">
        <f t="shared" si="109"/>
        <v>0</v>
      </c>
      <c r="AX295" s="53">
        <f t="shared" si="110"/>
        <v>0</v>
      </c>
    </row>
    <row r="296" spans="2:50" ht="15" customHeight="1" x14ac:dyDescent="0.2">
      <c r="B296" s="176" t="str">
        <f t="shared" si="111"/>
        <v/>
      </c>
      <c r="C296" s="137"/>
      <c r="D296" s="115"/>
      <c r="E296" s="96"/>
      <c r="F296" s="127"/>
      <c r="G296" s="128"/>
      <c r="H296" s="122"/>
      <c r="I296" s="123"/>
      <c r="J296" s="129"/>
      <c r="K296" s="17"/>
      <c r="L296" s="115"/>
      <c r="M296" s="117" t="str">
        <f t="shared" si="112"/>
        <v/>
      </c>
      <c r="N296" s="14" t="str">
        <f t="shared" si="113"/>
        <v/>
      </c>
      <c r="O296" s="264" t="str">
        <f t="shared" si="120"/>
        <v/>
      </c>
      <c r="P296" s="262"/>
      <c r="Q296" s="110" t="str">
        <f t="shared" si="114"/>
        <v/>
      </c>
      <c r="R296" s="14" t="str">
        <f t="shared" si="115"/>
        <v/>
      </c>
      <c r="S296" s="14" t="str">
        <f t="shared" si="116"/>
        <v/>
      </c>
      <c r="T296" s="14" t="str">
        <f t="shared" si="117"/>
        <v/>
      </c>
      <c r="U296" s="14" t="str">
        <f t="shared" si="118"/>
        <v/>
      </c>
      <c r="V296" s="95" t="str">
        <f t="shared" si="119"/>
        <v/>
      </c>
      <c r="W296" s="120"/>
      <c r="X296" s="53"/>
      <c r="Y296" s="53" t="b">
        <f t="shared" si="105"/>
        <v>1</v>
      </c>
      <c r="Z296" s="53" t="b">
        <f t="shared" si="106"/>
        <v>0</v>
      </c>
      <c r="AA296" s="53" t="b">
        <f>IF(ISBLANK(H296),TRUE,AND(IF(ISBLANK(I296),TRUE,I296&gt;=H296),AND(H296&gt;=DATE(1900,1,1),H296&lt;=DATE(config!$B$6,12,31))))</f>
        <v>1</v>
      </c>
      <c r="AB296" s="53" t="b">
        <f>IF(ISBLANK(I296),TRUE,IF(ISBLANK(H296),FALSE,AND(I296&gt;=H296,AND(I296&gt;=DATE(config!$B$6,1,1),I296&lt;=DATE(config!$B$6,12,31)))))</f>
        <v>1</v>
      </c>
      <c r="AC296" s="53" t="b">
        <f t="shared" si="102"/>
        <v>0</v>
      </c>
      <c r="AD296" s="53" t="b">
        <f t="shared" si="103"/>
        <v>0</v>
      </c>
      <c r="AE296" s="53">
        <f>IF(H296&lt;DATE(config!$B$6,1,1),DATE(config!$B$6,1,1),H296)</f>
        <v>44562</v>
      </c>
      <c r="AF296" s="53">
        <f>IF(ISBLANK(I296),DATE(config!$B$6,12,31),IF(I296&gt;DATE(config!$B$6,12,31),DATE(config!$B$6,12,31),I296))</f>
        <v>44926</v>
      </c>
      <c r="AG296" s="53">
        <f t="shared" si="99"/>
        <v>365</v>
      </c>
      <c r="AH296" s="53">
        <f>ROUNDDOWN((config!$B$8-H296)/365.25,0)</f>
        <v>123</v>
      </c>
      <c r="AI296" s="60">
        <f t="shared" si="100"/>
        <v>4</v>
      </c>
      <c r="AJ296" s="60" t="str">
        <f>$F296 &amp; INDEX(Beschäftigungsgruppen!$J$15:$M$15,1,AI296)</f>
        <v>d</v>
      </c>
      <c r="AK296" s="60" t="b">
        <f>G296&lt;&gt;config!$F$20</f>
        <v>1</v>
      </c>
      <c r="AL296" s="60" t="str">
        <f t="shared" si="107"/>
        <v>Ja</v>
      </c>
      <c r="AM296" s="60" t="str">
        <f t="shared" si="101"/>
        <v>Nein</v>
      </c>
      <c r="AN296" s="60" t="b">
        <f t="shared" si="104"/>
        <v>0</v>
      </c>
      <c r="AO296" s="60" t="b">
        <f>AND(C296=config!$D$23,AND(NOT(ISBLANK(H296)),H296&lt;=DATE(2022,12,31)))</f>
        <v>0</v>
      </c>
      <c r="AP296" s="60" t="b">
        <f>AND(D296=config!$J$24,AND(NOT(ISBLANK(I296)),I296&lt;=DATE(2022,12,31)))</f>
        <v>0</v>
      </c>
      <c r="AQ296" s="63">
        <f>K296*IF(AN296,14,12)/config!$B$7*AG296</f>
        <v>0</v>
      </c>
      <c r="AR296" s="63">
        <f>IF(K296&lt;=config!$B$9,config!$B$10,config!$B$11)*AQ296</f>
        <v>0</v>
      </c>
      <c r="AS296" s="63" t="e">
        <f>INDEX(Beschäftigungsgruppen!$J$16:$M$20,F296,AI296)/config!$B$12*J296</f>
        <v>#VALUE!</v>
      </c>
      <c r="AT296" s="63" t="e">
        <f>AS296*IF(AN296,14,12)/config!$B$7*AG296</f>
        <v>#VALUE!</v>
      </c>
      <c r="AU296" s="63" t="e">
        <f>IF(AS296&lt;=config!$B$9,config!$B$10,config!$B$11)*AT296</f>
        <v>#VALUE!</v>
      </c>
      <c r="AV296" s="249">
        <f t="shared" si="108"/>
        <v>0</v>
      </c>
      <c r="AW296" s="249">
        <f t="shared" si="109"/>
        <v>0</v>
      </c>
      <c r="AX296" s="53">
        <f t="shared" si="110"/>
        <v>0</v>
      </c>
    </row>
    <row r="297" spans="2:50" ht="15" customHeight="1" x14ac:dyDescent="0.2">
      <c r="B297" s="176" t="str">
        <f t="shared" si="111"/>
        <v/>
      </c>
      <c r="C297" s="137"/>
      <c r="D297" s="115"/>
      <c r="E297" s="96"/>
      <c r="F297" s="127"/>
      <c r="G297" s="128"/>
      <c r="H297" s="122"/>
      <c r="I297" s="123"/>
      <c r="J297" s="129"/>
      <c r="K297" s="17"/>
      <c r="L297" s="115"/>
      <c r="M297" s="117" t="str">
        <f t="shared" si="112"/>
        <v/>
      </c>
      <c r="N297" s="14" t="str">
        <f t="shared" si="113"/>
        <v/>
      </c>
      <c r="O297" s="264" t="str">
        <f t="shared" si="120"/>
        <v/>
      </c>
      <c r="P297" s="262"/>
      <c r="Q297" s="110" t="str">
        <f t="shared" si="114"/>
        <v/>
      </c>
      <c r="R297" s="14" t="str">
        <f t="shared" si="115"/>
        <v/>
      </c>
      <c r="S297" s="14" t="str">
        <f t="shared" si="116"/>
        <v/>
      </c>
      <c r="T297" s="14" t="str">
        <f t="shared" si="117"/>
        <v/>
      </c>
      <c r="U297" s="14" t="str">
        <f t="shared" si="118"/>
        <v/>
      </c>
      <c r="V297" s="95" t="str">
        <f t="shared" si="119"/>
        <v/>
      </c>
      <c r="W297" s="120"/>
      <c r="X297" s="53"/>
      <c r="Y297" s="53" t="b">
        <f t="shared" si="105"/>
        <v>1</v>
      </c>
      <c r="Z297" s="53" t="b">
        <f t="shared" si="106"/>
        <v>0</v>
      </c>
      <c r="AA297" s="53" t="b">
        <f>IF(ISBLANK(H297),TRUE,AND(IF(ISBLANK(I297),TRUE,I297&gt;=H297),AND(H297&gt;=DATE(1900,1,1),H297&lt;=DATE(config!$B$6,12,31))))</f>
        <v>1</v>
      </c>
      <c r="AB297" s="53" t="b">
        <f>IF(ISBLANK(I297),TRUE,IF(ISBLANK(H297),FALSE,AND(I297&gt;=H297,AND(I297&gt;=DATE(config!$B$6,1,1),I297&lt;=DATE(config!$B$6,12,31)))))</f>
        <v>1</v>
      </c>
      <c r="AC297" s="53" t="b">
        <f t="shared" si="102"/>
        <v>0</v>
      </c>
      <c r="AD297" s="53" t="b">
        <f t="shared" si="103"/>
        <v>0</v>
      </c>
      <c r="AE297" s="53">
        <f>IF(H297&lt;DATE(config!$B$6,1,1),DATE(config!$B$6,1,1),H297)</f>
        <v>44562</v>
      </c>
      <c r="AF297" s="53">
        <f>IF(ISBLANK(I297),DATE(config!$B$6,12,31),IF(I297&gt;DATE(config!$B$6,12,31),DATE(config!$B$6,12,31),I297))</f>
        <v>44926</v>
      </c>
      <c r="AG297" s="53">
        <f t="shared" si="99"/>
        <v>365</v>
      </c>
      <c r="AH297" s="53">
        <f>ROUNDDOWN((config!$B$8-H297)/365.25,0)</f>
        <v>123</v>
      </c>
      <c r="AI297" s="60">
        <f t="shared" si="100"/>
        <v>4</v>
      </c>
      <c r="AJ297" s="60" t="str">
        <f>$F297 &amp; INDEX(Beschäftigungsgruppen!$J$15:$M$15,1,AI297)</f>
        <v>d</v>
      </c>
      <c r="AK297" s="60" t="b">
        <f>G297&lt;&gt;config!$F$20</f>
        <v>1</v>
      </c>
      <c r="AL297" s="60" t="str">
        <f t="shared" si="107"/>
        <v>Ja</v>
      </c>
      <c r="AM297" s="60" t="str">
        <f t="shared" si="101"/>
        <v>Nein</v>
      </c>
      <c r="AN297" s="60" t="b">
        <f t="shared" si="104"/>
        <v>0</v>
      </c>
      <c r="AO297" s="60" t="b">
        <f>AND(C297=config!$D$23,AND(NOT(ISBLANK(H297)),H297&lt;=DATE(2022,12,31)))</f>
        <v>0</v>
      </c>
      <c r="AP297" s="60" t="b">
        <f>AND(D297=config!$J$24,AND(NOT(ISBLANK(I297)),I297&lt;=DATE(2022,12,31)))</f>
        <v>0</v>
      </c>
      <c r="AQ297" s="63">
        <f>K297*IF(AN297,14,12)/config!$B$7*AG297</f>
        <v>0</v>
      </c>
      <c r="AR297" s="63">
        <f>IF(K297&lt;=config!$B$9,config!$B$10,config!$B$11)*AQ297</f>
        <v>0</v>
      </c>
      <c r="AS297" s="63" t="e">
        <f>INDEX(Beschäftigungsgruppen!$J$16:$M$20,F297,AI297)/config!$B$12*J297</f>
        <v>#VALUE!</v>
      </c>
      <c r="AT297" s="63" t="e">
        <f>AS297*IF(AN297,14,12)/config!$B$7*AG297</f>
        <v>#VALUE!</v>
      </c>
      <c r="AU297" s="63" t="e">
        <f>IF(AS297&lt;=config!$B$9,config!$B$10,config!$B$11)*AT297</f>
        <v>#VALUE!</v>
      </c>
      <c r="AV297" s="249">
        <f t="shared" si="108"/>
        <v>0</v>
      </c>
      <c r="AW297" s="249">
        <f t="shared" si="109"/>
        <v>0</v>
      </c>
      <c r="AX297" s="53">
        <f t="shared" si="110"/>
        <v>0</v>
      </c>
    </row>
    <row r="298" spans="2:50" ht="15" customHeight="1" x14ac:dyDescent="0.2">
      <c r="B298" s="176" t="str">
        <f t="shared" si="111"/>
        <v/>
      </c>
      <c r="C298" s="137"/>
      <c r="D298" s="115"/>
      <c r="E298" s="96"/>
      <c r="F298" s="127"/>
      <c r="G298" s="128"/>
      <c r="H298" s="122"/>
      <c r="I298" s="123"/>
      <c r="J298" s="129"/>
      <c r="K298" s="17"/>
      <c r="L298" s="115"/>
      <c r="M298" s="117" t="str">
        <f t="shared" si="112"/>
        <v/>
      </c>
      <c r="N298" s="14" t="str">
        <f t="shared" si="113"/>
        <v/>
      </c>
      <c r="O298" s="264" t="str">
        <f t="shared" si="120"/>
        <v/>
      </c>
      <c r="P298" s="262"/>
      <c r="Q298" s="110" t="str">
        <f t="shared" si="114"/>
        <v/>
      </c>
      <c r="R298" s="14" t="str">
        <f t="shared" si="115"/>
        <v/>
      </c>
      <c r="S298" s="14" t="str">
        <f t="shared" si="116"/>
        <v/>
      </c>
      <c r="T298" s="14" t="str">
        <f t="shared" si="117"/>
        <v/>
      </c>
      <c r="U298" s="14" t="str">
        <f t="shared" si="118"/>
        <v/>
      </c>
      <c r="V298" s="95" t="str">
        <f t="shared" si="119"/>
        <v/>
      </c>
      <c r="W298" s="120"/>
      <c r="X298" s="53"/>
      <c r="Y298" s="53" t="b">
        <f t="shared" si="105"/>
        <v>1</v>
      </c>
      <c r="Z298" s="53" t="b">
        <f t="shared" si="106"/>
        <v>0</v>
      </c>
      <c r="AA298" s="53" t="b">
        <f>IF(ISBLANK(H298),TRUE,AND(IF(ISBLANK(I298),TRUE,I298&gt;=H298),AND(H298&gt;=DATE(1900,1,1),H298&lt;=DATE(config!$B$6,12,31))))</f>
        <v>1</v>
      </c>
      <c r="AB298" s="53" t="b">
        <f>IF(ISBLANK(I298),TRUE,IF(ISBLANK(H298),FALSE,AND(I298&gt;=H298,AND(I298&gt;=DATE(config!$B$6,1,1),I298&lt;=DATE(config!$B$6,12,31)))))</f>
        <v>1</v>
      </c>
      <c r="AC298" s="53" t="b">
        <f t="shared" si="102"/>
        <v>0</v>
      </c>
      <c r="AD298" s="53" t="b">
        <f t="shared" si="103"/>
        <v>0</v>
      </c>
      <c r="AE298" s="53">
        <f>IF(H298&lt;DATE(config!$B$6,1,1),DATE(config!$B$6,1,1),H298)</f>
        <v>44562</v>
      </c>
      <c r="AF298" s="53">
        <f>IF(ISBLANK(I298),DATE(config!$B$6,12,31),IF(I298&gt;DATE(config!$B$6,12,31),DATE(config!$B$6,12,31),I298))</f>
        <v>44926</v>
      </c>
      <c r="AG298" s="53">
        <f t="shared" si="99"/>
        <v>365</v>
      </c>
      <c r="AH298" s="53">
        <f>ROUNDDOWN((config!$B$8-H298)/365.25,0)</f>
        <v>123</v>
      </c>
      <c r="AI298" s="60">
        <f t="shared" si="100"/>
        <v>4</v>
      </c>
      <c r="AJ298" s="60" t="str">
        <f>$F298 &amp; INDEX(Beschäftigungsgruppen!$J$15:$M$15,1,AI298)</f>
        <v>d</v>
      </c>
      <c r="AK298" s="60" t="b">
        <f>G298&lt;&gt;config!$F$20</f>
        <v>1</v>
      </c>
      <c r="AL298" s="60" t="str">
        <f t="shared" si="107"/>
        <v>Ja</v>
      </c>
      <c r="AM298" s="60" t="str">
        <f t="shared" si="101"/>
        <v>Nein</v>
      </c>
      <c r="AN298" s="60" t="b">
        <f t="shared" si="104"/>
        <v>0</v>
      </c>
      <c r="AO298" s="60" t="b">
        <f>AND(C298=config!$D$23,AND(NOT(ISBLANK(H298)),H298&lt;=DATE(2022,12,31)))</f>
        <v>0</v>
      </c>
      <c r="AP298" s="60" t="b">
        <f>AND(D298=config!$J$24,AND(NOT(ISBLANK(I298)),I298&lt;=DATE(2022,12,31)))</f>
        <v>0</v>
      </c>
      <c r="AQ298" s="63">
        <f>K298*IF(AN298,14,12)/config!$B$7*AG298</f>
        <v>0</v>
      </c>
      <c r="AR298" s="63">
        <f>IF(K298&lt;=config!$B$9,config!$B$10,config!$B$11)*AQ298</f>
        <v>0</v>
      </c>
      <c r="AS298" s="63" t="e">
        <f>INDEX(Beschäftigungsgruppen!$J$16:$M$20,F298,AI298)/config!$B$12*J298</f>
        <v>#VALUE!</v>
      </c>
      <c r="AT298" s="63" t="e">
        <f>AS298*IF(AN298,14,12)/config!$B$7*AG298</f>
        <v>#VALUE!</v>
      </c>
      <c r="AU298" s="63" t="e">
        <f>IF(AS298&lt;=config!$B$9,config!$B$10,config!$B$11)*AT298</f>
        <v>#VALUE!</v>
      </c>
      <c r="AV298" s="249">
        <f t="shared" si="108"/>
        <v>0</v>
      </c>
      <c r="AW298" s="249">
        <f t="shared" si="109"/>
        <v>0</v>
      </c>
      <c r="AX298" s="53">
        <f t="shared" si="110"/>
        <v>0</v>
      </c>
    </row>
    <row r="299" spans="2:50" ht="15" customHeight="1" x14ac:dyDescent="0.2">
      <c r="B299" s="176" t="str">
        <f t="shared" si="111"/>
        <v/>
      </c>
      <c r="C299" s="137"/>
      <c r="D299" s="115"/>
      <c r="E299" s="96"/>
      <c r="F299" s="127"/>
      <c r="G299" s="128"/>
      <c r="H299" s="122"/>
      <c r="I299" s="123"/>
      <c r="J299" s="129"/>
      <c r="K299" s="17"/>
      <c r="L299" s="115"/>
      <c r="M299" s="117" t="str">
        <f t="shared" si="112"/>
        <v/>
      </c>
      <c r="N299" s="14" t="str">
        <f t="shared" si="113"/>
        <v/>
      </c>
      <c r="O299" s="264" t="str">
        <f t="shared" si="120"/>
        <v/>
      </c>
      <c r="P299" s="262"/>
      <c r="Q299" s="110" t="str">
        <f t="shared" si="114"/>
        <v/>
      </c>
      <c r="R299" s="14" t="str">
        <f t="shared" si="115"/>
        <v/>
      </c>
      <c r="S299" s="14" t="str">
        <f t="shared" si="116"/>
        <v/>
      </c>
      <c r="T299" s="14" t="str">
        <f t="shared" si="117"/>
        <v/>
      </c>
      <c r="U299" s="14" t="str">
        <f t="shared" si="118"/>
        <v/>
      </c>
      <c r="V299" s="95" t="str">
        <f t="shared" si="119"/>
        <v/>
      </c>
      <c r="W299" s="120"/>
      <c r="X299" s="53"/>
      <c r="Y299" s="53" t="b">
        <f t="shared" si="105"/>
        <v>1</v>
      </c>
      <c r="Z299" s="53" t="b">
        <f t="shared" si="106"/>
        <v>0</v>
      </c>
      <c r="AA299" s="53" t="b">
        <f>IF(ISBLANK(H299),TRUE,AND(IF(ISBLANK(I299),TRUE,I299&gt;=H299),AND(H299&gt;=DATE(1900,1,1),H299&lt;=DATE(config!$B$6,12,31))))</f>
        <v>1</v>
      </c>
      <c r="AB299" s="53" t="b">
        <f>IF(ISBLANK(I299),TRUE,IF(ISBLANK(H299),FALSE,AND(I299&gt;=H299,AND(I299&gt;=DATE(config!$B$6,1,1),I299&lt;=DATE(config!$B$6,12,31)))))</f>
        <v>1</v>
      </c>
      <c r="AC299" s="53" t="b">
        <f t="shared" si="102"/>
        <v>0</v>
      </c>
      <c r="AD299" s="53" t="b">
        <f t="shared" si="103"/>
        <v>0</v>
      </c>
      <c r="AE299" s="53">
        <f>IF(H299&lt;DATE(config!$B$6,1,1),DATE(config!$B$6,1,1),H299)</f>
        <v>44562</v>
      </c>
      <c r="AF299" s="53">
        <f>IF(ISBLANK(I299),DATE(config!$B$6,12,31),IF(I299&gt;DATE(config!$B$6,12,31),DATE(config!$B$6,12,31),I299))</f>
        <v>44926</v>
      </c>
      <c r="AG299" s="53">
        <f t="shared" ref="AG299:AG362" si="121">AF299-AE299+1</f>
        <v>365</v>
      </c>
      <c r="AH299" s="53">
        <f>ROUNDDOWN((config!$B$8-H299)/365.25,0)</f>
        <v>123</v>
      </c>
      <c r="AI299" s="60">
        <f t="shared" ref="AI299:AI362" si="122">IF(AH299&lt;5,1,IF(AH299&lt;11,2,IF(AH299&lt;18,3,4)))</f>
        <v>4</v>
      </c>
      <c r="AJ299" s="60" t="str">
        <f>$F299 &amp; INDEX(Beschäftigungsgruppen!$J$15:$M$15,1,AI299)</f>
        <v>d</v>
      </c>
      <c r="AK299" s="60" t="b">
        <f>G299&lt;&gt;config!$F$20</f>
        <v>1</v>
      </c>
      <c r="AL299" s="60" t="str">
        <f t="shared" si="107"/>
        <v>Ja</v>
      </c>
      <c r="AM299" s="60" t="str">
        <f t="shared" ref="AM299:AM362" si="123">IF(AK299,"Nein","")</f>
        <v>Nein</v>
      </c>
      <c r="AN299" s="60" t="b">
        <f t="shared" si="104"/>
        <v>0</v>
      </c>
      <c r="AO299" s="60" t="b">
        <f>AND(C299=config!$D$23,AND(NOT(ISBLANK(H299)),H299&lt;=DATE(2022,12,31)))</f>
        <v>0</v>
      </c>
      <c r="AP299" s="60" t="b">
        <f>AND(D299=config!$J$24,AND(NOT(ISBLANK(I299)),I299&lt;=DATE(2022,12,31)))</f>
        <v>0</v>
      </c>
      <c r="AQ299" s="63">
        <f>K299*IF(AN299,14,12)/config!$B$7*AG299</f>
        <v>0</v>
      </c>
      <c r="AR299" s="63">
        <f>IF(K299&lt;=config!$B$9,config!$B$10,config!$B$11)*AQ299</f>
        <v>0</v>
      </c>
      <c r="AS299" s="63" t="e">
        <f>INDEX(Beschäftigungsgruppen!$J$16:$M$20,F299,AI299)/config!$B$12*J299</f>
        <v>#VALUE!</v>
      </c>
      <c r="AT299" s="63" t="e">
        <f>AS299*IF(AN299,14,12)/config!$B$7*AG299</f>
        <v>#VALUE!</v>
      </c>
      <c r="AU299" s="63" t="e">
        <f>IF(AS299&lt;=config!$B$9,config!$B$10,config!$B$11)*AT299</f>
        <v>#VALUE!</v>
      </c>
      <c r="AV299" s="249">
        <f t="shared" si="108"/>
        <v>0</v>
      </c>
      <c r="AW299" s="249">
        <f t="shared" si="109"/>
        <v>0</v>
      </c>
      <c r="AX299" s="53">
        <f t="shared" si="110"/>
        <v>0</v>
      </c>
    </row>
    <row r="300" spans="2:50" ht="15" customHeight="1" x14ac:dyDescent="0.2">
      <c r="B300" s="176" t="str">
        <f t="shared" si="111"/>
        <v/>
      </c>
      <c r="C300" s="137"/>
      <c r="D300" s="115"/>
      <c r="E300" s="96"/>
      <c r="F300" s="127"/>
      <c r="G300" s="128"/>
      <c r="H300" s="122"/>
      <c r="I300" s="123"/>
      <c r="J300" s="129"/>
      <c r="K300" s="17"/>
      <c r="L300" s="115"/>
      <c r="M300" s="117" t="str">
        <f t="shared" si="112"/>
        <v/>
      </c>
      <c r="N300" s="14" t="str">
        <f t="shared" si="113"/>
        <v/>
      </c>
      <c r="O300" s="264" t="str">
        <f t="shared" si="120"/>
        <v/>
      </c>
      <c r="P300" s="262"/>
      <c r="Q300" s="110" t="str">
        <f t="shared" si="114"/>
        <v/>
      </c>
      <c r="R300" s="14" t="str">
        <f t="shared" si="115"/>
        <v/>
      </c>
      <c r="S300" s="14" t="str">
        <f t="shared" si="116"/>
        <v/>
      </c>
      <c r="T300" s="14" t="str">
        <f t="shared" si="117"/>
        <v/>
      </c>
      <c r="U300" s="14" t="str">
        <f t="shared" si="118"/>
        <v/>
      </c>
      <c r="V300" s="95" t="str">
        <f t="shared" si="119"/>
        <v/>
      </c>
      <c r="W300" s="120"/>
      <c r="X300" s="53"/>
      <c r="Y300" s="53" t="b">
        <f t="shared" si="105"/>
        <v>1</v>
      </c>
      <c r="Z300" s="53" t="b">
        <f t="shared" si="106"/>
        <v>0</v>
      </c>
      <c r="AA300" s="53" t="b">
        <f>IF(ISBLANK(H300),TRUE,AND(IF(ISBLANK(I300),TRUE,I300&gt;=H300),AND(H300&gt;=DATE(1900,1,1),H300&lt;=DATE(config!$B$6,12,31))))</f>
        <v>1</v>
      </c>
      <c r="AB300" s="53" t="b">
        <f>IF(ISBLANK(I300),TRUE,IF(ISBLANK(H300),FALSE,AND(I300&gt;=H300,AND(I300&gt;=DATE(config!$B$6,1,1),I300&lt;=DATE(config!$B$6,12,31)))))</f>
        <v>1</v>
      </c>
      <c r="AC300" s="53" t="b">
        <f t="shared" si="102"/>
        <v>0</v>
      </c>
      <c r="AD300" s="53" t="b">
        <f t="shared" si="103"/>
        <v>0</v>
      </c>
      <c r="AE300" s="53">
        <f>IF(H300&lt;DATE(config!$B$6,1,1),DATE(config!$B$6,1,1),H300)</f>
        <v>44562</v>
      </c>
      <c r="AF300" s="53">
        <f>IF(ISBLANK(I300),DATE(config!$B$6,12,31),IF(I300&gt;DATE(config!$B$6,12,31),DATE(config!$B$6,12,31),I300))</f>
        <v>44926</v>
      </c>
      <c r="AG300" s="53">
        <f t="shared" si="121"/>
        <v>365</v>
      </c>
      <c r="AH300" s="53">
        <f>ROUNDDOWN((config!$B$8-H300)/365.25,0)</f>
        <v>123</v>
      </c>
      <c r="AI300" s="60">
        <f t="shared" si="122"/>
        <v>4</v>
      </c>
      <c r="AJ300" s="60" t="str">
        <f>$F300 &amp; INDEX(Beschäftigungsgruppen!$J$15:$M$15,1,AI300)</f>
        <v>d</v>
      </c>
      <c r="AK300" s="60" t="b">
        <f>G300&lt;&gt;config!$F$20</f>
        <v>1</v>
      </c>
      <c r="AL300" s="60" t="str">
        <f t="shared" si="107"/>
        <v>Ja</v>
      </c>
      <c r="AM300" s="60" t="str">
        <f t="shared" si="123"/>
        <v>Nein</v>
      </c>
      <c r="AN300" s="60" t="b">
        <f t="shared" si="104"/>
        <v>0</v>
      </c>
      <c r="AO300" s="60" t="b">
        <f>AND(C300=config!$D$23,AND(NOT(ISBLANK(H300)),H300&lt;=DATE(2022,12,31)))</f>
        <v>0</v>
      </c>
      <c r="AP300" s="60" t="b">
        <f>AND(D300=config!$J$24,AND(NOT(ISBLANK(I300)),I300&lt;=DATE(2022,12,31)))</f>
        <v>0</v>
      </c>
      <c r="AQ300" s="63">
        <f>K300*IF(AN300,14,12)/config!$B$7*AG300</f>
        <v>0</v>
      </c>
      <c r="AR300" s="63">
        <f>IF(K300&lt;=config!$B$9,config!$B$10,config!$B$11)*AQ300</f>
        <v>0</v>
      </c>
      <c r="AS300" s="63" t="e">
        <f>INDEX(Beschäftigungsgruppen!$J$16:$M$20,F300,AI300)/config!$B$12*J300</f>
        <v>#VALUE!</v>
      </c>
      <c r="AT300" s="63" t="e">
        <f>AS300*IF(AN300,14,12)/config!$B$7*AG300</f>
        <v>#VALUE!</v>
      </c>
      <c r="AU300" s="63" t="e">
        <f>IF(AS300&lt;=config!$B$9,config!$B$10,config!$B$11)*AT300</f>
        <v>#VALUE!</v>
      </c>
      <c r="AV300" s="249">
        <f t="shared" si="108"/>
        <v>0</v>
      </c>
      <c r="AW300" s="249">
        <f t="shared" si="109"/>
        <v>0</v>
      </c>
      <c r="AX300" s="53">
        <f t="shared" si="110"/>
        <v>0</v>
      </c>
    </row>
    <row r="301" spans="2:50" ht="15" customHeight="1" x14ac:dyDescent="0.2">
      <c r="B301" s="176" t="str">
        <f t="shared" si="111"/>
        <v/>
      </c>
      <c r="C301" s="137"/>
      <c r="D301" s="115"/>
      <c r="E301" s="96"/>
      <c r="F301" s="127"/>
      <c r="G301" s="128"/>
      <c r="H301" s="122"/>
      <c r="I301" s="123"/>
      <c r="J301" s="129"/>
      <c r="K301" s="17"/>
      <c r="L301" s="115"/>
      <c r="M301" s="117" t="str">
        <f t="shared" si="112"/>
        <v/>
      </c>
      <c r="N301" s="14" t="str">
        <f t="shared" si="113"/>
        <v/>
      </c>
      <c r="O301" s="264" t="str">
        <f t="shared" si="120"/>
        <v/>
      </c>
      <c r="P301" s="262"/>
      <c r="Q301" s="110" t="str">
        <f t="shared" si="114"/>
        <v/>
      </c>
      <c r="R301" s="14" t="str">
        <f t="shared" si="115"/>
        <v/>
      </c>
      <c r="S301" s="14" t="str">
        <f t="shared" si="116"/>
        <v/>
      </c>
      <c r="T301" s="14" t="str">
        <f t="shared" si="117"/>
        <v/>
      </c>
      <c r="U301" s="14" t="str">
        <f t="shared" si="118"/>
        <v/>
      </c>
      <c r="V301" s="95" t="str">
        <f t="shared" si="119"/>
        <v/>
      </c>
      <c r="W301" s="120"/>
      <c r="X301" s="53"/>
      <c r="Y301" s="53" t="b">
        <f t="shared" si="105"/>
        <v>1</v>
      </c>
      <c r="Z301" s="53" t="b">
        <f t="shared" si="106"/>
        <v>0</v>
      </c>
      <c r="AA301" s="53" t="b">
        <f>IF(ISBLANK(H301),TRUE,AND(IF(ISBLANK(I301),TRUE,I301&gt;=H301),AND(H301&gt;=DATE(1900,1,1),H301&lt;=DATE(config!$B$6,12,31))))</f>
        <v>1</v>
      </c>
      <c r="AB301" s="53" t="b">
        <f>IF(ISBLANK(I301),TRUE,IF(ISBLANK(H301),FALSE,AND(I301&gt;=H301,AND(I301&gt;=DATE(config!$B$6,1,1),I301&lt;=DATE(config!$B$6,12,31)))))</f>
        <v>1</v>
      </c>
      <c r="AC301" s="53" t="b">
        <f t="shared" si="102"/>
        <v>0</v>
      </c>
      <c r="AD301" s="53" t="b">
        <f t="shared" si="103"/>
        <v>0</v>
      </c>
      <c r="AE301" s="53">
        <f>IF(H301&lt;DATE(config!$B$6,1,1),DATE(config!$B$6,1,1),H301)</f>
        <v>44562</v>
      </c>
      <c r="AF301" s="53">
        <f>IF(ISBLANK(I301),DATE(config!$B$6,12,31),IF(I301&gt;DATE(config!$B$6,12,31),DATE(config!$B$6,12,31),I301))</f>
        <v>44926</v>
      </c>
      <c r="AG301" s="53">
        <f t="shared" si="121"/>
        <v>365</v>
      </c>
      <c r="AH301" s="53">
        <f>ROUNDDOWN((config!$B$8-H301)/365.25,0)</f>
        <v>123</v>
      </c>
      <c r="AI301" s="60">
        <f t="shared" si="122"/>
        <v>4</v>
      </c>
      <c r="AJ301" s="60" t="str">
        <f>$F301 &amp; INDEX(Beschäftigungsgruppen!$J$15:$M$15,1,AI301)</f>
        <v>d</v>
      </c>
      <c r="AK301" s="60" t="b">
        <f>G301&lt;&gt;config!$F$20</f>
        <v>1</v>
      </c>
      <c r="AL301" s="60" t="str">
        <f t="shared" si="107"/>
        <v>Ja</v>
      </c>
      <c r="AM301" s="60" t="str">
        <f t="shared" si="123"/>
        <v>Nein</v>
      </c>
      <c r="AN301" s="60" t="b">
        <f t="shared" si="104"/>
        <v>0</v>
      </c>
      <c r="AO301" s="60" t="b">
        <f>AND(C301=config!$D$23,AND(NOT(ISBLANK(H301)),H301&lt;=DATE(2022,12,31)))</f>
        <v>0</v>
      </c>
      <c r="AP301" s="60" t="b">
        <f>AND(D301=config!$J$24,AND(NOT(ISBLANK(I301)),I301&lt;=DATE(2022,12,31)))</f>
        <v>0</v>
      </c>
      <c r="AQ301" s="63">
        <f>K301*IF(AN301,14,12)/config!$B$7*AG301</f>
        <v>0</v>
      </c>
      <c r="AR301" s="63">
        <f>IF(K301&lt;=config!$B$9,config!$B$10,config!$B$11)*AQ301</f>
        <v>0</v>
      </c>
      <c r="AS301" s="63" t="e">
        <f>INDEX(Beschäftigungsgruppen!$J$16:$M$20,F301,AI301)/config!$B$12*J301</f>
        <v>#VALUE!</v>
      </c>
      <c r="AT301" s="63" t="e">
        <f>AS301*IF(AN301,14,12)/config!$B$7*AG301</f>
        <v>#VALUE!</v>
      </c>
      <c r="AU301" s="63" t="e">
        <f>IF(AS301&lt;=config!$B$9,config!$B$10,config!$B$11)*AT301</f>
        <v>#VALUE!</v>
      </c>
      <c r="AV301" s="249">
        <f t="shared" si="108"/>
        <v>0</v>
      </c>
      <c r="AW301" s="249">
        <f t="shared" si="109"/>
        <v>0</v>
      </c>
      <c r="AX301" s="53">
        <f t="shared" si="110"/>
        <v>0</v>
      </c>
    </row>
    <row r="302" spans="2:50" ht="15" customHeight="1" x14ac:dyDescent="0.2">
      <c r="B302" s="176" t="str">
        <f t="shared" si="111"/>
        <v/>
      </c>
      <c r="C302" s="137"/>
      <c r="D302" s="115"/>
      <c r="E302" s="96"/>
      <c r="F302" s="127"/>
      <c r="G302" s="128"/>
      <c r="H302" s="122"/>
      <c r="I302" s="123"/>
      <c r="J302" s="129"/>
      <c r="K302" s="17"/>
      <c r="L302" s="115"/>
      <c r="M302" s="117" t="str">
        <f t="shared" si="112"/>
        <v/>
      </c>
      <c r="N302" s="14" t="str">
        <f t="shared" si="113"/>
        <v/>
      </c>
      <c r="O302" s="264" t="str">
        <f t="shared" si="120"/>
        <v/>
      </c>
      <c r="P302" s="262"/>
      <c r="Q302" s="110" t="str">
        <f t="shared" si="114"/>
        <v/>
      </c>
      <c r="R302" s="14" t="str">
        <f t="shared" si="115"/>
        <v/>
      </c>
      <c r="S302" s="14" t="str">
        <f t="shared" si="116"/>
        <v/>
      </c>
      <c r="T302" s="14" t="str">
        <f t="shared" si="117"/>
        <v/>
      </c>
      <c r="U302" s="14" t="str">
        <f t="shared" si="118"/>
        <v/>
      </c>
      <c r="V302" s="95" t="str">
        <f t="shared" si="119"/>
        <v/>
      </c>
      <c r="W302" s="120"/>
      <c r="X302" s="53"/>
      <c r="Y302" s="53" t="b">
        <f t="shared" si="105"/>
        <v>1</v>
      </c>
      <c r="Z302" s="53" t="b">
        <f t="shared" si="106"/>
        <v>0</v>
      </c>
      <c r="AA302" s="53" t="b">
        <f>IF(ISBLANK(H302),TRUE,AND(IF(ISBLANK(I302),TRUE,I302&gt;=H302),AND(H302&gt;=DATE(1900,1,1),H302&lt;=DATE(config!$B$6,12,31))))</f>
        <v>1</v>
      </c>
      <c r="AB302" s="53" t="b">
        <f>IF(ISBLANK(I302),TRUE,IF(ISBLANK(H302),FALSE,AND(I302&gt;=H302,AND(I302&gt;=DATE(config!$B$6,1,1),I302&lt;=DATE(config!$B$6,12,31)))))</f>
        <v>1</v>
      </c>
      <c r="AC302" s="53" t="b">
        <f t="shared" si="102"/>
        <v>0</v>
      </c>
      <c r="AD302" s="53" t="b">
        <f t="shared" si="103"/>
        <v>0</v>
      </c>
      <c r="AE302" s="53">
        <f>IF(H302&lt;DATE(config!$B$6,1,1),DATE(config!$B$6,1,1),H302)</f>
        <v>44562</v>
      </c>
      <c r="AF302" s="53">
        <f>IF(ISBLANK(I302),DATE(config!$B$6,12,31),IF(I302&gt;DATE(config!$B$6,12,31),DATE(config!$B$6,12,31),I302))</f>
        <v>44926</v>
      </c>
      <c r="AG302" s="53">
        <f t="shared" si="121"/>
        <v>365</v>
      </c>
      <c r="AH302" s="53">
        <f>ROUNDDOWN((config!$B$8-H302)/365.25,0)</f>
        <v>123</v>
      </c>
      <c r="AI302" s="60">
        <f t="shared" si="122"/>
        <v>4</v>
      </c>
      <c r="AJ302" s="60" t="str">
        <f>$F302 &amp; INDEX(Beschäftigungsgruppen!$J$15:$M$15,1,AI302)</f>
        <v>d</v>
      </c>
      <c r="AK302" s="60" t="b">
        <f>G302&lt;&gt;config!$F$20</f>
        <v>1</v>
      </c>
      <c r="AL302" s="60" t="str">
        <f t="shared" si="107"/>
        <v>Ja</v>
      </c>
      <c r="AM302" s="60" t="str">
        <f t="shared" si="123"/>
        <v>Nein</v>
      </c>
      <c r="AN302" s="60" t="b">
        <f t="shared" si="104"/>
        <v>0</v>
      </c>
      <c r="AO302" s="60" t="b">
        <f>AND(C302=config!$D$23,AND(NOT(ISBLANK(H302)),H302&lt;=DATE(2022,12,31)))</f>
        <v>0</v>
      </c>
      <c r="AP302" s="60" t="b">
        <f>AND(D302=config!$J$24,AND(NOT(ISBLANK(I302)),I302&lt;=DATE(2022,12,31)))</f>
        <v>0</v>
      </c>
      <c r="AQ302" s="63">
        <f>K302*IF(AN302,14,12)/config!$B$7*AG302</f>
        <v>0</v>
      </c>
      <c r="AR302" s="63">
        <f>IF(K302&lt;=config!$B$9,config!$B$10,config!$B$11)*AQ302</f>
        <v>0</v>
      </c>
      <c r="AS302" s="63" t="e">
        <f>INDEX(Beschäftigungsgruppen!$J$16:$M$20,F302,AI302)/config!$B$12*J302</f>
        <v>#VALUE!</v>
      </c>
      <c r="AT302" s="63" t="e">
        <f>AS302*IF(AN302,14,12)/config!$B$7*AG302</f>
        <v>#VALUE!</v>
      </c>
      <c r="AU302" s="63" t="e">
        <f>IF(AS302&lt;=config!$B$9,config!$B$10,config!$B$11)*AT302</f>
        <v>#VALUE!</v>
      </c>
      <c r="AV302" s="249">
        <f t="shared" si="108"/>
        <v>0</v>
      </c>
      <c r="AW302" s="249">
        <f t="shared" si="109"/>
        <v>0</v>
      </c>
      <c r="AX302" s="53">
        <f t="shared" si="110"/>
        <v>0</v>
      </c>
    </row>
    <row r="303" spans="2:50" ht="15" customHeight="1" x14ac:dyDescent="0.2">
      <c r="B303" s="176" t="str">
        <f t="shared" si="111"/>
        <v/>
      </c>
      <c r="C303" s="137"/>
      <c r="D303" s="115"/>
      <c r="E303" s="96"/>
      <c r="F303" s="127"/>
      <c r="G303" s="128"/>
      <c r="H303" s="122"/>
      <c r="I303" s="123"/>
      <c r="J303" s="129"/>
      <c r="K303" s="17"/>
      <c r="L303" s="115"/>
      <c r="M303" s="117" t="str">
        <f t="shared" si="112"/>
        <v/>
      </c>
      <c r="N303" s="14" t="str">
        <f t="shared" si="113"/>
        <v/>
      </c>
      <c r="O303" s="264" t="str">
        <f t="shared" si="120"/>
        <v/>
      </c>
      <c r="P303" s="262"/>
      <c r="Q303" s="110" t="str">
        <f t="shared" si="114"/>
        <v/>
      </c>
      <c r="R303" s="14" t="str">
        <f t="shared" si="115"/>
        <v/>
      </c>
      <c r="S303" s="14" t="str">
        <f t="shared" si="116"/>
        <v/>
      </c>
      <c r="T303" s="14" t="str">
        <f t="shared" si="117"/>
        <v/>
      </c>
      <c r="U303" s="14" t="str">
        <f t="shared" si="118"/>
        <v/>
      </c>
      <c r="V303" s="95" t="str">
        <f t="shared" si="119"/>
        <v/>
      </c>
      <c r="W303" s="120"/>
      <c r="X303" s="53"/>
      <c r="Y303" s="53" t="b">
        <f t="shared" si="105"/>
        <v>1</v>
      </c>
      <c r="Z303" s="53" t="b">
        <f t="shared" si="106"/>
        <v>0</v>
      </c>
      <c r="AA303" s="53" t="b">
        <f>IF(ISBLANK(H303),TRUE,AND(IF(ISBLANK(I303),TRUE,I303&gt;=H303),AND(H303&gt;=DATE(1900,1,1),H303&lt;=DATE(config!$B$6,12,31))))</f>
        <v>1</v>
      </c>
      <c r="AB303" s="53" t="b">
        <f>IF(ISBLANK(I303),TRUE,IF(ISBLANK(H303),FALSE,AND(I303&gt;=H303,AND(I303&gt;=DATE(config!$B$6,1,1),I303&lt;=DATE(config!$B$6,12,31)))))</f>
        <v>1</v>
      </c>
      <c r="AC303" s="53" t="b">
        <f t="shared" si="102"/>
        <v>0</v>
      </c>
      <c r="AD303" s="53" t="b">
        <f t="shared" si="103"/>
        <v>0</v>
      </c>
      <c r="AE303" s="53">
        <f>IF(H303&lt;DATE(config!$B$6,1,1),DATE(config!$B$6,1,1),H303)</f>
        <v>44562</v>
      </c>
      <c r="AF303" s="53">
        <f>IF(ISBLANK(I303),DATE(config!$B$6,12,31),IF(I303&gt;DATE(config!$B$6,12,31),DATE(config!$B$6,12,31),I303))</f>
        <v>44926</v>
      </c>
      <c r="AG303" s="53">
        <f t="shared" si="121"/>
        <v>365</v>
      </c>
      <c r="AH303" s="53">
        <f>ROUNDDOWN((config!$B$8-H303)/365.25,0)</f>
        <v>123</v>
      </c>
      <c r="AI303" s="60">
        <f t="shared" si="122"/>
        <v>4</v>
      </c>
      <c r="AJ303" s="60" t="str">
        <f>$F303 &amp; INDEX(Beschäftigungsgruppen!$J$15:$M$15,1,AI303)</f>
        <v>d</v>
      </c>
      <c r="AK303" s="60" t="b">
        <f>G303&lt;&gt;config!$F$20</f>
        <v>1</v>
      </c>
      <c r="AL303" s="60" t="str">
        <f t="shared" si="107"/>
        <v>Ja</v>
      </c>
      <c r="AM303" s="60" t="str">
        <f t="shared" si="123"/>
        <v>Nein</v>
      </c>
      <c r="AN303" s="60" t="b">
        <f t="shared" si="104"/>
        <v>0</v>
      </c>
      <c r="AO303" s="60" t="b">
        <f>AND(C303=config!$D$23,AND(NOT(ISBLANK(H303)),H303&lt;=DATE(2022,12,31)))</f>
        <v>0</v>
      </c>
      <c r="AP303" s="60" t="b">
        <f>AND(D303=config!$J$24,AND(NOT(ISBLANK(I303)),I303&lt;=DATE(2022,12,31)))</f>
        <v>0</v>
      </c>
      <c r="AQ303" s="63">
        <f>K303*IF(AN303,14,12)/config!$B$7*AG303</f>
        <v>0</v>
      </c>
      <c r="AR303" s="63">
        <f>IF(K303&lt;=config!$B$9,config!$B$10,config!$B$11)*AQ303</f>
        <v>0</v>
      </c>
      <c r="AS303" s="63" t="e">
        <f>INDEX(Beschäftigungsgruppen!$J$16:$M$20,F303,AI303)/config!$B$12*J303</f>
        <v>#VALUE!</v>
      </c>
      <c r="AT303" s="63" t="e">
        <f>AS303*IF(AN303,14,12)/config!$B$7*AG303</f>
        <v>#VALUE!</v>
      </c>
      <c r="AU303" s="63" t="e">
        <f>IF(AS303&lt;=config!$B$9,config!$B$10,config!$B$11)*AT303</f>
        <v>#VALUE!</v>
      </c>
      <c r="AV303" s="249">
        <f t="shared" si="108"/>
        <v>0</v>
      </c>
      <c r="AW303" s="249">
        <f t="shared" si="109"/>
        <v>0</v>
      </c>
      <c r="AX303" s="53">
        <f t="shared" si="110"/>
        <v>0</v>
      </c>
    </row>
    <row r="304" spans="2:50" ht="15" customHeight="1" x14ac:dyDescent="0.2">
      <c r="B304" s="176" t="str">
        <f t="shared" si="111"/>
        <v/>
      </c>
      <c r="C304" s="137"/>
      <c r="D304" s="115"/>
      <c r="E304" s="96"/>
      <c r="F304" s="127"/>
      <c r="G304" s="128"/>
      <c r="H304" s="122"/>
      <c r="I304" s="123"/>
      <c r="J304" s="129"/>
      <c r="K304" s="17"/>
      <c r="L304" s="115"/>
      <c r="M304" s="117" t="str">
        <f t="shared" si="112"/>
        <v/>
      </c>
      <c r="N304" s="14" t="str">
        <f t="shared" si="113"/>
        <v/>
      </c>
      <c r="O304" s="264" t="str">
        <f t="shared" si="120"/>
        <v/>
      </c>
      <c r="P304" s="262"/>
      <c r="Q304" s="110" t="str">
        <f t="shared" si="114"/>
        <v/>
      </c>
      <c r="R304" s="14" t="str">
        <f t="shared" si="115"/>
        <v/>
      </c>
      <c r="S304" s="14" t="str">
        <f t="shared" si="116"/>
        <v/>
      </c>
      <c r="T304" s="14" t="str">
        <f t="shared" si="117"/>
        <v/>
      </c>
      <c r="U304" s="14" t="str">
        <f t="shared" si="118"/>
        <v/>
      </c>
      <c r="V304" s="95" t="str">
        <f t="shared" si="119"/>
        <v/>
      </c>
      <c r="W304" s="120"/>
      <c r="X304" s="53"/>
      <c r="Y304" s="53" t="b">
        <f t="shared" si="105"/>
        <v>1</v>
      </c>
      <c r="Z304" s="53" t="b">
        <f t="shared" si="106"/>
        <v>0</v>
      </c>
      <c r="AA304" s="53" t="b">
        <f>IF(ISBLANK(H304),TRUE,AND(IF(ISBLANK(I304),TRUE,I304&gt;=H304),AND(H304&gt;=DATE(1900,1,1),H304&lt;=DATE(config!$B$6,12,31))))</f>
        <v>1</v>
      </c>
      <c r="AB304" s="53" t="b">
        <f>IF(ISBLANK(I304),TRUE,IF(ISBLANK(H304),FALSE,AND(I304&gt;=H304,AND(I304&gt;=DATE(config!$B$6,1,1),I304&lt;=DATE(config!$B$6,12,31)))))</f>
        <v>1</v>
      </c>
      <c r="AC304" s="53" t="b">
        <f t="shared" si="102"/>
        <v>0</v>
      </c>
      <c r="AD304" s="53" t="b">
        <f t="shared" si="103"/>
        <v>0</v>
      </c>
      <c r="AE304" s="53">
        <f>IF(H304&lt;DATE(config!$B$6,1,1),DATE(config!$B$6,1,1),H304)</f>
        <v>44562</v>
      </c>
      <c r="AF304" s="53">
        <f>IF(ISBLANK(I304),DATE(config!$B$6,12,31),IF(I304&gt;DATE(config!$B$6,12,31),DATE(config!$B$6,12,31),I304))</f>
        <v>44926</v>
      </c>
      <c r="AG304" s="53">
        <f t="shared" si="121"/>
        <v>365</v>
      </c>
      <c r="AH304" s="53">
        <f>ROUNDDOWN((config!$B$8-H304)/365.25,0)</f>
        <v>123</v>
      </c>
      <c r="AI304" s="60">
        <f t="shared" si="122"/>
        <v>4</v>
      </c>
      <c r="AJ304" s="60" t="str">
        <f>$F304 &amp; INDEX(Beschäftigungsgruppen!$J$15:$M$15,1,AI304)</f>
        <v>d</v>
      </c>
      <c r="AK304" s="60" t="b">
        <f>G304&lt;&gt;config!$F$20</f>
        <v>1</v>
      </c>
      <c r="AL304" s="60" t="str">
        <f t="shared" si="107"/>
        <v>Ja</v>
      </c>
      <c r="AM304" s="60" t="str">
        <f t="shared" si="123"/>
        <v>Nein</v>
      </c>
      <c r="AN304" s="60" t="b">
        <f t="shared" si="104"/>
        <v>0</v>
      </c>
      <c r="AO304" s="60" t="b">
        <f>AND(C304=config!$D$23,AND(NOT(ISBLANK(H304)),H304&lt;=DATE(2022,12,31)))</f>
        <v>0</v>
      </c>
      <c r="AP304" s="60" t="b">
        <f>AND(D304=config!$J$24,AND(NOT(ISBLANK(I304)),I304&lt;=DATE(2022,12,31)))</f>
        <v>0</v>
      </c>
      <c r="AQ304" s="63">
        <f>K304*IF(AN304,14,12)/config!$B$7*AG304</f>
        <v>0</v>
      </c>
      <c r="AR304" s="63">
        <f>IF(K304&lt;=config!$B$9,config!$B$10,config!$B$11)*AQ304</f>
        <v>0</v>
      </c>
      <c r="AS304" s="63" t="e">
        <f>INDEX(Beschäftigungsgruppen!$J$16:$M$20,F304,AI304)/config!$B$12*J304</f>
        <v>#VALUE!</v>
      </c>
      <c r="AT304" s="63" t="e">
        <f>AS304*IF(AN304,14,12)/config!$B$7*AG304</f>
        <v>#VALUE!</v>
      </c>
      <c r="AU304" s="63" t="e">
        <f>IF(AS304&lt;=config!$B$9,config!$B$10,config!$B$11)*AT304</f>
        <v>#VALUE!</v>
      </c>
      <c r="AV304" s="249">
        <f t="shared" si="108"/>
        <v>0</v>
      </c>
      <c r="AW304" s="249">
        <f t="shared" si="109"/>
        <v>0</v>
      </c>
      <c r="AX304" s="53">
        <f t="shared" si="110"/>
        <v>0</v>
      </c>
    </row>
    <row r="305" spans="2:50" ht="15" customHeight="1" x14ac:dyDescent="0.2">
      <c r="B305" s="176" t="str">
        <f t="shared" si="111"/>
        <v/>
      </c>
      <c r="C305" s="137"/>
      <c r="D305" s="115"/>
      <c r="E305" s="96"/>
      <c r="F305" s="127"/>
      <c r="G305" s="128"/>
      <c r="H305" s="122"/>
      <c r="I305" s="123"/>
      <c r="J305" s="129"/>
      <c r="K305" s="17"/>
      <c r="L305" s="115"/>
      <c r="M305" s="117" t="str">
        <f t="shared" si="112"/>
        <v/>
      </c>
      <c r="N305" s="14" t="str">
        <f t="shared" si="113"/>
        <v/>
      </c>
      <c r="O305" s="264" t="str">
        <f t="shared" si="120"/>
        <v/>
      </c>
      <c r="P305" s="262"/>
      <c r="Q305" s="110" t="str">
        <f t="shared" si="114"/>
        <v/>
      </c>
      <c r="R305" s="14" t="str">
        <f t="shared" si="115"/>
        <v/>
      </c>
      <c r="S305" s="14" t="str">
        <f t="shared" si="116"/>
        <v/>
      </c>
      <c r="T305" s="14" t="str">
        <f t="shared" si="117"/>
        <v/>
      </c>
      <c r="U305" s="14" t="str">
        <f t="shared" si="118"/>
        <v/>
      </c>
      <c r="V305" s="95" t="str">
        <f t="shared" si="119"/>
        <v/>
      </c>
      <c r="W305" s="120"/>
      <c r="X305" s="53"/>
      <c r="Y305" s="53" t="b">
        <f t="shared" si="105"/>
        <v>1</v>
      </c>
      <c r="Z305" s="53" t="b">
        <f t="shared" si="106"/>
        <v>0</v>
      </c>
      <c r="AA305" s="53" t="b">
        <f>IF(ISBLANK(H305),TRUE,AND(IF(ISBLANK(I305),TRUE,I305&gt;=H305),AND(H305&gt;=DATE(1900,1,1),H305&lt;=DATE(config!$B$6,12,31))))</f>
        <v>1</v>
      </c>
      <c r="AB305" s="53" t="b">
        <f>IF(ISBLANK(I305),TRUE,IF(ISBLANK(H305),FALSE,AND(I305&gt;=H305,AND(I305&gt;=DATE(config!$B$6,1,1),I305&lt;=DATE(config!$B$6,12,31)))))</f>
        <v>1</v>
      </c>
      <c r="AC305" s="53" t="b">
        <f t="shared" si="102"/>
        <v>0</v>
      </c>
      <c r="AD305" s="53" t="b">
        <f t="shared" si="103"/>
        <v>0</v>
      </c>
      <c r="AE305" s="53">
        <f>IF(H305&lt;DATE(config!$B$6,1,1),DATE(config!$B$6,1,1),H305)</f>
        <v>44562</v>
      </c>
      <c r="AF305" s="53">
        <f>IF(ISBLANK(I305),DATE(config!$B$6,12,31),IF(I305&gt;DATE(config!$B$6,12,31),DATE(config!$B$6,12,31),I305))</f>
        <v>44926</v>
      </c>
      <c r="AG305" s="53">
        <f t="shared" si="121"/>
        <v>365</v>
      </c>
      <c r="AH305" s="53">
        <f>ROUNDDOWN((config!$B$8-H305)/365.25,0)</f>
        <v>123</v>
      </c>
      <c r="AI305" s="60">
        <f t="shared" si="122"/>
        <v>4</v>
      </c>
      <c r="AJ305" s="60" t="str">
        <f>$F305 &amp; INDEX(Beschäftigungsgruppen!$J$15:$M$15,1,AI305)</f>
        <v>d</v>
      </c>
      <c r="AK305" s="60" t="b">
        <f>G305&lt;&gt;config!$F$20</f>
        <v>1</v>
      </c>
      <c r="AL305" s="60" t="str">
        <f t="shared" si="107"/>
        <v>Ja</v>
      </c>
      <c r="AM305" s="60" t="str">
        <f t="shared" si="123"/>
        <v>Nein</v>
      </c>
      <c r="AN305" s="60" t="b">
        <f t="shared" si="104"/>
        <v>0</v>
      </c>
      <c r="AO305" s="60" t="b">
        <f>AND(C305=config!$D$23,AND(NOT(ISBLANK(H305)),H305&lt;=DATE(2022,12,31)))</f>
        <v>0</v>
      </c>
      <c r="AP305" s="60" t="b">
        <f>AND(D305=config!$J$24,AND(NOT(ISBLANK(I305)),I305&lt;=DATE(2022,12,31)))</f>
        <v>0</v>
      </c>
      <c r="AQ305" s="63">
        <f>K305*IF(AN305,14,12)/config!$B$7*AG305</f>
        <v>0</v>
      </c>
      <c r="AR305" s="63">
        <f>IF(K305&lt;=config!$B$9,config!$B$10,config!$B$11)*AQ305</f>
        <v>0</v>
      </c>
      <c r="AS305" s="63" t="e">
        <f>INDEX(Beschäftigungsgruppen!$J$16:$M$20,F305,AI305)/config!$B$12*J305</f>
        <v>#VALUE!</v>
      </c>
      <c r="AT305" s="63" t="e">
        <f>AS305*IF(AN305,14,12)/config!$B$7*AG305</f>
        <v>#VALUE!</v>
      </c>
      <c r="AU305" s="63" t="e">
        <f>IF(AS305&lt;=config!$B$9,config!$B$10,config!$B$11)*AT305</f>
        <v>#VALUE!</v>
      </c>
      <c r="AV305" s="249">
        <f t="shared" si="108"/>
        <v>0</v>
      </c>
      <c r="AW305" s="249">
        <f t="shared" si="109"/>
        <v>0</v>
      </c>
      <c r="AX305" s="53">
        <f t="shared" si="110"/>
        <v>0</v>
      </c>
    </row>
    <row r="306" spans="2:50" ht="15" customHeight="1" x14ac:dyDescent="0.2">
      <c r="B306" s="176" t="str">
        <f t="shared" si="111"/>
        <v/>
      </c>
      <c r="C306" s="137"/>
      <c r="D306" s="115"/>
      <c r="E306" s="96"/>
      <c r="F306" s="127"/>
      <c r="G306" s="128"/>
      <c r="H306" s="122"/>
      <c r="I306" s="123"/>
      <c r="J306" s="129"/>
      <c r="K306" s="17"/>
      <c r="L306" s="115"/>
      <c r="M306" s="117" t="str">
        <f t="shared" si="112"/>
        <v/>
      </c>
      <c r="N306" s="14" t="str">
        <f t="shared" si="113"/>
        <v/>
      </c>
      <c r="O306" s="264" t="str">
        <f t="shared" si="120"/>
        <v/>
      </c>
      <c r="P306" s="262"/>
      <c r="Q306" s="110" t="str">
        <f t="shared" si="114"/>
        <v/>
      </c>
      <c r="R306" s="14" t="str">
        <f t="shared" si="115"/>
        <v/>
      </c>
      <c r="S306" s="14" t="str">
        <f t="shared" si="116"/>
        <v/>
      </c>
      <c r="T306" s="14" t="str">
        <f t="shared" si="117"/>
        <v/>
      </c>
      <c r="U306" s="14" t="str">
        <f t="shared" si="118"/>
        <v/>
      </c>
      <c r="V306" s="95" t="str">
        <f t="shared" si="119"/>
        <v/>
      </c>
      <c r="W306" s="120"/>
      <c r="X306" s="53"/>
      <c r="Y306" s="53" t="b">
        <f t="shared" si="105"/>
        <v>1</v>
      </c>
      <c r="Z306" s="53" t="b">
        <f t="shared" si="106"/>
        <v>0</v>
      </c>
      <c r="AA306" s="53" t="b">
        <f>IF(ISBLANK(H306),TRUE,AND(IF(ISBLANK(I306),TRUE,I306&gt;=H306),AND(H306&gt;=DATE(1900,1,1),H306&lt;=DATE(config!$B$6,12,31))))</f>
        <v>1</v>
      </c>
      <c r="AB306" s="53" t="b">
        <f>IF(ISBLANK(I306),TRUE,IF(ISBLANK(H306),FALSE,AND(I306&gt;=H306,AND(I306&gt;=DATE(config!$B$6,1,1),I306&lt;=DATE(config!$B$6,12,31)))))</f>
        <v>1</v>
      </c>
      <c r="AC306" s="53" t="b">
        <f t="shared" si="102"/>
        <v>0</v>
      </c>
      <c r="AD306" s="53" t="b">
        <f t="shared" si="103"/>
        <v>0</v>
      </c>
      <c r="AE306" s="53">
        <f>IF(H306&lt;DATE(config!$B$6,1,1),DATE(config!$B$6,1,1),H306)</f>
        <v>44562</v>
      </c>
      <c r="AF306" s="53">
        <f>IF(ISBLANK(I306),DATE(config!$B$6,12,31),IF(I306&gt;DATE(config!$B$6,12,31),DATE(config!$B$6,12,31),I306))</f>
        <v>44926</v>
      </c>
      <c r="AG306" s="53">
        <f t="shared" si="121"/>
        <v>365</v>
      </c>
      <c r="AH306" s="53">
        <f>ROUNDDOWN((config!$B$8-H306)/365.25,0)</f>
        <v>123</v>
      </c>
      <c r="AI306" s="60">
        <f t="shared" si="122"/>
        <v>4</v>
      </c>
      <c r="AJ306" s="60" t="str">
        <f>$F306 &amp; INDEX(Beschäftigungsgruppen!$J$15:$M$15,1,AI306)</f>
        <v>d</v>
      </c>
      <c r="AK306" s="60" t="b">
        <f>G306&lt;&gt;config!$F$20</f>
        <v>1</v>
      </c>
      <c r="AL306" s="60" t="str">
        <f t="shared" si="107"/>
        <v>Ja</v>
      </c>
      <c r="AM306" s="60" t="str">
        <f t="shared" si="123"/>
        <v>Nein</v>
      </c>
      <c r="AN306" s="60" t="b">
        <f t="shared" si="104"/>
        <v>0</v>
      </c>
      <c r="AO306" s="60" t="b">
        <f>AND(C306=config!$D$23,AND(NOT(ISBLANK(H306)),H306&lt;=DATE(2022,12,31)))</f>
        <v>0</v>
      </c>
      <c r="AP306" s="60" t="b">
        <f>AND(D306=config!$J$24,AND(NOT(ISBLANK(I306)),I306&lt;=DATE(2022,12,31)))</f>
        <v>0</v>
      </c>
      <c r="AQ306" s="63">
        <f>K306*IF(AN306,14,12)/config!$B$7*AG306</f>
        <v>0</v>
      </c>
      <c r="AR306" s="63">
        <f>IF(K306&lt;=config!$B$9,config!$B$10,config!$B$11)*AQ306</f>
        <v>0</v>
      </c>
      <c r="AS306" s="63" t="e">
        <f>INDEX(Beschäftigungsgruppen!$J$16:$M$20,F306,AI306)/config!$B$12*J306</f>
        <v>#VALUE!</v>
      </c>
      <c r="AT306" s="63" t="e">
        <f>AS306*IF(AN306,14,12)/config!$B$7*AG306</f>
        <v>#VALUE!</v>
      </c>
      <c r="AU306" s="63" t="e">
        <f>IF(AS306&lt;=config!$B$9,config!$B$10,config!$B$11)*AT306</f>
        <v>#VALUE!</v>
      </c>
      <c r="AV306" s="249">
        <f t="shared" si="108"/>
        <v>0</v>
      </c>
      <c r="AW306" s="249">
        <f t="shared" si="109"/>
        <v>0</v>
      </c>
      <c r="AX306" s="53">
        <f t="shared" si="110"/>
        <v>0</v>
      </c>
    </row>
    <row r="307" spans="2:50" ht="15" customHeight="1" x14ac:dyDescent="0.2">
      <c r="B307" s="176" t="str">
        <f t="shared" si="111"/>
        <v/>
      </c>
      <c r="C307" s="137"/>
      <c r="D307" s="115"/>
      <c r="E307" s="96"/>
      <c r="F307" s="127"/>
      <c r="G307" s="128"/>
      <c r="H307" s="122"/>
      <c r="I307" s="123"/>
      <c r="J307" s="129"/>
      <c r="K307" s="17"/>
      <c r="L307" s="115"/>
      <c r="M307" s="117" t="str">
        <f t="shared" si="112"/>
        <v/>
      </c>
      <c r="N307" s="14" t="str">
        <f t="shared" si="113"/>
        <v/>
      </c>
      <c r="O307" s="264" t="str">
        <f t="shared" si="120"/>
        <v/>
      </c>
      <c r="P307" s="262"/>
      <c r="Q307" s="110" t="str">
        <f t="shared" si="114"/>
        <v/>
      </c>
      <c r="R307" s="14" t="str">
        <f t="shared" si="115"/>
        <v/>
      </c>
      <c r="S307" s="14" t="str">
        <f t="shared" si="116"/>
        <v/>
      </c>
      <c r="T307" s="14" t="str">
        <f t="shared" si="117"/>
        <v/>
      </c>
      <c r="U307" s="14" t="str">
        <f t="shared" si="118"/>
        <v/>
      </c>
      <c r="V307" s="95" t="str">
        <f t="shared" si="119"/>
        <v/>
      </c>
      <c r="W307" s="120"/>
      <c r="X307" s="53"/>
      <c r="Y307" s="53" t="b">
        <f t="shared" si="105"/>
        <v>1</v>
      </c>
      <c r="Z307" s="53" t="b">
        <f t="shared" si="106"/>
        <v>0</v>
      </c>
      <c r="AA307" s="53" t="b">
        <f>IF(ISBLANK(H307),TRUE,AND(IF(ISBLANK(I307),TRUE,I307&gt;=H307),AND(H307&gt;=DATE(1900,1,1),H307&lt;=DATE(config!$B$6,12,31))))</f>
        <v>1</v>
      </c>
      <c r="AB307" s="53" t="b">
        <f>IF(ISBLANK(I307),TRUE,IF(ISBLANK(H307),FALSE,AND(I307&gt;=H307,AND(I307&gt;=DATE(config!$B$6,1,1),I307&lt;=DATE(config!$B$6,12,31)))))</f>
        <v>1</v>
      </c>
      <c r="AC307" s="53" t="b">
        <f t="shared" si="102"/>
        <v>0</v>
      </c>
      <c r="AD307" s="53" t="b">
        <f t="shared" si="103"/>
        <v>0</v>
      </c>
      <c r="AE307" s="53">
        <f>IF(H307&lt;DATE(config!$B$6,1,1),DATE(config!$B$6,1,1),H307)</f>
        <v>44562</v>
      </c>
      <c r="AF307" s="53">
        <f>IF(ISBLANK(I307),DATE(config!$B$6,12,31),IF(I307&gt;DATE(config!$B$6,12,31),DATE(config!$B$6,12,31),I307))</f>
        <v>44926</v>
      </c>
      <c r="AG307" s="53">
        <f t="shared" si="121"/>
        <v>365</v>
      </c>
      <c r="AH307" s="53">
        <f>ROUNDDOWN((config!$B$8-H307)/365.25,0)</f>
        <v>123</v>
      </c>
      <c r="AI307" s="60">
        <f t="shared" si="122"/>
        <v>4</v>
      </c>
      <c r="AJ307" s="60" t="str">
        <f>$F307 &amp; INDEX(Beschäftigungsgruppen!$J$15:$M$15,1,AI307)</f>
        <v>d</v>
      </c>
      <c r="AK307" s="60" t="b">
        <f>G307&lt;&gt;config!$F$20</f>
        <v>1</v>
      </c>
      <c r="AL307" s="60" t="str">
        <f t="shared" si="107"/>
        <v>Ja</v>
      </c>
      <c r="AM307" s="60" t="str">
        <f t="shared" si="123"/>
        <v>Nein</v>
      </c>
      <c r="AN307" s="60" t="b">
        <f t="shared" si="104"/>
        <v>0</v>
      </c>
      <c r="AO307" s="60" t="b">
        <f>AND(C307=config!$D$23,AND(NOT(ISBLANK(H307)),H307&lt;=DATE(2022,12,31)))</f>
        <v>0</v>
      </c>
      <c r="AP307" s="60" t="b">
        <f>AND(D307=config!$J$24,AND(NOT(ISBLANK(I307)),I307&lt;=DATE(2022,12,31)))</f>
        <v>0</v>
      </c>
      <c r="AQ307" s="63">
        <f>K307*IF(AN307,14,12)/config!$B$7*AG307</f>
        <v>0</v>
      </c>
      <c r="AR307" s="63">
        <f>IF(K307&lt;=config!$B$9,config!$B$10,config!$B$11)*AQ307</f>
        <v>0</v>
      </c>
      <c r="AS307" s="63" t="e">
        <f>INDEX(Beschäftigungsgruppen!$J$16:$M$20,F307,AI307)/config!$B$12*J307</f>
        <v>#VALUE!</v>
      </c>
      <c r="AT307" s="63" t="e">
        <f>AS307*IF(AN307,14,12)/config!$B$7*AG307</f>
        <v>#VALUE!</v>
      </c>
      <c r="AU307" s="63" t="e">
        <f>IF(AS307&lt;=config!$B$9,config!$B$10,config!$B$11)*AT307</f>
        <v>#VALUE!</v>
      </c>
      <c r="AV307" s="249">
        <f t="shared" si="108"/>
        <v>0</v>
      </c>
      <c r="AW307" s="249">
        <f t="shared" si="109"/>
        <v>0</v>
      </c>
      <c r="AX307" s="53">
        <f t="shared" si="110"/>
        <v>0</v>
      </c>
    </row>
    <row r="308" spans="2:50" ht="15" customHeight="1" x14ac:dyDescent="0.2">
      <c r="B308" s="176" t="str">
        <f t="shared" si="111"/>
        <v/>
      </c>
      <c r="C308" s="137"/>
      <c r="D308" s="115"/>
      <c r="E308" s="96"/>
      <c r="F308" s="127"/>
      <c r="G308" s="128"/>
      <c r="H308" s="122"/>
      <c r="I308" s="123"/>
      <c r="J308" s="129"/>
      <c r="K308" s="17"/>
      <c r="L308" s="115"/>
      <c r="M308" s="117" t="str">
        <f t="shared" si="112"/>
        <v/>
      </c>
      <c r="N308" s="14" t="str">
        <f t="shared" si="113"/>
        <v/>
      </c>
      <c r="O308" s="264" t="str">
        <f t="shared" si="120"/>
        <v/>
      </c>
      <c r="P308" s="262"/>
      <c r="Q308" s="110" t="str">
        <f t="shared" si="114"/>
        <v/>
      </c>
      <c r="R308" s="14" t="str">
        <f t="shared" si="115"/>
        <v/>
      </c>
      <c r="S308" s="14" t="str">
        <f t="shared" si="116"/>
        <v/>
      </c>
      <c r="T308" s="14" t="str">
        <f t="shared" si="117"/>
        <v/>
      </c>
      <c r="U308" s="14" t="str">
        <f t="shared" si="118"/>
        <v/>
      </c>
      <c r="V308" s="95" t="str">
        <f t="shared" si="119"/>
        <v/>
      </c>
      <c r="W308" s="120"/>
      <c r="X308" s="53"/>
      <c r="Y308" s="53" t="b">
        <f t="shared" si="105"/>
        <v>1</v>
      </c>
      <c r="Z308" s="53" t="b">
        <f t="shared" si="106"/>
        <v>0</v>
      </c>
      <c r="AA308" s="53" t="b">
        <f>IF(ISBLANK(H308),TRUE,AND(IF(ISBLANK(I308),TRUE,I308&gt;=H308),AND(H308&gt;=DATE(1900,1,1),H308&lt;=DATE(config!$B$6,12,31))))</f>
        <v>1</v>
      </c>
      <c r="AB308" s="53" t="b">
        <f>IF(ISBLANK(I308),TRUE,IF(ISBLANK(H308),FALSE,AND(I308&gt;=H308,AND(I308&gt;=DATE(config!$B$6,1,1),I308&lt;=DATE(config!$B$6,12,31)))))</f>
        <v>1</v>
      </c>
      <c r="AC308" s="53" t="b">
        <f t="shared" si="102"/>
        <v>0</v>
      </c>
      <c r="AD308" s="53" t="b">
        <f t="shared" si="103"/>
        <v>0</v>
      </c>
      <c r="AE308" s="53">
        <f>IF(H308&lt;DATE(config!$B$6,1,1),DATE(config!$B$6,1,1),H308)</f>
        <v>44562</v>
      </c>
      <c r="AF308" s="53">
        <f>IF(ISBLANK(I308),DATE(config!$B$6,12,31),IF(I308&gt;DATE(config!$B$6,12,31),DATE(config!$B$6,12,31),I308))</f>
        <v>44926</v>
      </c>
      <c r="AG308" s="53">
        <f t="shared" si="121"/>
        <v>365</v>
      </c>
      <c r="AH308" s="53">
        <f>ROUNDDOWN((config!$B$8-H308)/365.25,0)</f>
        <v>123</v>
      </c>
      <c r="AI308" s="60">
        <f t="shared" si="122"/>
        <v>4</v>
      </c>
      <c r="AJ308" s="60" t="str">
        <f>$F308 &amp; INDEX(Beschäftigungsgruppen!$J$15:$M$15,1,AI308)</f>
        <v>d</v>
      </c>
      <c r="AK308" s="60" t="b">
        <f>G308&lt;&gt;config!$F$20</f>
        <v>1</v>
      </c>
      <c r="AL308" s="60" t="str">
        <f t="shared" si="107"/>
        <v>Ja</v>
      </c>
      <c r="AM308" s="60" t="str">
        <f t="shared" si="123"/>
        <v>Nein</v>
      </c>
      <c r="AN308" s="60" t="b">
        <f t="shared" si="104"/>
        <v>0</v>
      </c>
      <c r="AO308" s="60" t="b">
        <f>AND(C308=config!$D$23,AND(NOT(ISBLANK(H308)),H308&lt;=DATE(2022,12,31)))</f>
        <v>0</v>
      </c>
      <c r="AP308" s="60" t="b">
        <f>AND(D308=config!$J$24,AND(NOT(ISBLANK(I308)),I308&lt;=DATE(2022,12,31)))</f>
        <v>0</v>
      </c>
      <c r="AQ308" s="63">
        <f>K308*IF(AN308,14,12)/config!$B$7*AG308</f>
        <v>0</v>
      </c>
      <c r="AR308" s="63">
        <f>IF(K308&lt;=config!$B$9,config!$B$10,config!$B$11)*AQ308</f>
        <v>0</v>
      </c>
      <c r="AS308" s="63" t="e">
        <f>INDEX(Beschäftigungsgruppen!$J$16:$M$20,F308,AI308)/config!$B$12*J308</f>
        <v>#VALUE!</v>
      </c>
      <c r="AT308" s="63" t="e">
        <f>AS308*IF(AN308,14,12)/config!$B$7*AG308</f>
        <v>#VALUE!</v>
      </c>
      <c r="AU308" s="63" t="e">
        <f>IF(AS308&lt;=config!$B$9,config!$B$10,config!$B$11)*AT308</f>
        <v>#VALUE!</v>
      </c>
      <c r="AV308" s="249">
        <f t="shared" si="108"/>
        <v>0</v>
      </c>
      <c r="AW308" s="249">
        <f t="shared" si="109"/>
        <v>0</v>
      </c>
      <c r="AX308" s="53">
        <f t="shared" si="110"/>
        <v>0</v>
      </c>
    </row>
    <row r="309" spans="2:50" ht="15" customHeight="1" x14ac:dyDescent="0.2">
      <c r="B309" s="176" t="str">
        <f t="shared" si="111"/>
        <v/>
      </c>
      <c r="C309" s="137"/>
      <c r="D309" s="115"/>
      <c r="E309" s="96"/>
      <c r="F309" s="127"/>
      <c r="G309" s="128"/>
      <c r="H309" s="122"/>
      <c r="I309" s="123"/>
      <c r="J309" s="129"/>
      <c r="K309" s="17"/>
      <c r="L309" s="115"/>
      <c r="M309" s="117" t="str">
        <f t="shared" si="112"/>
        <v/>
      </c>
      <c r="N309" s="14" t="str">
        <f t="shared" si="113"/>
        <v/>
      </c>
      <c r="O309" s="264" t="str">
        <f t="shared" si="120"/>
        <v/>
      </c>
      <c r="P309" s="262"/>
      <c r="Q309" s="110" t="str">
        <f t="shared" si="114"/>
        <v/>
      </c>
      <c r="R309" s="14" t="str">
        <f t="shared" si="115"/>
        <v/>
      </c>
      <c r="S309" s="14" t="str">
        <f t="shared" si="116"/>
        <v/>
      </c>
      <c r="T309" s="14" t="str">
        <f t="shared" si="117"/>
        <v/>
      </c>
      <c r="U309" s="14" t="str">
        <f t="shared" si="118"/>
        <v/>
      </c>
      <c r="V309" s="95" t="str">
        <f t="shared" si="119"/>
        <v/>
      </c>
      <c r="W309" s="120"/>
      <c r="X309" s="53"/>
      <c r="Y309" s="53" t="b">
        <f t="shared" si="105"/>
        <v>1</v>
      </c>
      <c r="Z309" s="53" t="b">
        <f t="shared" si="106"/>
        <v>0</v>
      </c>
      <c r="AA309" s="53" t="b">
        <f>IF(ISBLANK(H309),TRUE,AND(IF(ISBLANK(I309),TRUE,I309&gt;=H309),AND(H309&gt;=DATE(1900,1,1),H309&lt;=DATE(config!$B$6,12,31))))</f>
        <v>1</v>
      </c>
      <c r="AB309" s="53" t="b">
        <f>IF(ISBLANK(I309),TRUE,IF(ISBLANK(H309),FALSE,AND(I309&gt;=H309,AND(I309&gt;=DATE(config!$B$6,1,1),I309&lt;=DATE(config!$B$6,12,31)))))</f>
        <v>1</v>
      </c>
      <c r="AC309" s="53" t="b">
        <f t="shared" si="102"/>
        <v>0</v>
      </c>
      <c r="AD309" s="53" t="b">
        <f t="shared" si="103"/>
        <v>0</v>
      </c>
      <c r="AE309" s="53">
        <f>IF(H309&lt;DATE(config!$B$6,1,1),DATE(config!$B$6,1,1),H309)</f>
        <v>44562</v>
      </c>
      <c r="AF309" s="53">
        <f>IF(ISBLANK(I309),DATE(config!$B$6,12,31),IF(I309&gt;DATE(config!$B$6,12,31),DATE(config!$B$6,12,31),I309))</f>
        <v>44926</v>
      </c>
      <c r="AG309" s="53">
        <f t="shared" si="121"/>
        <v>365</v>
      </c>
      <c r="AH309" s="53">
        <f>ROUNDDOWN((config!$B$8-H309)/365.25,0)</f>
        <v>123</v>
      </c>
      <c r="AI309" s="60">
        <f t="shared" si="122"/>
        <v>4</v>
      </c>
      <c r="AJ309" s="60" t="str">
        <f>$F309 &amp; INDEX(Beschäftigungsgruppen!$J$15:$M$15,1,AI309)</f>
        <v>d</v>
      </c>
      <c r="AK309" s="60" t="b">
        <f>G309&lt;&gt;config!$F$20</f>
        <v>1</v>
      </c>
      <c r="AL309" s="60" t="str">
        <f t="shared" si="107"/>
        <v>Ja</v>
      </c>
      <c r="AM309" s="60" t="str">
        <f t="shared" si="123"/>
        <v>Nein</v>
      </c>
      <c r="AN309" s="60" t="b">
        <f t="shared" si="104"/>
        <v>0</v>
      </c>
      <c r="AO309" s="60" t="b">
        <f>AND(C309=config!$D$23,AND(NOT(ISBLANK(H309)),H309&lt;=DATE(2022,12,31)))</f>
        <v>0</v>
      </c>
      <c r="AP309" s="60" t="b">
        <f>AND(D309=config!$J$24,AND(NOT(ISBLANK(I309)),I309&lt;=DATE(2022,12,31)))</f>
        <v>0</v>
      </c>
      <c r="AQ309" s="63">
        <f>K309*IF(AN309,14,12)/config!$B$7*AG309</f>
        <v>0</v>
      </c>
      <c r="AR309" s="63">
        <f>IF(K309&lt;=config!$B$9,config!$B$10,config!$B$11)*AQ309</f>
        <v>0</v>
      </c>
      <c r="AS309" s="63" t="e">
        <f>INDEX(Beschäftigungsgruppen!$J$16:$M$20,F309,AI309)/config!$B$12*J309</f>
        <v>#VALUE!</v>
      </c>
      <c r="AT309" s="63" t="e">
        <f>AS309*IF(AN309,14,12)/config!$B$7*AG309</f>
        <v>#VALUE!</v>
      </c>
      <c r="AU309" s="63" t="e">
        <f>IF(AS309&lt;=config!$B$9,config!$B$10,config!$B$11)*AT309</f>
        <v>#VALUE!</v>
      </c>
      <c r="AV309" s="249">
        <f t="shared" si="108"/>
        <v>0</v>
      </c>
      <c r="AW309" s="249">
        <f t="shared" si="109"/>
        <v>0</v>
      </c>
      <c r="AX309" s="53">
        <f t="shared" si="110"/>
        <v>0</v>
      </c>
    </row>
    <row r="310" spans="2:50" ht="15" customHeight="1" x14ac:dyDescent="0.2">
      <c r="B310" s="176" t="str">
        <f t="shared" si="111"/>
        <v/>
      </c>
      <c r="C310" s="137"/>
      <c r="D310" s="115"/>
      <c r="E310" s="96"/>
      <c r="F310" s="127"/>
      <c r="G310" s="128"/>
      <c r="H310" s="122"/>
      <c r="I310" s="123"/>
      <c r="J310" s="129"/>
      <c r="K310" s="17"/>
      <c r="L310" s="115"/>
      <c r="M310" s="117" t="str">
        <f t="shared" si="112"/>
        <v/>
      </c>
      <c r="N310" s="14" t="str">
        <f t="shared" si="113"/>
        <v/>
      </c>
      <c r="O310" s="264" t="str">
        <f t="shared" si="120"/>
        <v/>
      </c>
      <c r="P310" s="262"/>
      <c r="Q310" s="110" t="str">
        <f t="shared" si="114"/>
        <v/>
      </c>
      <c r="R310" s="14" t="str">
        <f t="shared" si="115"/>
        <v/>
      </c>
      <c r="S310" s="14" t="str">
        <f t="shared" si="116"/>
        <v/>
      </c>
      <c r="T310" s="14" t="str">
        <f t="shared" si="117"/>
        <v/>
      </c>
      <c r="U310" s="14" t="str">
        <f t="shared" si="118"/>
        <v/>
      </c>
      <c r="V310" s="95" t="str">
        <f t="shared" si="119"/>
        <v/>
      </c>
      <c r="W310" s="120"/>
      <c r="X310" s="53"/>
      <c r="Y310" s="53" t="b">
        <f t="shared" si="105"/>
        <v>1</v>
      </c>
      <c r="Z310" s="53" t="b">
        <f t="shared" si="106"/>
        <v>0</v>
      </c>
      <c r="AA310" s="53" t="b">
        <f>IF(ISBLANK(H310),TRUE,AND(IF(ISBLANK(I310),TRUE,I310&gt;=H310),AND(H310&gt;=DATE(1900,1,1),H310&lt;=DATE(config!$B$6,12,31))))</f>
        <v>1</v>
      </c>
      <c r="AB310" s="53" t="b">
        <f>IF(ISBLANK(I310),TRUE,IF(ISBLANK(H310),FALSE,AND(I310&gt;=H310,AND(I310&gt;=DATE(config!$B$6,1,1),I310&lt;=DATE(config!$B$6,12,31)))))</f>
        <v>1</v>
      </c>
      <c r="AC310" s="53" t="b">
        <f t="shared" si="102"/>
        <v>0</v>
      </c>
      <c r="AD310" s="53" t="b">
        <f t="shared" si="103"/>
        <v>0</v>
      </c>
      <c r="AE310" s="53">
        <f>IF(H310&lt;DATE(config!$B$6,1,1),DATE(config!$B$6,1,1),H310)</f>
        <v>44562</v>
      </c>
      <c r="AF310" s="53">
        <f>IF(ISBLANK(I310),DATE(config!$B$6,12,31),IF(I310&gt;DATE(config!$B$6,12,31),DATE(config!$B$6,12,31),I310))</f>
        <v>44926</v>
      </c>
      <c r="AG310" s="53">
        <f t="shared" si="121"/>
        <v>365</v>
      </c>
      <c r="AH310" s="53">
        <f>ROUNDDOWN((config!$B$8-H310)/365.25,0)</f>
        <v>123</v>
      </c>
      <c r="AI310" s="60">
        <f t="shared" si="122"/>
        <v>4</v>
      </c>
      <c r="AJ310" s="60" t="str">
        <f>$F310 &amp; INDEX(Beschäftigungsgruppen!$J$15:$M$15,1,AI310)</f>
        <v>d</v>
      </c>
      <c r="AK310" s="60" t="b">
        <f>G310&lt;&gt;config!$F$20</f>
        <v>1</v>
      </c>
      <c r="AL310" s="60" t="str">
        <f t="shared" si="107"/>
        <v>Ja</v>
      </c>
      <c r="AM310" s="60" t="str">
        <f t="shared" si="123"/>
        <v>Nein</v>
      </c>
      <c r="AN310" s="60" t="b">
        <f t="shared" si="104"/>
        <v>0</v>
      </c>
      <c r="AO310" s="60" t="b">
        <f>AND(C310=config!$D$23,AND(NOT(ISBLANK(H310)),H310&lt;=DATE(2022,12,31)))</f>
        <v>0</v>
      </c>
      <c r="AP310" s="60" t="b">
        <f>AND(D310=config!$J$24,AND(NOT(ISBLANK(I310)),I310&lt;=DATE(2022,12,31)))</f>
        <v>0</v>
      </c>
      <c r="AQ310" s="63">
        <f>K310*IF(AN310,14,12)/config!$B$7*AG310</f>
        <v>0</v>
      </c>
      <c r="AR310" s="63">
        <f>IF(K310&lt;=config!$B$9,config!$B$10,config!$B$11)*AQ310</f>
        <v>0</v>
      </c>
      <c r="AS310" s="63" t="e">
        <f>INDEX(Beschäftigungsgruppen!$J$16:$M$20,F310,AI310)/config!$B$12*J310</f>
        <v>#VALUE!</v>
      </c>
      <c r="AT310" s="63" t="e">
        <f>AS310*IF(AN310,14,12)/config!$B$7*AG310</f>
        <v>#VALUE!</v>
      </c>
      <c r="AU310" s="63" t="e">
        <f>IF(AS310&lt;=config!$B$9,config!$B$10,config!$B$11)*AT310</f>
        <v>#VALUE!</v>
      </c>
      <c r="AV310" s="249">
        <f t="shared" si="108"/>
        <v>0</v>
      </c>
      <c r="AW310" s="249">
        <f t="shared" si="109"/>
        <v>0</v>
      </c>
      <c r="AX310" s="53">
        <f t="shared" si="110"/>
        <v>0</v>
      </c>
    </row>
    <row r="311" spans="2:50" ht="15" customHeight="1" x14ac:dyDescent="0.2">
      <c r="B311" s="176" t="str">
        <f t="shared" si="111"/>
        <v/>
      </c>
      <c r="C311" s="137"/>
      <c r="D311" s="115"/>
      <c r="E311" s="96"/>
      <c r="F311" s="127"/>
      <c r="G311" s="128"/>
      <c r="H311" s="122"/>
      <c r="I311" s="123"/>
      <c r="J311" s="129"/>
      <c r="K311" s="17"/>
      <c r="L311" s="115"/>
      <c r="M311" s="117" t="str">
        <f t="shared" si="112"/>
        <v/>
      </c>
      <c r="N311" s="14" t="str">
        <f t="shared" si="113"/>
        <v/>
      </c>
      <c r="O311" s="264" t="str">
        <f t="shared" si="120"/>
        <v/>
      </c>
      <c r="P311" s="262"/>
      <c r="Q311" s="110" t="str">
        <f t="shared" si="114"/>
        <v/>
      </c>
      <c r="R311" s="14" t="str">
        <f t="shared" si="115"/>
        <v/>
      </c>
      <c r="S311" s="14" t="str">
        <f t="shared" si="116"/>
        <v/>
      </c>
      <c r="T311" s="14" t="str">
        <f t="shared" si="117"/>
        <v/>
      </c>
      <c r="U311" s="14" t="str">
        <f t="shared" si="118"/>
        <v/>
      </c>
      <c r="V311" s="95" t="str">
        <f t="shared" si="119"/>
        <v/>
      </c>
      <c r="W311" s="120"/>
      <c r="X311" s="53"/>
      <c r="Y311" s="53" t="b">
        <f t="shared" si="105"/>
        <v>1</v>
      </c>
      <c r="Z311" s="53" t="b">
        <f t="shared" si="106"/>
        <v>0</v>
      </c>
      <c r="AA311" s="53" t="b">
        <f>IF(ISBLANK(H311),TRUE,AND(IF(ISBLANK(I311),TRUE,I311&gt;=H311),AND(H311&gt;=DATE(1900,1,1),H311&lt;=DATE(config!$B$6,12,31))))</f>
        <v>1</v>
      </c>
      <c r="AB311" s="53" t="b">
        <f>IF(ISBLANK(I311),TRUE,IF(ISBLANK(H311),FALSE,AND(I311&gt;=H311,AND(I311&gt;=DATE(config!$B$6,1,1),I311&lt;=DATE(config!$B$6,12,31)))))</f>
        <v>1</v>
      </c>
      <c r="AC311" s="53" t="b">
        <f t="shared" si="102"/>
        <v>0</v>
      </c>
      <c r="AD311" s="53" t="b">
        <f t="shared" si="103"/>
        <v>0</v>
      </c>
      <c r="AE311" s="53">
        <f>IF(H311&lt;DATE(config!$B$6,1,1),DATE(config!$B$6,1,1),H311)</f>
        <v>44562</v>
      </c>
      <c r="AF311" s="53">
        <f>IF(ISBLANK(I311),DATE(config!$B$6,12,31),IF(I311&gt;DATE(config!$B$6,12,31),DATE(config!$B$6,12,31),I311))</f>
        <v>44926</v>
      </c>
      <c r="AG311" s="53">
        <f t="shared" si="121"/>
        <v>365</v>
      </c>
      <c r="AH311" s="53">
        <f>ROUNDDOWN((config!$B$8-H311)/365.25,0)</f>
        <v>123</v>
      </c>
      <c r="AI311" s="60">
        <f t="shared" si="122"/>
        <v>4</v>
      </c>
      <c r="AJ311" s="60" t="str">
        <f>$F311 &amp; INDEX(Beschäftigungsgruppen!$J$15:$M$15,1,AI311)</f>
        <v>d</v>
      </c>
      <c r="AK311" s="60" t="b">
        <f>G311&lt;&gt;config!$F$20</f>
        <v>1</v>
      </c>
      <c r="AL311" s="60" t="str">
        <f t="shared" si="107"/>
        <v>Ja</v>
      </c>
      <c r="AM311" s="60" t="str">
        <f t="shared" si="123"/>
        <v>Nein</v>
      </c>
      <c r="AN311" s="60" t="b">
        <f t="shared" si="104"/>
        <v>0</v>
      </c>
      <c r="AO311" s="60" t="b">
        <f>AND(C311=config!$D$23,AND(NOT(ISBLANK(H311)),H311&lt;=DATE(2022,12,31)))</f>
        <v>0</v>
      </c>
      <c r="AP311" s="60" t="b">
        <f>AND(D311=config!$J$24,AND(NOT(ISBLANK(I311)),I311&lt;=DATE(2022,12,31)))</f>
        <v>0</v>
      </c>
      <c r="AQ311" s="63">
        <f>K311*IF(AN311,14,12)/config!$B$7*AG311</f>
        <v>0</v>
      </c>
      <c r="AR311" s="63">
        <f>IF(K311&lt;=config!$B$9,config!$B$10,config!$B$11)*AQ311</f>
        <v>0</v>
      </c>
      <c r="AS311" s="63" t="e">
        <f>INDEX(Beschäftigungsgruppen!$J$16:$M$20,F311,AI311)/config!$B$12*J311</f>
        <v>#VALUE!</v>
      </c>
      <c r="AT311" s="63" t="e">
        <f>AS311*IF(AN311,14,12)/config!$B$7*AG311</f>
        <v>#VALUE!</v>
      </c>
      <c r="AU311" s="63" t="e">
        <f>IF(AS311&lt;=config!$B$9,config!$B$10,config!$B$11)*AT311</f>
        <v>#VALUE!</v>
      </c>
      <c r="AV311" s="249">
        <f t="shared" si="108"/>
        <v>0</v>
      </c>
      <c r="AW311" s="249">
        <f t="shared" si="109"/>
        <v>0</v>
      </c>
      <c r="AX311" s="53">
        <f t="shared" si="110"/>
        <v>0</v>
      </c>
    </row>
    <row r="312" spans="2:50" ht="15" customHeight="1" x14ac:dyDescent="0.2">
      <c r="B312" s="176" t="str">
        <f t="shared" si="111"/>
        <v/>
      </c>
      <c r="C312" s="137"/>
      <c r="D312" s="115"/>
      <c r="E312" s="96"/>
      <c r="F312" s="127"/>
      <c r="G312" s="128"/>
      <c r="H312" s="122"/>
      <c r="I312" s="123"/>
      <c r="J312" s="129"/>
      <c r="K312" s="17"/>
      <c r="L312" s="115"/>
      <c r="M312" s="117" t="str">
        <f t="shared" si="112"/>
        <v/>
      </c>
      <c r="N312" s="14" t="str">
        <f t="shared" si="113"/>
        <v/>
      </c>
      <c r="O312" s="264" t="str">
        <f t="shared" si="120"/>
        <v/>
      </c>
      <c r="P312" s="262"/>
      <c r="Q312" s="110" t="str">
        <f t="shared" si="114"/>
        <v/>
      </c>
      <c r="R312" s="14" t="str">
        <f t="shared" si="115"/>
        <v/>
      </c>
      <c r="S312" s="14" t="str">
        <f t="shared" si="116"/>
        <v/>
      </c>
      <c r="T312" s="14" t="str">
        <f t="shared" si="117"/>
        <v/>
      </c>
      <c r="U312" s="14" t="str">
        <f t="shared" si="118"/>
        <v/>
      </c>
      <c r="V312" s="95" t="str">
        <f t="shared" si="119"/>
        <v/>
      </c>
      <c r="W312" s="120"/>
      <c r="X312" s="53"/>
      <c r="Y312" s="53" t="b">
        <f t="shared" si="105"/>
        <v>1</v>
      </c>
      <c r="Z312" s="53" t="b">
        <f t="shared" si="106"/>
        <v>0</v>
      </c>
      <c r="AA312" s="53" t="b">
        <f>IF(ISBLANK(H312),TRUE,AND(IF(ISBLANK(I312),TRUE,I312&gt;=H312),AND(H312&gt;=DATE(1900,1,1),H312&lt;=DATE(config!$B$6,12,31))))</f>
        <v>1</v>
      </c>
      <c r="AB312" s="53" t="b">
        <f>IF(ISBLANK(I312),TRUE,IF(ISBLANK(H312),FALSE,AND(I312&gt;=H312,AND(I312&gt;=DATE(config!$B$6,1,1),I312&lt;=DATE(config!$B$6,12,31)))))</f>
        <v>1</v>
      </c>
      <c r="AC312" s="53" t="b">
        <f t="shared" si="102"/>
        <v>0</v>
      </c>
      <c r="AD312" s="53" t="b">
        <f t="shared" si="103"/>
        <v>0</v>
      </c>
      <c r="AE312" s="53">
        <f>IF(H312&lt;DATE(config!$B$6,1,1),DATE(config!$B$6,1,1),H312)</f>
        <v>44562</v>
      </c>
      <c r="AF312" s="53">
        <f>IF(ISBLANK(I312),DATE(config!$B$6,12,31),IF(I312&gt;DATE(config!$B$6,12,31),DATE(config!$B$6,12,31),I312))</f>
        <v>44926</v>
      </c>
      <c r="AG312" s="53">
        <f t="shared" si="121"/>
        <v>365</v>
      </c>
      <c r="AH312" s="53">
        <f>ROUNDDOWN((config!$B$8-H312)/365.25,0)</f>
        <v>123</v>
      </c>
      <c r="AI312" s="60">
        <f t="shared" si="122"/>
        <v>4</v>
      </c>
      <c r="AJ312" s="60" t="str">
        <f>$F312 &amp; INDEX(Beschäftigungsgruppen!$J$15:$M$15,1,AI312)</f>
        <v>d</v>
      </c>
      <c r="AK312" s="60" t="b">
        <f>G312&lt;&gt;config!$F$20</f>
        <v>1</v>
      </c>
      <c r="AL312" s="60" t="str">
        <f t="shared" si="107"/>
        <v>Ja</v>
      </c>
      <c r="AM312" s="60" t="str">
        <f t="shared" si="123"/>
        <v>Nein</v>
      </c>
      <c r="AN312" s="60" t="b">
        <f t="shared" si="104"/>
        <v>0</v>
      </c>
      <c r="AO312" s="60" t="b">
        <f>AND(C312=config!$D$23,AND(NOT(ISBLANK(H312)),H312&lt;=DATE(2022,12,31)))</f>
        <v>0</v>
      </c>
      <c r="AP312" s="60" t="b">
        <f>AND(D312=config!$J$24,AND(NOT(ISBLANK(I312)),I312&lt;=DATE(2022,12,31)))</f>
        <v>0</v>
      </c>
      <c r="AQ312" s="63">
        <f>K312*IF(AN312,14,12)/config!$B$7*AG312</f>
        <v>0</v>
      </c>
      <c r="AR312" s="63">
        <f>IF(K312&lt;=config!$B$9,config!$B$10,config!$B$11)*AQ312</f>
        <v>0</v>
      </c>
      <c r="AS312" s="63" t="e">
        <f>INDEX(Beschäftigungsgruppen!$J$16:$M$20,F312,AI312)/config!$B$12*J312</f>
        <v>#VALUE!</v>
      </c>
      <c r="AT312" s="63" t="e">
        <f>AS312*IF(AN312,14,12)/config!$B$7*AG312</f>
        <v>#VALUE!</v>
      </c>
      <c r="AU312" s="63" t="e">
        <f>IF(AS312&lt;=config!$B$9,config!$B$10,config!$B$11)*AT312</f>
        <v>#VALUE!</v>
      </c>
      <c r="AV312" s="249">
        <f t="shared" si="108"/>
        <v>0</v>
      </c>
      <c r="AW312" s="249">
        <f t="shared" si="109"/>
        <v>0</v>
      </c>
      <c r="AX312" s="53">
        <f t="shared" si="110"/>
        <v>0</v>
      </c>
    </row>
    <row r="313" spans="2:50" ht="15" customHeight="1" x14ac:dyDescent="0.2">
      <c r="B313" s="176" t="str">
        <f t="shared" si="111"/>
        <v/>
      </c>
      <c r="C313" s="137"/>
      <c r="D313" s="115"/>
      <c r="E313" s="96"/>
      <c r="F313" s="127"/>
      <c r="G313" s="128"/>
      <c r="H313" s="122"/>
      <c r="I313" s="123"/>
      <c r="J313" s="129"/>
      <c r="K313" s="17"/>
      <c r="L313" s="115"/>
      <c r="M313" s="117" t="str">
        <f t="shared" si="112"/>
        <v/>
      </c>
      <c r="N313" s="14" t="str">
        <f t="shared" si="113"/>
        <v/>
      </c>
      <c r="O313" s="264" t="str">
        <f t="shared" si="120"/>
        <v/>
      </c>
      <c r="P313" s="262"/>
      <c r="Q313" s="110" t="str">
        <f t="shared" si="114"/>
        <v/>
      </c>
      <c r="R313" s="14" t="str">
        <f t="shared" si="115"/>
        <v/>
      </c>
      <c r="S313" s="14" t="str">
        <f t="shared" si="116"/>
        <v/>
      </c>
      <c r="T313" s="14" t="str">
        <f t="shared" si="117"/>
        <v/>
      </c>
      <c r="U313" s="14" t="str">
        <f t="shared" si="118"/>
        <v/>
      </c>
      <c r="V313" s="95" t="str">
        <f t="shared" si="119"/>
        <v/>
      </c>
      <c r="W313" s="120"/>
      <c r="X313" s="53"/>
      <c r="Y313" s="53" t="b">
        <f t="shared" si="105"/>
        <v>1</v>
      </c>
      <c r="Z313" s="53" t="b">
        <f t="shared" si="106"/>
        <v>0</v>
      </c>
      <c r="AA313" s="53" t="b">
        <f>IF(ISBLANK(H313),TRUE,AND(IF(ISBLANK(I313),TRUE,I313&gt;=H313),AND(H313&gt;=DATE(1900,1,1),H313&lt;=DATE(config!$B$6,12,31))))</f>
        <v>1</v>
      </c>
      <c r="AB313" s="53" t="b">
        <f>IF(ISBLANK(I313),TRUE,IF(ISBLANK(H313),FALSE,AND(I313&gt;=H313,AND(I313&gt;=DATE(config!$B$6,1,1),I313&lt;=DATE(config!$B$6,12,31)))))</f>
        <v>1</v>
      </c>
      <c r="AC313" s="53" t="b">
        <f t="shared" si="102"/>
        <v>0</v>
      </c>
      <c r="AD313" s="53" t="b">
        <f t="shared" si="103"/>
        <v>0</v>
      </c>
      <c r="AE313" s="53">
        <f>IF(H313&lt;DATE(config!$B$6,1,1),DATE(config!$B$6,1,1),H313)</f>
        <v>44562</v>
      </c>
      <c r="AF313" s="53">
        <f>IF(ISBLANK(I313),DATE(config!$B$6,12,31),IF(I313&gt;DATE(config!$B$6,12,31),DATE(config!$B$6,12,31),I313))</f>
        <v>44926</v>
      </c>
      <c r="AG313" s="53">
        <f t="shared" si="121"/>
        <v>365</v>
      </c>
      <c r="AH313" s="53">
        <f>ROUNDDOWN((config!$B$8-H313)/365.25,0)</f>
        <v>123</v>
      </c>
      <c r="AI313" s="60">
        <f t="shared" si="122"/>
        <v>4</v>
      </c>
      <c r="AJ313" s="60" t="str">
        <f>$F313 &amp; INDEX(Beschäftigungsgruppen!$J$15:$M$15,1,AI313)</f>
        <v>d</v>
      </c>
      <c r="AK313" s="60" t="b">
        <f>G313&lt;&gt;config!$F$20</f>
        <v>1</v>
      </c>
      <c r="AL313" s="60" t="str">
        <f t="shared" si="107"/>
        <v>Ja</v>
      </c>
      <c r="AM313" s="60" t="str">
        <f t="shared" si="123"/>
        <v>Nein</v>
      </c>
      <c r="AN313" s="60" t="b">
        <f t="shared" si="104"/>
        <v>0</v>
      </c>
      <c r="AO313" s="60" t="b">
        <f>AND(C313=config!$D$23,AND(NOT(ISBLANK(H313)),H313&lt;=DATE(2022,12,31)))</f>
        <v>0</v>
      </c>
      <c r="AP313" s="60" t="b">
        <f>AND(D313=config!$J$24,AND(NOT(ISBLANK(I313)),I313&lt;=DATE(2022,12,31)))</f>
        <v>0</v>
      </c>
      <c r="AQ313" s="63">
        <f>K313*IF(AN313,14,12)/config!$B$7*AG313</f>
        <v>0</v>
      </c>
      <c r="AR313" s="63">
        <f>IF(K313&lt;=config!$B$9,config!$B$10,config!$B$11)*AQ313</f>
        <v>0</v>
      </c>
      <c r="AS313" s="63" t="e">
        <f>INDEX(Beschäftigungsgruppen!$J$16:$M$20,F313,AI313)/config!$B$12*J313</f>
        <v>#VALUE!</v>
      </c>
      <c r="AT313" s="63" t="e">
        <f>AS313*IF(AN313,14,12)/config!$B$7*AG313</f>
        <v>#VALUE!</v>
      </c>
      <c r="AU313" s="63" t="e">
        <f>IF(AS313&lt;=config!$B$9,config!$B$10,config!$B$11)*AT313</f>
        <v>#VALUE!</v>
      </c>
      <c r="AV313" s="249">
        <f t="shared" si="108"/>
        <v>0</v>
      </c>
      <c r="AW313" s="249">
        <f t="shared" si="109"/>
        <v>0</v>
      </c>
      <c r="AX313" s="53">
        <f t="shared" si="110"/>
        <v>0</v>
      </c>
    </row>
    <row r="314" spans="2:50" ht="15" customHeight="1" x14ac:dyDescent="0.2">
      <c r="B314" s="176" t="str">
        <f t="shared" si="111"/>
        <v/>
      </c>
      <c r="C314" s="137"/>
      <c r="D314" s="115"/>
      <c r="E314" s="96"/>
      <c r="F314" s="127"/>
      <c r="G314" s="128"/>
      <c r="H314" s="122"/>
      <c r="I314" s="123"/>
      <c r="J314" s="129"/>
      <c r="K314" s="17"/>
      <c r="L314" s="115"/>
      <c r="M314" s="117" t="str">
        <f t="shared" si="112"/>
        <v/>
      </c>
      <c r="N314" s="14" t="str">
        <f t="shared" si="113"/>
        <v/>
      </c>
      <c r="O314" s="264" t="str">
        <f t="shared" si="120"/>
        <v/>
      </c>
      <c r="P314" s="262"/>
      <c r="Q314" s="110" t="str">
        <f t="shared" si="114"/>
        <v/>
      </c>
      <c r="R314" s="14" t="str">
        <f t="shared" si="115"/>
        <v/>
      </c>
      <c r="S314" s="14" t="str">
        <f t="shared" si="116"/>
        <v/>
      </c>
      <c r="T314" s="14" t="str">
        <f t="shared" si="117"/>
        <v/>
      </c>
      <c r="U314" s="14" t="str">
        <f t="shared" si="118"/>
        <v/>
      </c>
      <c r="V314" s="95" t="str">
        <f t="shared" si="119"/>
        <v/>
      </c>
      <c r="W314" s="120"/>
      <c r="X314" s="53"/>
      <c r="Y314" s="53" t="b">
        <f t="shared" si="105"/>
        <v>1</v>
      </c>
      <c r="Z314" s="53" t="b">
        <f t="shared" si="106"/>
        <v>0</v>
      </c>
      <c r="AA314" s="53" t="b">
        <f>IF(ISBLANK(H314),TRUE,AND(IF(ISBLANK(I314),TRUE,I314&gt;=H314),AND(H314&gt;=DATE(1900,1,1),H314&lt;=DATE(config!$B$6,12,31))))</f>
        <v>1</v>
      </c>
      <c r="AB314" s="53" t="b">
        <f>IF(ISBLANK(I314),TRUE,IF(ISBLANK(H314),FALSE,AND(I314&gt;=H314,AND(I314&gt;=DATE(config!$B$6,1,1),I314&lt;=DATE(config!$B$6,12,31)))))</f>
        <v>1</v>
      </c>
      <c r="AC314" s="53" t="b">
        <f t="shared" si="102"/>
        <v>0</v>
      </c>
      <c r="AD314" s="53" t="b">
        <f t="shared" si="103"/>
        <v>0</v>
      </c>
      <c r="AE314" s="53">
        <f>IF(H314&lt;DATE(config!$B$6,1,1),DATE(config!$B$6,1,1),H314)</f>
        <v>44562</v>
      </c>
      <c r="AF314" s="53">
        <f>IF(ISBLANK(I314),DATE(config!$B$6,12,31),IF(I314&gt;DATE(config!$B$6,12,31),DATE(config!$B$6,12,31),I314))</f>
        <v>44926</v>
      </c>
      <c r="AG314" s="53">
        <f t="shared" si="121"/>
        <v>365</v>
      </c>
      <c r="AH314" s="53">
        <f>ROUNDDOWN((config!$B$8-H314)/365.25,0)</f>
        <v>123</v>
      </c>
      <c r="AI314" s="60">
        <f t="shared" si="122"/>
        <v>4</v>
      </c>
      <c r="AJ314" s="60" t="str">
        <f>$F314 &amp; INDEX(Beschäftigungsgruppen!$J$15:$M$15,1,AI314)</f>
        <v>d</v>
      </c>
      <c r="AK314" s="60" t="b">
        <f>G314&lt;&gt;config!$F$20</f>
        <v>1</v>
      </c>
      <c r="AL314" s="60" t="str">
        <f t="shared" si="107"/>
        <v>Ja</v>
      </c>
      <c r="AM314" s="60" t="str">
        <f t="shared" si="123"/>
        <v>Nein</v>
      </c>
      <c r="AN314" s="60" t="b">
        <f t="shared" si="104"/>
        <v>0</v>
      </c>
      <c r="AO314" s="60" t="b">
        <f>AND(C314=config!$D$23,AND(NOT(ISBLANK(H314)),H314&lt;=DATE(2022,12,31)))</f>
        <v>0</v>
      </c>
      <c r="AP314" s="60" t="b">
        <f>AND(D314=config!$J$24,AND(NOT(ISBLANK(I314)),I314&lt;=DATE(2022,12,31)))</f>
        <v>0</v>
      </c>
      <c r="AQ314" s="63">
        <f>K314*IF(AN314,14,12)/config!$B$7*AG314</f>
        <v>0</v>
      </c>
      <c r="AR314" s="63">
        <f>IF(K314&lt;=config!$B$9,config!$B$10,config!$B$11)*AQ314</f>
        <v>0</v>
      </c>
      <c r="AS314" s="63" t="e">
        <f>INDEX(Beschäftigungsgruppen!$J$16:$M$20,F314,AI314)/config!$B$12*J314</f>
        <v>#VALUE!</v>
      </c>
      <c r="AT314" s="63" t="e">
        <f>AS314*IF(AN314,14,12)/config!$B$7*AG314</f>
        <v>#VALUE!</v>
      </c>
      <c r="AU314" s="63" t="e">
        <f>IF(AS314&lt;=config!$B$9,config!$B$10,config!$B$11)*AT314</f>
        <v>#VALUE!</v>
      </c>
      <c r="AV314" s="249">
        <f t="shared" si="108"/>
        <v>0</v>
      </c>
      <c r="AW314" s="249">
        <f t="shared" si="109"/>
        <v>0</v>
      </c>
      <c r="AX314" s="53">
        <f t="shared" si="110"/>
        <v>0</v>
      </c>
    </row>
    <row r="315" spans="2:50" ht="15" customHeight="1" x14ac:dyDescent="0.2">
      <c r="B315" s="176" t="str">
        <f t="shared" si="111"/>
        <v/>
      </c>
      <c r="C315" s="137"/>
      <c r="D315" s="115"/>
      <c r="E315" s="96"/>
      <c r="F315" s="127"/>
      <c r="G315" s="128"/>
      <c r="H315" s="122"/>
      <c r="I315" s="123"/>
      <c r="J315" s="129"/>
      <c r="K315" s="17"/>
      <c r="L315" s="115"/>
      <c r="M315" s="117" t="str">
        <f t="shared" si="112"/>
        <v/>
      </c>
      <c r="N315" s="14" t="str">
        <f t="shared" si="113"/>
        <v/>
      </c>
      <c r="O315" s="264" t="str">
        <f t="shared" si="120"/>
        <v/>
      </c>
      <c r="P315" s="262"/>
      <c r="Q315" s="110" t="str">
        <f t="shared" si="114"/>
        <v/>
      </c>
      <c r="R315" s="14" t="str">
        <f t="shared" si="115"/>
        <v/>
      </c>
      <c r="S315" s="14" t="str">
        <f t="shared" si="116"/>
        <v/>
      </c>
      <c r="T315" s="14" t="str">
        <f t="shared" si="117"/>
        <v/>
      </c>
      <c r="U315" s="14" t="str">
        <f t="shared" si="118"/>
        <v/>
      </c>
      <c r="V315" s="95" t="str">
        <f t="shared" si="119"/>
        <v/>
      </c>
      <c r="W315" s="120"/>
      <c r="X315" s="53"/>
      <c r="Y315" s="53" t="b">
        <f t="shared" si="105"/>
        <v>1</v>
      </c>
      <c r="Z315" s="53" t="b">
        <f t="shared" si="106"/>
        <v>0</v>
      </c>
      <c r="AA315" s="53" t="b">
        <f>IF(ISBLANK(H315),TRUE,AND(IF(ISBLANK(I315),TRUE,I315&gt;=H315),AND(H315&gt;=DATE(1900,1,1),H315&lt;=DATE(config!$B$6,12,31))))</f>
        <v>1</v>
      </c>
      <c r="AB315" s="53" t="b">
        <f>IF(ISBLANK(I315),TRUE,IF(ISBLANK(H315),FALSE,AND(I315&gt;=H315,AND(I315&gt;=DATE(config!$B$6,1,1),I315&lt;=DATE(config!$B$6,12,31)))))</f>
        <v>1</v>
      </c>
      <c r="AC315" s="53" t="b">
        <f t="shared" si="102"/>
        <v>0</v>
      </c>
      <c r="AD315" s="53" t="b">
        <f t="shared" si="103"/>
        <v>0</v>
      </c>
      <c r="AE315" s="53">
        <f>IF(H315&lt;DATE(config!$B$6,1,1),DATE(config!$B$6,1,1),H315)</f>
        <v>44562</v>
      </c>
      <c r="AF315" s="53">
        <f>IF(ISBLANK(I315),DATE(config!$B$6,12,31),IF(I315&gt;DATE(config!$B$6,12,31),DATE(config!$B$6,12,31),I315))</f>
        <v>44926</v>
      </c>
      <c r="AG315" s="53">
        <f t="shared" si="121"/>
        <v>365</v>
      </c>
      <c r="AH315" s="53">
        <f>ROUNDDOWN((config!$B$8-H315)/365.25,0)</f>
        <v>123</v>
      </c>
      <c r="AI315" s="60">
        <f t="shared" si="122"/>
        <v>4</v>
      </c>
      <c r="AJ315" s="60" t="str">
        <f>$F315 &amp; INDEX(Beschäftigungsgruppen!$J$15:$M$15,1,AI315)</f>
        <v>d</v>
      </c>
      <c r="AK315" s="60" t="b">
        <f>G315&lt;&gt;config!$F$20</f>
        <v>1</v>
      </c>
      <c r="AL315" s="60" t="str">
        <f t="shared" si="107"/>
        <v>Ja</v>
      </c>
      <c r="AM315" s="60" t="str">
        <f t="shared" si="123"/>
        <v>Nein</v>
      </c>
      <c r="AN315" s="60" t="b">
        <f t="shared" si="104"/>
        <v>0</v>
      </c>
      <c r="AO315" s="60" t="b">
        <f>AND(C315=config!$D$23,AND(NOT(ISBLANK(H315)),H315&lt;=DATE(2022,12,31)))</f>
        <v>0</v>
      </c>
      <c r="AP315" s="60" t="b">
        <f>AND(D315=config!$J$24,AND(NOT(ISBLANK(I315)),I315&lt;=DATE(2022,12,31)))</f>
        <v>0</v>
      </c>
      <c r="AQ315" s="63">
        <f>K315*IF(AN315,14,12)/config!$B$7*AG315</f>
        <v>0</v>
      </c>
      <c r="AR315" s="63">
        <f>IF(K315&lt;=config!$B$9,config!$B$10,config!$B$11)*AQ315</f>
        <v>0</v>
      </c>
      <c r="AS315" s="63" t="e">
        <f>INDEX(Beschäftigungsgruppen!$J$16:$M$20,F315,AI315)/config!$B$12*J315</f>
        <v>#VALUE!</v>
      </c>
      <c r="AT315" s="63" t="e">
        <f>AS315*IF(AN315,14,12)/config!$B$7*AG315</f>
        <v>#VALUE!</v>
      </c>
      <c r="AU315" s="63" t="e">
        <f>IF(AS315&lt;=config!$B$9,config!$B$10,config!$B$11)*AT315</f>
        <v>#VALUE!</v>
      </c>
      <c r="AV315" s="249">
        <f t="shared" si="108"/>
        <v>0</v>
      </c>
      <c r="AW315" s="249">
        <f t="shared" si="109"/>
        <v>0</v>
      </c>
      <c r="AX315" s="53">
        <f t="shared" si="110"/>
        <v>0</v>
      </c>
    </row>
    <row r="316" spans="2:50" ht="15" customHeight="1" x14ac:dyDescent="0.2">
      <c r="B316" s="176" t="str">
        <f t="shared" si="111"/>
        <v/>
      </c>
      <c r="C316" s="137"/>
      <c r="D316" s="115"/>
      <c r="E316" s="96"/>
      <c r="F316" s="127"/>
      <c r="G316" s="128"/>
      <c r="H316" s="122"/>
      <c r="I316" s="123"/>
      <c r="J316" s="129"/>
      <c r="K316" s="17"/>
      <c r="L316" s="115"/>
      <c r="M316" s="117" t="str">
        <f t="shared" si="112"/>
        <v/>
      </c>
      <c r="N316" s="14" t="str">
        <f t="shared" si="113"/>
        <v/>
      </c>
      <c r="O316" s="264" t="str">
        <f t="shared" si="120"/>
        <v/>
      </c>
      <c r="P316" s="262"/>
      <c r="Q316" s="110" t="str">
        <f t="shared" si="114"/>
        <v/>
      </c>
      <c r="R316" s="14" t="str">
        <f t="shared" si="115"/>
        <v/>
      </c>
      <c r="S316" s="14" t="str">
        <f t="shared" si="116"/>
        <v/>
      </c>
      <c r="T316" s="14" t="str">
        <f t="shared" si="117"/>
        <v/>
      </c>
      <c r="U316" s="14" t="str">
        <f t="shared" si="118"/>
        <v/>
      </c>
      <c r="V316" s="95" t="str">
        <f t="shared" si="119"/>
        <v/>
      </c>
      <c r="W316" s="120"/>
      <c r="X316" s="53"/>
      <c r="Y316" s="53" t="b">
        <f t="shared" si="105"/>
        <v>1</v>
      </c>
      <c r="Z316" s="53" t="b">
        <f t="shared" si="106"/>
        <v>0</v>
      </c>
      <c r="AA316" s="53" t="b">
        <f>IF(ISBLANK(H316),TRUE,AND(IF(ISBLANK(I316),TRUE,I316&gt;=H316),AND(H316&gt;=DATE(1900,1,1),H316&lt;=DATE(config!$B$6,12,31))))</f>
        <v>1</v>
      </c>
      <c r="AB316" s="53" t="b">
        <f>IF(ISBLANK(I316),TRUE,IF(ISBLANK(H316),FALSE,AND(I316&gt;=H316,AND(I316&gt;=DATE(config!$B$6,1,1),I316&lt;=DATE(config!$B$6,12,31)))))</f>
        <v>1</v>
      </c>
      <c r="AC316" s="53" t="b">
        <f t="shared" si="102"/>
        <v>0</v>
      </c>
      <c r="AD316" s="53" t="b">
        <f t="shared" si="103"/>
        <v>0</v>
      </c>
      <c r="AE316" s="53">
        <f>IF(H316&lt;DATE(config!$B$6,1,1),DATE(config!$B$6,1,1),H316)</f>
        <v>44562</v>
      </c>
      <c r="AF316" s="53">
        <f>IF(ISBLANK(I316),DATE(config!$B$6,12,31),IF(I316&gt;DATE(config!$B$6,12,31),DATE(config!$B$6,12,31),I316))</f>
        <v>44926</v>
      </c>
      <c r="AG316" s="53">
        <f t="shared" si="121"/>
        <v>365</v>
      </c>
      <c r="AH316" s="53">
        <f>ROUNDDOWN((config!$B$8-H316)/365.25,0)</f>
        <v>123</v>
      </c>
      <c r="AI316" s="60">
        <f t="shared" si="122"/>
        <v>4</v>
      </c>
      <c r="AJ316" s="60" t="str">
        <f>$F316 &amp; INDEX(Beschäftigungsgruppen!$J$15:$M$15,1,AI316)</f>
        <v>d</v>
      </c>
      <c r="AK316" s="60" t="b">
        <f>G316&lt;&gt;config!$F$20</f>
        <v>1</v>
      </c>
      <c r="AL316" s="60" t="str">
        <f t="shared" si="107"/>
        <v>Ja</v>
      </c>
      <c r="AM316" s="60" t="str">
        <f t="shared" si="123"/>
        <v>Nein</v>
      </c>
      <c r="AN316" s="60" t="b">
        <f t="shared" si="104"/>
        <v>0</v>
      </c>
      <c r="AO316" s="60" t="b">
        <f>AND(C316=config!$D$23,AND(NOT(ISBLANK(H316)),H316&lt;=DATE(2022,12,31)))</f>
        <v>0</v>
      </c>
      <c r="AP316" s="60" t="b">
        <f>AND(D316=config!$J$24,AND(NOT(ISBLANK(I316)),I316&lt;=DATE(2022,12,31)))</f>
        <v>0</v>
      </c>
      <c r="AQ316" s="63">
        <f>K316*IF(AN316,14,12)/config!$B$7*AG316</f>
        <v>0</v>
      </c>
      <c r="AR316" s="63">
        <f>IF(K316&lt;=config!$B$9,config!$B$10,config!$B$11)*AQ316</f>
        <v>0</v>
      </c>
      <c r="AS316" s="63" t="e">
        <f>INDEX(Beschäftigungsgruppen!$J$16:$M$20,F316,AI316)/config!$B$12*J316</f>
        <v>#VALUE!</v>
      </c>
      <c r="AT316" s="63" t="e">
        <f>AS316*IF(AN316,14,12)/config!$B$7*AG316</f>
        <v>#VALUE!</v>
      </c>
      <c r="AU316" s="63" t="e">
        <f>IF(AS316&lt;=config!$B$9,config!$B$10,config!$B$11)*AT316</f>
        <v>#VALUE!</v>
      </c>
      <c r="AV316" s="249">
        <f t="shared" si="108"/>
        <v>0</v>
      </c>
      <c r="AW316" s="249">
        <f t="shared" si="109"/>
        <v>0</v>
      </c>
      <c r="AX316" s="53">
        <f t="shared" si="110"/>
        <v>0</v>
      </c>
    </row>
    <row r="317" spans="2:50" ht="15" customHeight="1" x14ac:dyDescent="0.2">
      <c r="B317" s="176" t="str">
        <f t="shared" si="111"/>
        <v/>
      </c>
      <c r="C317" s="137"/>
      <c r="D317" s="115"/>
      <c r="E317" s="96"/>
      <c r="F317" s="127"/>
      <c r="G317" s="128"/>
      <c r="H317" s="122"/>
      <c r="I317" s="123"/>
      <c r="J317" s="129"/>
      <c r="K317" s="17"/>
      <c r="L317" s="115"/>
      <c r="M317" s="117" t="str">
        <f t="shared" si="112"/>
        <v/>
      </c>
      <c r="N317" s="14" t="str">
        <f t="shared" si="113"/>
        <v/>
      </c>
      <c r="O317" s="264" t="str">
        <f t="shared" si="120"/>
        <v/>
      </c>
      <c r="P317" s="262"/>
      <c r="Q317" s="110" t="str">
        <f t="shared" si="114"/>
        <v/>
      </c>
      <c r="R317" s="14" t="str">
        <f t="shared" si="115"/>
        <v/>
      </c>
      <c r="S317" s="14" t="str">
        <f t="shared" si="116"/>
        <v/>
      </c>
      <c r="T317" s="14" t="str">
        <f t="shared" si="117"/>
        <v/>
      </c>
      <c r="U317" s="14" t="str">
        <f t="shared" si="118"/>
        <v/>
      </c>
      <c r="V317" s="95" t="str">
        <f t="shared" si="119"/>
        <v/>
      </c>
      <c r="W317" s="120"/>
      <c r="X317" s="53"/>
      <c r="Y317" s="53" t="b">
        <f t="shared" si="105"/>
        <v>1</v>
      </c>
      <c r="Z317" s="53" t="b">
        <f t="shared" si="106"/>
        <v>0</v>
      </c>
      <c r="AA317" s="53" t="b">
        <f>IF(ISBLANK(H317),TRUE,AND(IF(ISBLANK(I317),TRUE,I317&gt;=H317),AND(H317&gt;=DATE(1900,1,1),H317&lt;=DATE(config!$B$6,12,31))))</f>
        <v>1</v>
      </c>
      <c r="AB317" s="53" t="b">
        <f>IF(ISBLANK(I317),TRUE,IF(ISBLANK(H317),FALSE,AND(I317&gt;=H317,AND(I317&gt;=DATE(config!$B$6,1,1),I317&lt;=DATE(config!$B$6,12,31)))))</f>
        <v>1</v>
      </c>
      <c r="AC317" s="53" t="b">
        <f t="shared" si="102"/>
        <v>0</v>
      </c>
      <c r="AD317" s="53" t="b">
        <f t="shared" si="103"/>
        <v>0</v>
      </c>
      <c r="AE317" s="53">
        <f>IF(H317&lt;DATE(config!$B$6,1,1),DATE(config!$B$6,1,1),H317)</f>
        <v>44562</v>
      </c>
      <c r="AF317" s="53">
        <f>IF(ISBLANK(I317),DATE(config!$B$6,12,31),IF(I317&gt;DATE(config!$B$6,12,31),DATE(config!$B$6,12,31),I317))</f>
        <v>44926</v>
      </c>
      <c r="AG317" s="53">
        <f t="shared" si="121"/>
        <v>365</v>
      </c>
      <c r="AH317" s="53">
        <f>ROUNDDOWN((config!$B$8-H317)/365.25,0)</f>
        <v>123</v>
      </c>
      <c r="AI317" s="60">
        <f t="shared" si="122"/>
        <v>4</v>
      </c>
      <c r="AJ317" s="60" t="str">
        <f>$F317 &amp; INDEX(Beschäftigungsgruppen!$J$15:$M$15,1,AI317)</f>
        <v>d</v>
      </c>
      <c r="AK317" s="60" t="b">
        <f>G317&lt;&gt;config!$F$20</f>
        <v>1</v>
      </c>
      <c r="AL317" s="60" t="str">
        <f t="shared" si="107"/>
        <v>Ja</v>
      </c>
      <c r="AM317" s="60" t="str">
        <f t="shared" si="123"/>
        <v>Nein</v>
      </c>
      <c r="AN317" s="60" t="b">
        <f t="shared" si="104"/>
        <v>0</v>
      </c>
      <c r="AO317" s="60" t="b">
        <f>AND(C317=config!$D$23,AND(NOT(ISBLANK(H317)),H317&lt;=DATE(2022,12,31)))</f>
        <v>0</v>
      </c>
      <c r="AP317" s="60" t="b">
        <f>AND(D317=config!$J$24,AND(NOT(ISBLANK(I317)),I317&lt;=DATE(2022,12,31)))</f>
        <v>0</v>
      </c>
      <c r="AQ317" s="63">
        <f>K317*IF(AN317,14,12)/config!$B$7*AG317</f>
        <v>0</v>
      </c>
      <c r="AR317" s="63">
        <f>IF(K317&lt;=config!$B$9,config!$B$10,config!$B$11)*AQ317</f>
        <v>0</v>
      </c>
      <c r="AS317" s="63" t="e">
        <f>INDEX(Beschäftigungsgruppen!$J$16:$M$20,F317,AI317)/config!$B$12*J317</f>
        <v>#VALUE!</v>
      </c>
      <c r="AT317" s="63" t="e">
        <f>AS317*IF(AN317,14,12)/config!$B$7*AG317</f>
        <v>#VALUE!</v>
      </c>
      <c r="AU317" s="63" t="e">
        <f>IF(AS317&lt;=config!$B$9,config!$B$10,config!$B$11)*AT317</f>
        <v>#VALUE!</v>
      </c>
      <c r="AV317" s="249">
        <f t="shared" si="108"/>
        <v>0</v>
      </c>
      <c r="AW317" s="249">
        <f t="shared" si="109"/>
        <v>0</v>
      </c>
      <c r="AX317" s="53">
        <f t="shared" si="110"/>
        <v>0</v>
      </c>
    </row>
    <row r="318" spans="2:50" ht="15" customHeight="1" x14ac:dyDescent="0.2">
      <c r="B318" s="176" t="str">
        <f t="shared" si="111"/>
        <v/>
      </c>
      <c r="C318" s="137"/>
      <c r="D318" s="115"/>
      <c r="E318" s="96"/>
      <c r="F318" s="127"/>
      <c r="G318" s="128"/>
      <c r="H318" s="122"/>
      <c r="I318" s="123"/>
      <c r="J318" s="129"/>
      <c r="K318" s="17"/>
      <c r="L318" s="115"/>
      <c r="M318" s="117" t="str">
        <f t="shared" si="112"/>
        <v/>
      </c>
      <c r="N318" s="14" t="str">
        <f t="shared" si="113"/>
        <v/>
      </c>
      <c r="O318" s="264" t="str">
        <f t="shared" si="120"/>
        <v/>
      </c>
      <c r="P318" s="262"/>
      <c r="Q318" s="110" t="str">
        <f t="shared" si="114"/>
        <v/>
      </c>
      <c r="R318" s="14" t="str">
        <f t="shared" si="115"/>
        <v/>
      </c>
      <c r="S318" s="14" t="str">
        <f t="shared" si="116"/>
        <v/>
      </c>
      <c r="T318" s="14" t="str">
        <f t="shared" si="117"/>
        <v/>
      </c>
      <c r="U318" s="14" t="str">
        <f t="shared" si="118"/>
        <v/>
      </c>
      <c r="V318" s="95" t="str">
        <f t="shared" si="119"/>
        <v/>
      </c>
      <c r="W318" s="120"/>
      <c r="X318" s="53"/>
      <c r="Y318" s="53" t="b">
        <f t="shared" si="105"/>
        <v>1</v>
      </c>
      <c r="Z318" s="53" t="b">
        <f t="shared" si="106"/>
        <v>0</v>
      </c>
      <c r="AA318" s="53" t="b">
        <f>IF(ISBLANK(H318),TRUE,AND(IF(ISBLANK(I318),TRUE,I318&gt;=H318),AND(H318&gt;=DATE(1900,1,1),H318&lt;=DATE(config!$B$6,12,31))))</f>
        <v>1</v>
      </c>
      <c r="AB318" s="53" t="b">
        <f>IF(ISBLANK(I318),TRUE,IF(ISBLANK(H318),FALSE,AND(I318&gt;=H318,AND(I318&gt;=DATE(config!$B$6,1,1),I318&lt;=DATE(config!$B$6,12,31)))))</f>
        <v>1</v>
      </c>
      <c r="AC318" s="53" t="b">
        <f t="shared" si="102"/>
        <v>0</v>
      </c>
      <c r="AD318" s="53" t="b">
        <f t="shared" si="103"/>
        <v>0</v>
      </c>
      <c r="AE318" s="53">
        <f>IF(H318&lt;DATE(config!$B$6,1,1),DATE(config!$B$6,1,1),H318)</f>
        <v>44562</v>
      </c>
      <c r="AF318" s="53">
        <f>IF(ISBLANK(I318),DATE(config!$B$6,12,31),IF(I318&gt;DATE(config!$B$6,12,31),DATE(config!$B$6,12,31),I318))</f>
        <v>44926</v>
      </c>
      <c r="AG318" s="53">
        <f t="shared" si="121"/>
        <v>365</v>
      </c>
      <c r="AH318" s="53">
        <f>ROUNDDOWN((config!$B$8-H318)/365.25,0)</f>
        <v>123</v>
      </c>
      <c r="AI318" s="60">
        <f t="shared" si="122"/>
        <v>4</v>
      </c>
      <c r="AJ318" s="60" t="str">
        <f>$F318 &amp; INDEX(Beschäftigungsgruppen!$J$15:$M$15,1,AI318)</f>
        <v>d</v>
      </c>
      <c r="AK318" s="60" t="b">
        <f>G318&lt;&gt;config!$F$20</f>
        <v>1</v>
      </c>
      <c r="AL318" s="60" t="str">
        <f t="shared" si="107"/>
        <v>Ja</v>
      </c>
      <c r="AM318" s="60" t="str">
        <f t="shared" si="123"/>
        <v>Nein</v>
      </c>
      <c r="AN318" s="60" t="b">
        <f t="shared" si="104"/>
        <v>0</v>
      </c>
      <c r="AO318" s="60" t="b">
        <f>AND(C318=config!$D$23,AND(NOT(ISBLANK(H318)),H318&lt;=DATE(2022,12,31)))</f>
        <v>0</v>
      </c>
      <c r="AP318" s="60" t="b">
        <f>AND(D318=config!$J$24,AND(NOT(ISBLANK(I318)),I318&lt;=DATE(2022,12,31)))</f>
        <v>0</v>
      </c>
      <c r="AQ318" s="63">
        <f>K318*IF(AN318,14,12)/config!$B$7*AG318</f>
        <v>0</v>
      </c>
      <c r="AR318" s="63">
        <f>IF(K318&lt;=config!$B$9,config!$B$10,config!$B$11)*AQ318</f>
        <v>0</v>
      </c>
      <c r="AS318" s="63" t="e">
        <f>INDEX(Beschäftigungsgruppen!$J$16:$M$20,F318,AI318)/config!$B$12*J318</f>
        <v>#VALUE!</v>
      </c>
      <c r="AT318" s="63" t="e">
        <f>AS318*IF(AN318,14,12)/config!$B$7*AG318</f>
        <v>#VALUE!</v>
      </c>
      <c r="AU318" s="63" t="e">
        <f>IF(AS318&lt;=config!$B$9,config!$B$10,config!$B$11)*AT318</f>
        <v>#VALUE!</v>
      </c>
      <c r="AV318" s="249">
        <f t="shared" si="108"/>
        <v>0</v>
      </c>
      <c r="AW318" s="249">
        <f t="shared" si="109"/>
        <v>0</v>
      </c>
      <c r="AX318" s="53">
        <f t="shared" si="110"/>
        <v>0</v>
      </c>
    </row>
    <row r="319" spans="2:50" ht="15" customHeight="1" x14ac:dyDescent="0.2">
      <c r="B319" s="176" t="str">
        <f t="shared" si="111"/>
        <v/>
      </c>
      <c r="C319" s="137"/>
      <c r="D319" s="115"/>
      <c r="E319" s="96"/>
      <c r="F319" s="127"/>
      <c r="G319" s="128"/>
      <c r="H319" s="122"/>
      <c r="I319" s="123"/>
      <c r="J319" s="129"/>
      <c r="K319" s="17"/>
      <c r="L319" s="115"/>
      <c r="M319" s="117" t="str">
        <f t="shared" si="112"/>
        <v/>
      </c>
      <c r="N319" s="14" t="str">
        <f t="shared" si="113"/>
        <v/>
      </c>
      <c r="O319" s="264" t="str">
        <f t="shared" si="120"/>
        <v/>
      </c>
      <c r="P319" s="262"/>
      <c r="Q319" s="110" t="str">
        <f t="shared" si="114"/>
        <v/>
      </c>
      <c r="R319" s="14" t="str">
        <f t="shared" si="115"/>
        <v/>
      </c>
      <c r="S319" s="14" t="str">
        <f t="shared" si="116"/>
        <v/>
      </c>
      <c r="T319" s="14" t="str">
        <f t="shared" si="117"/>
        <v/>
      </c>
      <c r="U319" s="14" t="str">
        <f t="shared" si="118"/>
        <v/>
      </c>
      <c r="V319" s="95" t="str">
        <f t="shared" si="119"/>
        <v/>
      </c>
      <c r="W319" s="120"/>
      <c r="X319" s="53"/>
      <c r="Y319" s="53" t="b">
        <f t="shared" si="105"/>
        <v>1</v>
      </c>
      <c r="Z319" s="53" t="b">
        <f t="shared" si="106"/>
        <v>0</v>
      </c>
      <c r="AA319" s="53" t="b">
        <f>IF(ISBLANK(H319),TRUE,AND(IF(ISBLANK(I319),TRUE,I319&gt;=H319),AND(H319&gt;=DATE(1900,1,1),H319&lt;=DATE(config!$B$6,12,31))))</f>
        <v>1</v>
      </c>
      <c r="AB319" s="53" t="b">
        <f>IF(ISBLANK(I319),TRUE,IF(ISBLANK(H319),FALSE,AND(I319&gt;=H319,AND(I319&gt;=DATE(config!$B$6,1,1),I319&lt;=DATE(config!$B$6,12,31)))))</f>
        <v>1</v>
      </c>
      <c r="AC319" s="53" t="b">
        <f t="shared" si="102"/>
        <v>0</v>
      </c>
      <c r="AD319" s="53" t="b">
        <f t="shared" si="103"/>
        <v>0</v>
      </c>
      <c r="AE319" s="53">
        <f>IF(H319&lt;DATE(config!$B$6,1,1),DATE(config!$B$6,1,1),H319)</f>
        <v>44562</v>
      </c>
      <c r="AF319" s="53">
        <f>IF(ISBLANK(I319),DATE(config!$B$6,12,31),IF(I319&gt;DATE(config!$B$6,12,31),DATE(config!$B$6,12,31),I319))</f>
        <v>44926</v>
      </c>
      <c r="AG319" s="53">
        <f t="shared" si="121"/>
        <v>365</v>
      </c>
      <c r="AH319" s="53">
        <f>ROUNDDOWN((config!$B$8-H319)/365.25,0)</f>
        <v>123</v>
      </c>
      <c r="AI319" s="60">
        <f t="shared" si="122"/>
        <v>4</v>
      </c>
      <c r="AJ319" s="60" t="str">
        <f>$F319 &amp; INDEX(Beschäftigungsgruppen!$J$15:$M$15,1,AI319)</f>
        <v>d</v>
      </c>
      <c r="AK319" s="60" t="b">
        <f>G319&lt;&gt;config!$F$20</f>
        <v>1</v>
      </c>
      <c r="AL319" s="60" t="str">
        <f t="shared" si="107"/>
        <v>Ja</v>
      </c>
      <c r="AM319" s="60" t="str">
        <f t="shared" si="123"/>
        <v>Nein</v>
      </c>
      <c r="AN319" s="60" t="b">
        <f t="shared" si="104"/>
        <v>0</v>
      </c>
      <c r="AO319" s="60" t="b">
        <f>AND(C319=config!$D$23,AND(NOT(ISBLANK(H319)),H319&lt;=DATE(2022,12,31)))</f>
        <v>0</v>
      </c>
      <c r="AP319" s="60" t="b">
        <f>AND(D319=config!$J$24,AND(NOT(ISBLANK(I319)),I319&lt;=DATE(2022,12,31)))</f>
        <v>0</v>
      </c>
      <c r="AQ319" s="63">
        <f>K319*IF(AN319,14,12)/config!$B$7*AG319</f>
        <v>0</v>
      </c>
      <c r="AR319" s="63">
        <f>IF(K319&lt;=config!$B$9,config!$B$10,config!$B$11)*AQ319</f>
        <v>0</v>
      </c>
      <c r="AS319" s="63" t="e">
        <f>INDEX(Beschäftigungsgruppen!$J$16:$M$20,F319,AI319)/config!$B$12*J319</f>
        <v>#VALUE!</v>
      </c>
      <c r="AT319" s="63" t="e">
        <f>AS319*IF(AN319,14,12)/config!$B$7*AG319</f>
        <v>#VALUE!</v>
      </c>
      <c r="AU319" s="63" t="e">
        <f>IF(AS319&lt;=config!$B$9,config!$B$10,config!$B$11)*AT319</f>
        <v>#VALUE!</v>
      </c>
      <c r="AV319" s="249">
        <f t="shared" si="108"/>
        <v>0</v>
      </c>
      <c r="AW319" s="249">
        <f t="shared" si="109"/>
        <v>0</v>
      </c>
      <c r="AX319" s="53">
        <f t="shared" si="110"/>
        <v>0</v>
      </c>
    </row>
    <row r="320" spans="2:50" ht="15" customHeight="1" x14ac:dyDescent="0.2">
      <c r="B320" s="176" t="str">
        <f t="shared" si="111"/>
        <v/>
      </c>
      <c r="C320" s="137"/>
      <c r="D320" s="115"/>
      <c r="E320" s="96"/>
      <c r="F320" s="127"/>
      <c r="G320" s="128"/>
      <c r="H320" s="122"/>
      <c r="I320" s="123"/>
      <c r="J320" s="129"/>
      <c r="K320" s="17"/>
      <c r="L320" s="115"/>
      <c r="M320" s="117" t="str">
        <f t="shared" si="112"/>
        <v/>
      </c>
      <c r="N320" s="14" t="str">
        <f t="shared" si="113"/>
        <v/>
      </c>
      <c r="O320" s="264" t="str">
        <f t="shared" si="120"/>
        <v/>
      </c>
      <c r="P320" s="262"/>
      <c r="Q320" s="110" t="str">
        <f t="shared" si="114"/>
        <v/>
      </c>
      <c r="R320" s="14" t="str">
        <f t="shared" si="115"/>
        <v/>
      </c>
      <c r="S320" s="14" t="str">
        <f t="shared" si="116"/>
        <v/>
      </c>
      <c r="T320" s="14" t="str">
        <f t="shared" si="117"/>
        <v/>
      </c>
      <c r="U320" s="14" t="str">
        <f t="shared" si="118"/>
        <v/>
      </c>
      <c r="V320" s="95" t="str">
        <f t="shared" si="119"/>
        <v/>
      </c>
      <c r="W320" s="120"/>
      <c r="X320" s="53"/>
      <c r="Y320" s="53" t="b">
        <f t="shared" si="105"/>
        <v>1</v>
      </c>
      <c r="Z320" s="53" t="b">
        <f t="shared" si="106"/>
        <v>0</v>
      </c>
      <c r="AA320" s="53" t="b">
        <f>IF(ISBLANK(H320),TRUE,AND(IF(ISBLANK(I320),TRUE,I320&gt;=H320),AND(H320&gt;=DATE(1900,1,1),H320&lt;=DATE(config!$B$6,12,31))))</f>
        <v>1</v>
      </c>
      <c r="AB320" s="53" t="b">
        <f>IF(ISBLANK(I320),TRUE,IF(ISBLANK(H320),FALSE,AND(I320&gt;=H320,AND(I320&gt;=DATE(config!$B$6,1,1),I320&lt;=DATE(config!$B$6,12,31)))))</f>
        <v>1</v>
      </c>
      <c r="AC320" s="53" t="b">
        <f t="shared" si="102"/>
        <v>0</v>
      </c>
      <c r="AD320" s="53" t="b">
        <f t="shared" si="103"/>
        <v>0</v>
      </c>
      <c r="AE320" s="53">
        <f>IF(H320&lt;DATE(config!$B$6,1,1),DATE(config!$B$6,1,1),H320)</f>
        <v>44562</v>
      </c>
      <c r="AF320" s="53">
        <f>IF(ISBLANK(I320),DATE(config!$B$6,12,31),IF(I320&gt;DATE(config!$B$6,12,31),DATE(config!$B$6,12,31),I320))</f>
        <v>44926</v>
      </c>
      <c r="AG320" s="53">
        <f t="shared" si="121"/>
        <v>365</v>
      </c>
      <c r="AH320" s="53">
        <f>ROUNDDOWN((config!$B$8-H320)/365.25,0)</f>
        <v>123</v>
      </c>
      <c r="AI320" s="60">
        <f t="shared" si="122"/>
        <v>4</v>
      </c>
      <c r="AJ320" s="60" t="str">
        <f>$F320 &amp; INDEX(Beschäftigungsgruppen!$J$15:$M$15,1,AI320)</f>
        <v>d</v>
      </c>
      <c r="AK320" s="60" t="b">
        <f>G320&lt;&gt;config!$F$20</f>
        <v>1</v>
      </c>
      <c r="AL320" s="60" t="str">
        <f t="shared" si="107"/>
        <v>Ja</v>
      </c>
      <c r="AM320" s="60" t="str">
        <f t="shared" si="123"/>
        <v>Nein</v>
      </c>
      <c r="AN320" s="60" t="b">
        <f t="shared" si="104"/>
        <v>0</v>
      </c>
      <c r="AO320" s="60" t="b">
        <f>AND(C320=config!$D$23,AND(NOT(ISBLANK(H320)),H320&lt;=DATE(2022,12,31)))</f>
        <v>0</v>
      </c>
      <c r="AP320" s="60" t="b">
        <f>AND(D320=config!$J$24,AND(NOT(ISBLANK(I320)),I320&lt;=DATE(2022,12,31)))</f>
        <v>0</v>
      </c>
      <c r="AQ320" s="63">
        <f>K320*IF(AN320,14,12)/config!$B$7*AG320</f>
        <v>0</v>
      </c>
      <c r="AR320" s="63">
        <f>IF(K320&lt;=config!$B$9,config!$B$10,config!$B$11)*AQ320</f>
        <v>0</v>
      </c>
      <c r="AS320" s="63" t="e">
        <f>INDEX(Beschäftigungsgruppen!$J$16:$M$20,F320,AI320)/config!$B$12*J320</f>
        <v>#VALUE!</v>
      </c>
      <c r="AT320" s="63" t="e">
        <f>AS320*IF(AN320,14,12)/config!$B$7*AG320</f>
        <v>#VALUE!</v>
      </c>
      <c r="AU320" s="63" t="e">
        <f>IF(AS320&lt;=config!$B$9,config!$B$10,config!$B$11)*AT320</f>
        <v>#VALUE!</v>
      </c>
      <c r="AV320" s="249">
        <f t="shared" si="108"/>
        <v>0</v>
      </c>
      <c r="AW320" s="249">
        <f t="shared" si="109"/>
        <v>0</v>
      </c>
      <c r="AX320" s="53">
        <f t="shared" si="110"/>
        <v>0</v>
      </c>
    </row>
    <row r="321" spans="2:50" ht="15" customHeight="1" x14ac:dyDescent="0.2">
      <c r="B321" s="176" t="str">
        <f t="shared" si="111"/>
        <v/>
      </c>
      <c r="C321" s="137"/>
      <c r="D321" s="115"/>
      <c r="E321" s="96"/>
      <c r="F321" s="127"/>
      <c r="G321" s="128"/>
      <c r="H321" s="122"/>
      <c r="I321" s="123"/>
      <c r="J321" s="129"/>
      <c r="K321" s="17"/>
      <c r="L321" s="115"/>
      <c r="M321" s="117" t="str">
        <f t="shared" si="112"/>
        <v/>
      </c>
      <c r="N321" s="14" t="str">
        <f t="shared" si="113"/>
        <v/>
      </c>
      <c r="O321" s="264" t="str">
        <f t="shared" si="120"/>
        <v/>
      </c>
      <c r="P321" s="262"/>
      <c r="Q321" s="110" t="str">
        <f t="shared" si="114"/>
        <v/>
      </c>
      <c r="R321" s="14" t="str">
        <f t="shared" si="115"/>
        <v/>
      </c>
      <c r="S321" s="14" t="str">
        <f t="shared" si="116"/>
        <v/>
      </c>
      <c r="T321" s="14" t="str">
        <f t="shared" si="117"/>
        <v/>
      </c>
      <c r="U321" s="14" t="str">
        <f t="shared" si="118"/>
        <v/>
      </c>
      <c r="V321" s="95" t="str">
        <f t="shared" si="119"/>
        <v/>
      </c>
      <c r="W321" s="120"/>
      <c r="X321" s="53"/>
      <c r="Y321" s="53" t="b">
        <f t="shared" si="105"/>
        <v>1</v>
      </c>
      <c r="Z321" s="53" t="b">
        <f t="shared" si="106"/>
        <v>0</v>
      </c>
      <c r="AA321" s="53" t="b">
        <f>IF(ISBLANK(H321),TRUE,AND(IF(ISBLANK(I321),TRUE,I321&gt;=H321),AND(H321&gt;=DATE(1900,1,1),H321&lt;=DATE(config!$B$6,12,31))))</f>
        <v>1</v>
      </c>
      <c r="AB321" s="53" t="b">
        <f>IF(ISBLANK(I321),TRUE,IF(ISBLANK(H321),FALSE,AND(I321&gt;=H321,AND(I321&gt;=DATE(config!$B$6,1,1),I321&lt;=DATE(config!$B$6,12,31)))))</f>
        <v>1</v>
      </c>
      <c r="AC321" s="53" t="b">
        <f t="shared" si="102"/>
        <v>0</v>
      </c>
      <c r="AD321" s="53" t="b">
        <f t="shared" si="103"/>
        <v>0</v>
      </c>
      <c r="AE321" s="53">
        <f>IF(H321&lt;DATE(config!$B$6,1,1),DATE(config!$B$6,1,1),H321)</f>
        <v>44562</v>
      </c>
      <c r="AF321" s="53">
        <f>IF(ISBLANK(I321),DATE(config!$B$6,12,31),IF(I321&gt;DATE(config!$B$6,12,31),DATE(config!$B$6,12,31),I321))</f>
        <v>44926</v>
      </c>
      <c r="AG321" s="53">
        <f t="shared" si="121"/>
        <v>365</v>
      </c>
      <c r="AH321" s="53">
        <f>ROUNDDOWN((config!$B$8-H321)/365.25,0)</f>
        <v>123</v>
      </c>
      <c r="AI321" s="60">
        <f t="shared" si="122"/>
        <v>4</v>
      </c>
      <c r="AJ321" s="60" t="str">
        <f>$F321 &amp; INDEX(Beschäftigungsgruppen!$J$15:$M$15,1,AI321)</f>
        <v>d</v>
      </c>
      <c r="AK321" s="60" t="b">
        <f>G321&lt;&gt;config!$F$20</f>
        <v>1</v>
      </c>
      <c r="AL321" s="60" t="str">
        <f t="shared" si="107"/>
        <v>Ja</v>
      </c>
      <c r="AM321" s="60" t="str">
        <f t="shared" si="123"/>
        <v>Nein</v>
      </c>
      <c r="AN321" s="60" t="b">
        <f t="shared" si="104"/>
        <v>0</v>
      </c>
      <c r="AO321" s="60" t="b">
        <f>AND(C321=config!$D$23,AND(NOT(ISBLANK(H321)),H321&lt;=DATE(2022,12,31)))</f>
        <v>0</v>
      </c>
      <c r="AP321" s="60" t="b">
        <f>AND(D321=config!$J$24,AND(NOT(ISBLANK(I321)),I321&lt;=DATE(2022,12,31)))</f>
        <v>0</v>
      </c>
      <c r="AQ321" s="63">
        <f>K321*IF(AN321,14,12)/config!$B$7*AG321</f>
        <v>0</v>
      </c>
      <c r="AR321" s="63">
        <f>IF(K321&lt;=config!$B$9,config!$B$10,config!$B$11)*AQ321</f>
        <v>0</v>
      </c>
      <c r="AS321" s="63" t="e">
        <f>INDEX(Beschäftigungsgruppen!$J$16:$M$20,F321,AI321)/config!$B$12*J321</f>
        <v>#VALUE!</v>
      </c>
      <c r="AT321" s="63" t="e">
        <f>AS321*IF(AN321,14,12)/config!$B$7*AG321</f>
        <v>#VALUE!</v>
      </c>
      <c r="AU321" s="63" t="e">
        <f>IF(AS321&lt;=config!$B$9,config!$B$10,config!$B$11)*AT321</f>
        <v>#VALUE!</v>
      </c>
      <c r="AV321" s="249">
        <f t="shared" si="108"/>
        <v>0</v>
      </c>
      <c r="AW321" s="249">
        <f t="shared" si="109"/>
        <v>0</v>
      </c>
      <c r="AX321" s="53">
        <f t="shared" si="110"/>
        <v>0</v>
      </c>
    </row>
    <row r="322" spans="2:50" ht="15" customHeight="1" x14ac:dyDescent="0.2">
      <c r="B322" s="176" t="str">
        <f t="shared" si="111"/>
        <v/>
      </c>
      <c r="C322" s="137"/>
      <c r="D322" s="115"/>
      <c r="E322" s="96"/>
      <c r="F322" s="127"/>
      <c r="G322" s="128"/>
      <c r="H322" s="122"/>
      <c r="I322" s="123"/>
      <c r="J322" s="129"/>
      <c r="K322" s="17"/>
      <c r="L322" s="115"/>
      <c r="M322" s="117" t="str">
        <f t="shared" si="112"/>
        <v/>
      </c>
      <c r="N322" s="14" t="str">
        <f t="shared" si="113"/>
        <v/>
      </c>
      <c r="O322" s="264" t="str">
        <f t="shared" si="120"/>
        <v/>
      </c>
      <c r="P322" s="262"/>
      <c r="Q322" s="110" t="str">
        <f t="shared" si="114"/>
        <v/>
      </c>
      <c r="R322" s="14" t="str">
        <f t="shared" si="115"/>
        <v/>
      </c>
      <c r="S322" s="14" t="str">
        <f t="shared" si="116"/>
        <v/>
      </c>
      <c r="T322" s="14" t="str">
        <f t="shared" si="117"/>
        <v/>
      </c>
      <c r="U322" s="14" t="str">
        <f t="shared" si="118"/>
        <v/>
      </c>
      <c r="V322" s="95" t="str">
        <f t="shared" si="119"/>
        <v/>
      </c>
      <c r="W322" s="120"/>
      <c r="X322" s="53"/>
      <c r="Y322" s="53" t="b">
        <f t="shared" si="105"/>
        <v>1</v>
      </c>
      <c r="Z322" s="53" t="b">
        <f t="shared" si="106"/>
        <v>0</v>
      </c>
      <c r="AA322" s="53" t="b">
        <f>IF(ISBLANK(H322),TRUE,AND(IF(ISBLANK(I322),TRUE,I322&gt;=H322),AND(H322&gt;=DATE(1900,1,1),H322&lt;=DATE(config!$B$6,12,31))))</f>
        <v>1</v>
      </c>
      <c r="AB322" s="53" t="b">
        <f>IF(ISBLANK(I322),TRUE,IF(ISBLANK(H322),FALSE,AND(I322&gt;=H322,AND(I322&gt;=DATE(config!$B$6,1,1),I322&lt;=DATE(config!$B$6,12,31)))))</f>
        <v>1</v>
      </c>
      <c r="AC322" s="53" t="b">
        <f t="shared" si="102"/>
        <v>0</v>
      </c>
      <c r="AD322" s="53" t="b">
        <f t="shared" si="103"/>
        <v>0</v>
      </c>
      <c r="AE322" s="53">
        <f>IF(H322&lt;DATE(config!$B$6,1,1),DATE(config!$B$6,1,1),H322)</f>
        <v>44562</v>
      </c>
      <c r="AF322" s="53">
        <f>IF(ISBLANK(I322),DATE(config!$B$6,12,31),IF(I322&gt;DATE(config!$B$6,12,31),DATE(config!$B$6,12,31),I322))</f>
        <v>44926</v>
      </c>
      <c r="AG322" s="53">
        <f t="shared" si="121"/>
        <v>365</v>
      </c>
      <c r="AH322" s="53">
        <f>ROUNDDOWN((config!$B$8-H322)/365.25,0)</f>
        <v>123</v>
      </c>
      <c r="AI322" s="60">
        <f t="shared" si="122"/>
        <v>4</v>
      </c>
      <c r="AJ322" s="60" t="str">
        <f>$F322 &amp; INDEX(Beschäftigungsgruppen!$J$15:$M$15,1,AI322)</f>
        <v>d</v>
      </c>
      <c r="AK322" s="60" t="b">
        <f>G322&lt;&gt;config!$F$20</f>
        <v>1</v>
      </c>
      <c r="AL322" s="60" t="str">
        <f t="shared" si="107"/>
        <v>Ja</v>
      </c>
      <c r="AM322" s="60" t="str">
        <f t="shared" si="123"/>
        <v>Nein</v>
      </c>
      <c r="AN322" s="60" t="b">
        <f t="shared" si="104"/>
        <v>0</v>
      </c>
      <c r="AO322" s="60" t="b">
        <f>AND(C322=config!$D$23,AND(NOT(ISBLANK(H322)),H322&lt;=DATE(2022,12,31)))</f>
        <v>0</v>
      </c>
      <c r="AP322" s="60" t="b">
        <f>AND(D322=config!$J$24,AND(NOT(ISBLANK(I322)),I322&lt;=DATE(2022,12,31)))</f>
        <v>0</v>
      </c>
      <c r="AQ322" s="63">
        <f>K322*IF(AN322,14,12)/config!$B$7*AG322</f>
        <v>0</v>
      </c>
      <c r="AR322" s="63">
        <f>IF(K322&lt;=config!$B$9,config!$B$10,config!$B$11)*AQ322</f>
        <v>0</v>
      </c>
      <c r="AS322" s="63" t="e">
        <f>INDEX(Beschäftigungsgruppen!$J$16:$M$20,F322,AI322)/config!$B$12*J322</f>
        <v>#VALUE!</v>
      </c>
      <c r="AT322" s="63" t="e">
        <f>AS322*IF(AN322,14,12)/config!$B$7*AG322</f>
        <v>#VALUE!</v>
      </c>
      <c r="AU322" s="63" t="e">
        <f>IF(AS322&lt;=config!$B$9,config!$B$10,config!$B$11)*AT322</f>
        <v>#VALUE!</v>
      </c>
      <c r="AV322" s="249">
        <f t="shared" si="108"/>
        <v>0</v>
      </c>
      <c r="AW322" s="249">
        <f t="shared" si="109"/>
        <v>0</v>
      </c>
      <c r="AX322" s="53">
        <f t="shared" si="110"/>
        <v>0</v>
      </c>
    </row>
    <row r="323" spans="2:50" ht="15" customHeight="1" x14ac:dyDescent="0.2">
      <c r="B323" s="176" t="str">
        <f t="shared" si="111"/>
        <v/>
      </c>
      <c r="C323" s="137"/>
      <c r="D323" s="115"/>
      <c r="E323" s="96"/>
      <c r="F323" s="127"/>
      <c r="G323" s="128"/>
      <c r="H323" s="122"/>
      <c r="I323" s="123"/>
      <c r="J323" s="129"/>
      <c r="K323" s="17"/>
      <c r="L323" s="115"/>
      <c r="M323" s="117" t="str">
        <f t="shared" si="112"/>
        <v/>
      </c>
      <c r="N323" s="14" t="str">
        <f t="shared" si="113"/>
        <v/>
      </c>
      <c r="O323" s="264" t="str">
        <f t="shared" si="120"/>
        <v/>
      </c>
      <c r="P323" s="262"/>
      <c r="Q323" s="110" t="str">
        <f t="shared" si="114"/>
        <v/>
      </c>
      <c r="R323" s="14" t="str">
        <f t="shared" si="115"/>
        <v/>
      </c>
      <c r="S323" s="14" t="str">
        <f t="shared" si="116"/>
        <v/>
      </c>
      <c r="T323" s="14" t="str">
        <f t="shared" si="117"/>
        <v/>
      </c>
      <c r="U323" s="14" t="str">
        <f t="shared" si="118"/>
        <v/>
      </c>
      <c r="V323" s="95" t="str">
        <f t="shared" si="119"/>
        <v/>
      </c>
      <c r="W323" s="120"/>
      <c r="X323" s="53"/>
      <c r="Y323" s="53" t="b">
        <f t="shared" si="105"/>
        <v>1</v>
      </c>
      <c r="Z323" s="53" t="b">
        <f t="shared" si="106"/>
        <v>0</v>
      </c>
      <c r="AA323" s="53" t="b">
        <f>IF(ISBLANK(H323),TRUE,AND(IF(ISBLANK(I323),TRUE,I323&gt;=H323),AND(H323&gt;=DATE(1900,1,1),H323&lt;=DATE(config!$B$6,12,31))))</f>
        <v>1</v>
      </c>
      <c r="AB323" s="53" t="b">
        <f>IF(ISBLANK(I323),TRUE,IF(ISBLANK(H323),FALSE,AND(I323&gt;=H323,AND(I323&gt;=DATE(config!$B$6,1,1),I323&lt;=DATE(config!$B$6,12,31)))))</f>
        <v>1</v>
      </c>
      <c r="AC323" s="53" t="b">
        <f t="shared" si="102"/>
        <v>0</v>
      </c>
      <c r="AD323" s="53" t="b">
        <f t="shared" si="103"/>
        <v>0</v>
      </c>
      <c r="AE323" s="53">
        <f>IF(H323&lt;DATE(config!$B$6,1,1),DATE(config!$B$6,1,1),H323)</f>
        <v>44562</v>
      </c>
      <c r="AF323" s="53">
        <f>IF(ISBLANK(I323),DATE(config!$B$6,12,31),IF(I323&gt;DATE(config!$B$6,12,31),DATE(config!$B$6,12,31),I323))</f>
        <v>44926</v>
      </c>
      <c r="AG323" s="53">
        <f t="shared" si="121"/>
        <v>365</v>
      </c>
      <c r="AH323" s="53">
        <f>ROUNDDOWN((config!$B$8-H323)/365.25,0)</f>
        <v>123</v>
      </c>
      <c r="AI323" s="60">
        <f t="shared" si="122"/>
        <v>4</v>
      </c>
      <c r="AJ323" s="60" t="str">
        <f>$F323 &amp; INDEX(Beschäftigungsgruppen!$J$15:$M$15,1,AI323)</f>
        <v>d</v>
      </c>
      <c r="AK323" s="60" t="b">
        <f>G323&lt;&gt;config!$F$20</f>
        <v>1</v>
      </c>
      <c r="AL323" s="60" t="str">
        <f t="shared" si="107"/>
        <v>Ja</v>
      </c>
      <c r="AM323" s="60" t="str">
        <f t="shared" si="123"/>
        <v>Nein</v>
      </c>
      <c r="AN323" s="60" t="b">
        <f t="shared" si="104"/>
        <v>0</v>
      </c>
      <c r="AO323" s="60" t="b">
        <f>AND(C323=config!$D$23,AND(NOT(ISBLANK(H323)),H323&lt;=DATE(2022,12,31)))</f>
        <v>0</v>
      </c>
      <c r="AP323" s="60" t="b">
        <f>AND(D323=config!$J$24,AND(NOT(ISBLANK(I323)),I323&lt;=DATE(2022,12,31)))</f>
        <v>0</v>
      </c>
      <c r="AQ323" s="63">
        <f>K323*IF(AN323,14,12)/config!$B$7*AG323</f>
        <v>0</v>
      </c>
      <c r="AR323" s="63">
        <f>IF(K323&lt;=config!$B$9,config!$B$10,config!$B$11)*AQ323</f>
        <v>0</v>
      </c>
      <c r="AS323" s="63" t="e">
        <f>INDEX(Beschäftigungsgruppen!$J$16:$M$20,F323,AI323)/config!$B$12*J323</f>
        <v>#VALUE!</v>
      </c>
      <c r="AT323" s="63" t="e">
        <f>AS323*IF(AN323,14,12)/config!$B$7*AG323</f>
        <v>#VALUE!</v>
      </c>
      <c r="AU323" s="63" t="e">
        <f>IF(AS323&lt;=config!$B$9,config!$B$10,config!$B$11)*AT323</f>
        <v>#VALUE!</v>
      </c>
      <c r="AV323" s="249">
        <f t="shared" si="108"/>
        <v>0</v>
      </c>
      <c r="AW323" s="249">
        <f t="shared" si="109"/>
        <v>0</v>
      </c>
      <c r="AX323" s="53">
        <f t="shared" si="110"/>
        <v>0</v>
      </c>
    </row>
    <row r="324" spans="2:50" ht="15" customHeight="1" x14ac:dyDescent="0.2">
      <c r="B324" s="176" t="str">
        <f t="shared" si="111"/>
        <v/>
      </c>
      <c r="C324" s="137"/>
      <c r="D324" s="115"/>
      <c r="E324" s="96"/>
      <c r="F324" s="127"/>
      <c r="G324" s="128"/>
      <c r="H324" s="122"/>
      <c r="I324" s="123"/>
      <c r="J324" s="129"/>
      <c r="K324" s="17"/>
      <c r="L324" s="115"/>
      <c r="M324" s="117" t="str">
        <f t="shared" si="112"/>
        <v/>
      </c>
      <c r="N324" s="14" t="str">
        <f t="shared" si="113"/>
        <v/>
      </c>
      <c r="O324" s="264" t="str">
        <f t="shared" si="120"/>
        <v/>
      </c>
      <c r="P324" s="262"/>
      <c r="Q324" s="110" t="str">
        <f t="shared" si="114"/>
        <v/>
      </c>
      <c r="R324" s="14" t="str">
        <f t="shared" si="115"/>
        <v/>
      </c>
      <c r="S324" s="14" t="str">
        <f t="shared" si="116"/>
        <v/>
      </c>
      <c r="T324" s="14" t="str">
        <f t="shared" si="117"/>
        <v/>
      </c>
      <c r="U324" s="14" t="str">
        <f t="shared" si="118"/>
        <v/>
      </c>
      <c r="V324" s="95" t="str">
        <f t="shared" si="119"/>
        <v/>
      </c>
      <c r="W324" s="120"/>
      <c r="X324" s="53"/>
      <c r="Y324" s="53" t="b">
        <f t="shared" si="105"/>
        <v>1</v>
      </c>
      <c r="Z324" s="53" t="b">
        <f t="shared" si="106"/>
        <v>0</v>
      </c>
      <c r="AA324" s="53" t="b">
        <f>IF(ISBLANK(H324),TRUE,AND(IF(ISBLANK(I324),TRUE,I324&gt;=H324),AND(H324&gt;=DATE(1900,1,1),H324&lt;=DATE(config!$B$6,12,31))))</f>
        <v>1</v>
      </c>
      <c r="AB324" s="53" t="b">
        <f>IF(ISBLANK(I324),TRUE,IF(ISBLANK(H324),FALSE,AND(I324&gt;=H324,AND(I324&gt;=DATE(config!$B$6,1,1),I324&lt;=DATE(config!$B$6,12,31)))))</f>
        <v>1</v>
      </c>
      <c r="AC324" s="53" t="b">
        <f t="shared" si="102"/>
        <v>0</v>
      </c>
      <c r="AD324" s="53" t="b">
        <f t="shared" si="103"/>
        <v>0</v>
      </c>
      <c r="AE324" s="53">
        <f>IF(H324&lt;DATE(config!$B$6,1,1),DATE(config!$B$6,1,1),H324)</f>
        <v>44562</v>
      </c>
      <c r="AF324" s="53">
        <f>IF(ISBLANK(I324),DATE(config!$B$6,12,31),IF(I324&gt;DATE(config!$B$6,12,31),DATE(config!$B$6,12,31),I324))</f>
        <v>44926</v>
      </c>
      <c r="AG324" s="53">
        <f t="shared" si="121"/>
        <v>365</v>
      </c>
      <c r="AH324" s="53">
        <f>ROUNDDOWN((config!$B$8-H324)/365.25,0)</f>
        <v>123</v>
      </c>
      <c r="AI324" s="60">
        <f t="shared" si="122"/>
        <v>4</v>
      </c>
      <c r="AJ324" s="60" t="str">
        <f>$F324 &amp; INDEX(Beschäftigungsgruppen!$J$15:$M$15,1,AI324)</f>
        <v>d</v>
      </c>
      <c r="AK324" s="60" t="b">
        <f>G324&lt;&gt;config!$F$20</f>
        <v>1</v>
      </c>
      <c r="AL324" s="60" t="str">
        <f t="shared" si="107"/>
        <v>Ja</v>
      </c>
      <c r="AM324" s="60" t="str">
        <f t="shared" si="123"/>
        <v>Nein</v>
      </c>
      <c r="AN324" s="60" t="b">
        <f t="shared" si="104"/>
        <v>0</v>
      </c>
      <c r="AO324" s="60" t="b">
        <f>AND(C324=config!$D$23,AND(NOT(ISBLANK(H324)),H324&lt;=DATE(2022,12,31)))</f>
        <v>0</v>
      </c>
      <c r="AP324" s="60" t="b">
        <f>AND(D324=config!$J$24,AND(NOT(ISBLANK(I324)),I324&lt;=DATE(2022,12,31)))</f>
        <v>0</v>
      </c>
      <c r="AQ324" s="63">
        <f>K324*IF(AN324,14,12)/config!$B$7*AG324</f>
        <v>0</v>
      </c>
      <c r="AR324" s="63">
        <f>IF(K324&lt;=config!$B$9,config!$B$10,config!$B$11)*AQ324</f>
        <v>0</v>
      </c>
      <c r="AS324" s="63" t="e">
        <f>INDEX(Beschäftigungsgruppen!$J$16:$M$20,F324,AI324)/config!$B$12*J324</f>
        <v>#VALUE!</v>
      </c>
      <c r="AT324" s="63" t="e">
        <f>AS324*IF(AN324,14,12)/config!$B$7*AG324</f>
        <v>#VALUE!</v>
      </c>
      <c r="AU324" s="63" t="e">
        <f>IF(AS324&lt;=config!$B$9,config!$B$10,config!$B$11)*AT324</f>
        <v>#VALUE!</v>
      </c>
      <c r="AV324" s="249">
        <f t="shared" si="108"/>
        <v>0</v>
      </c>
      <c r="AW324" s="249">
        <f t="shared" si="109"/>
        <v>0</v>
      </c>
      <c r="AX324" s="53">
        <f t="shared" si="110"/>
        <v>0</v>
      </c>
    </row>
    <row r="325" spans="2:50" ht="15" customHeight="1" x14ac:dyDescent="0.2">
      <c r="B325" s="176" t="str">
        <f t="shared" si="111"/>
        <v/>
      </c>
      <c r="C325" s="137"/>
      <c r="D325" s="115"/>
      <c r="E325" s="96"/>
      <c r="F325" s="127"/>
      <c r="G325" s="128"/>
      <c r="H325" s="122"/>
      <c r="I325" s="123"/>
      <c r="J325" s="129"/>
      <c r="K325" s="17"/>
      <c r="L325" s="115"/>
      <c r="M325" s="117" t="str">
        <f t="shared" si="112"/>
        <v/>
      </c>
      <c r="N325" s="14" t="str">
        <f t="shared" si="113"/>
        <v/>
      </c>
      <c r="O325" s="264" t="str">
        <f t="shared" si="120"/>
        <v/>
      </c>
      <c r="P325" s="262"/>
      <c r="Q325" s="110" t="str">
        <f t="shared" si="114"/>
        <v/>
      </c>
      <c r="R325" s="14" t="str">
        <f t="shared" si="115"/>
        <v/>
      </c>
      <c r="S325" s="14" t="str">
        <f t="shared" si="116"/>
        <v/>
      </c>
      <c r="T325" s="14" t="str">
        <f t="shared" si="117"/>
        <v/>
      </c>
      <c r="U325" s="14" t="str">
        <f t="shared" si="118"/>
        <v/>
      </c>
      <c r="V325" s="95" t="str">
        <f t="shared" si="119"/>
        <v/>
      </c>
      <c r="W325" s="120"/>
      <c r="X325" s="53"/>
      <c r="Y325" s="53" t="b">
        <f t="shared" si="105"/>
        <v>1</v>
      </c>
      <c r="Z325" s="53" t="b">
        <f t="shared" si="106"/>
        <v>0</v>
      </c>
      <c r="AA325" s="53" t="b">
        <f>IF(ISBLANK(H325),TRUE,AND(IF(ISBLANK(I325),TRUE,I325&gt;=H325),AND(H325&gt;=DATE(1900,1,1),H325&lt;=DATE(config!$B$6,12,31))))</f>
        <v>1</v>
      </c>
      <c r="AB325" s="53" t="b">
        <f>IF(ISBLANK(I325),TRUE,IF(ISBLANK(H325),FALSE,AND(I325&gt;=H325,AND(I325&gt;=DATE(config!$B$6,1,1),I325&lt;=DATE(config!$B$6,12,31)))))</f>
        <v>1</v>
      </c>
      <c r="AC325" s="53" t="b">
        <f t="shared" si="102"/>
        <v>0</v>
      </c>
      <c r="AD325" s="53" t="b">
        <f t="shared" si="103"/>
        <v>0</v>
      </c>
      <c r="AE325" s="53">
        <f>IF(H325&lt;DATE(config!$B$6,1,1),DATE(config!$B$6,1,1),H325)</f>
        <v>44562</v>
      </c>
      <c r="AF325" s="53">
        <f>IF(ISBLANK(I325),DATE(config!$B$6,12,31),IF(I325&gt;DATE(config!$B$6,12,31),DATE(config!$B$6,12,31),I325))</f>
        <v>44926</v>
      </c>
      <c r="AG325" s="53">
        <f t="shared" si="121"/>
        <v>365</v>
      </c>
      <c r="AH325" s="53">
        <f>ROUNDDOWN((config!$B$8-H325)/365.25,0)</f>
        <v>123</v>
      </c>
      <c r="AI325" s="60">
        <f t="shared" si="122"/>
        <v>4</v>
      </c>
      <c r="AJ325" s="60" t="str">
        <f>$F325 &amp; INDEX(Beschäftigungsgruppen!$J$15:$M$15,1,AI325)</f>
        <v>d</v>
      </c>
      <c r="AK325" s="60" t="b">
        <f>G325&lt;&gt;config!$F$20</f>
        <v>1</v>
      </c>
      <c r="AL325" s="60" t="str">
        <f t="shared" si="107"/>
        <v>Ja</v>
      </c>
      <c r="AM325" s="60" t="str">
        <f t="shared" si="123"/>
        <v>Nein</v>
      </c>
      <c r="AN325" s="60" t="b">
        <f t="shared" si="104"/>
        <v>0</v>
      </c>
      <c r="AO325" s="60" t="b">
        <f>AND(C325=config!$D$23,AND(NOT(ISBLANK(H325)),H325&lt;=DATE(2022,12,31)))</f>
        <v>0</v>
      </c>
      <c r="AP325" s="60" t="b">
        <f>AND(D325=config!$J$24,AND(NOT(ISBLANK(I325)),I325&lt;=DATE(2022,12,31)))</f>
        <v>0</v>
      </c>
      <c r="AQ325" s="63">
        <f>K325*IF(AN325,14,12)/config!$B$7*AG325</f>
        <v>0</v>
      </c>
      <c r="AR325" s="63">
        <f>IF(K325&lt;=config!$B$9,config!$B$10,config!$B$11)*AQ325</f>
        <v>0</v>
      </c>
      <c r="AS325" s="63" t="e">
        <f>INDEX(Beschäftigungsgruppen!$J$16:$M$20,F325,AI325)/config!$B$12*J325</f>
        <v>#VALUE!</v>
      </c>
      <c r="AT325" s="63" t="e">
        <f>AS325*IF(AN325,14,12)/config!$B$7*AG325</f>
        <v>#VALUE!</v>
      </c>
      <c r="AU325" s="63" t="e">
        <f>IF(AS325&lt;=config!$B$9,config!$B$10,config!$B$11)*AT325</f>
        <v>#VALUE!</v>
      </c>
      <c r="AV325" s="249">
        <f t="shared" si="108"/>
        <v>0</v>
      </c>
      <c r="AW325" s="249">
        <f t="shared" si="109"/>
        <v>0</v>
      </c>
      <c r="AX325" s="53">
        <f t="shared" si="110"/>
        <v>0</v>
      </c>
    </row>
    <row r="326" spans="2:50" ht="15" customHeight="1" x14ac:dyDescent="0.2">
      <c r="B326" s="176" t="str">
        <f t="shared" si="111"/>
        <v/>
      </c>
      <c r="C326" s="137"/>
      <c r="D326" s="115"/>
      <c r="E326" s="96"/>
      <c r="F326" s="127"/>
      <c r="G326" s="128"/>
      <c r="H326" s="122"/>
      <c r="I326" s="123"/>
      <c r="J326" s="129"/>
      <c r="K326" s="17"/>
      <c r="L326" s="115"/>
      <c r="M326" s="117" t="str">
        <f t="shared" si="112"/>
        <v/>
      </c>
      <c r="N326" s="14" t="str">
        <f t="shared" si="113"/>
        <v/>
      </c>
      <c r="O326" s="264" t="str">
        <f t="shared" si="120"/>
        <v/>
      </c>
      <c r="P326" s="262"/>
      <c r="Q326" s="110" t="str">
        <f t="shared" si="114"/>
        <v/>
      </c>
      <c r="R326" s="14" t="str">
        <f t="shared" si="115"/>
        <v/>
      </c>
      <c r="S326" s="14" t="str">
        <f t="shared" si="116"/>
        <v/>
      </c>
      <c r="T326" s="14" t="str">
        <f t="shared" si="117"/>
        <v/>
      </c>
      <c r="U326" s="14" t="str">
        <f t="shared" si="118"/>
        <v/>
      </c>
      <c r="V326" s="95" t="str">
        <f t="shared" si="119"/>
        <v/>
      </c>
      <c r="W326" s="120"/>
      <c r="X326" s="53"/>
      <c r="Y326" s="53" t="b">
        <f t="shared" si="105"/>
        <v>1</v>
      </c>
      <c r="Z326" s="53" t="b">
        <f t="shared" si="106"/>
        <v>0</v>
      </c>
      <c r="AA326" s="53" t="b">
        <f>IF(ISBLANK(H326),TRUE,AND(IF(ISBLANK(I326),TRUE,I326&gt;=H326),AND(H326&gt;=DATE(1900,1,1),H326&lt;=DATE(config!$B$6,12,31))))</f>
        <v>1</v>
      </c>
      <c r="AB326" s="53" t="b">
        <f>IF(ISBLANK(I326),TRUE,IF(ISBLANK(H326),FALSE,AND(I326&gt;=H326,AND(I326&gt;=DATE(config!$B$6,1,1),I326&lt;=DATE(config!$B$6,12,31)))))</f>
        <v>1</v>
      </c>
      <c r="AC326" s="53" t="b">
        <f t="shared" si="102"/>
        <v>0</v>
      </c>
      <c r="AD326" s="53" t="b">
        <f t="shared" si="103"/>
        <v>0</v>
      </c>
      <c r="AE326" s="53">
        <f>IF(H326&lt;DATE(config!$B$6,1,1),DATE(config!$B$6,1,1),H326)</f>
        <v>44562</v>
      </c>
      <c r="AF326" s="53">
        <f>IF(ISBLANK(I326),DATE(config!$B$6,12,31),IF(I326&gt;DATE(config!$B$6,12,31),DATE(config!$B$6,12,31),I326))</f>
        <v>44926</v>
      </c>
      <c r="AG326" s="53">
        <f t="shared" si="121"/>
        <v>365</v>
      </c>
      <c r="AH326" s="53">
        <f>ROUNDDOWN((config!$B$8-H326)/365.25,0)</f>
        <v>123</v>
      </c>
      <c r="AI326" s="60">
        <f t="shared" si="122"/>
        <v>4</v>
      </c>
      <c r="AJ326" s="60" t="str">
        <f>$F326 &amp; INDEX(Beschäftigungsgruppen!$J$15:$M$15,1,AI326)</f>
        <v>d</v>
      </c>
      <c r="AK326" s="60" t="b">
        <f>G326&lt;&gt;config!$F$20</f>
        <v>1</v>
      </c>
      <c r="AL326" s="60" t="str">
        <f t="shared" si="107"/>
        <v>Ja</v>
      </c>
      <c r="AM326" s="60" t="str">
        <f t="shared" si="123"/>
        <v>Nein</v>
      </c>
      <c r="AN326" s="60" t="b">
        <f t="shared" si="104"/>
        <v>0</v>
      </c>
      <c r="AO326" s="60" t="b">
        <f>AND(C326=config!$D$23,AND(NOT(ISBLANK(H326)),H326&lt;=DATE(2022,12,31)))</f>
        <v>0</v>
      </c>
      <c r="AP326" s="60" t="b">
        <f>AND(D326=config!$J$24,AND(NOT(ISBLANK(I326)),I326&lt;=DATE(2022,12,31)))</f>
        <v>0</v>
      </c>
      <c r="AQ326" s="63">
        <f>K326*IF(AN326,14,12)/config!$B$7*AG326</f>
        <v>0</v>
      </c>
      <c r="AR326" s="63">
        <f>IF(K326&lt;=config!$B$9,config!$B$10,config!$B$11)*AQ326</f>
        <v>0</v>
      </c>
      <c r="AS326" s="63" t="e">
        <f>INDEX(Beschäftigungsgruppen!$J$16:$M$20,F326,AI326)/config!$B$12*J326</f>
        <v>#VALUE!</v>
      </c>
      <c r="AT326" s="63" t="e">
        <f>AS326*IF(AN326,14,12)/config!$B$7*AG326</f>
        <v>#VALUE!</v>
      </c>
      <c r="AU326" s="63" t="e">
        <f>IF(AS326&lt;=config!$B$9,config!$B$10,config!$B$11)*AT326</f>
        <v>#VALUE!</v>
      </c>
      <c r="AV326" s="249">
        <f t="shared" si="108"/>
        <v>0</v>
      </c>
      <c r="AW326" s="249">
        <f t="shared" si="109"/>
        <v>0</v>
      </c>
      <c r="AX326" s="53">
        <f t="shared" si="110"/>
        <v>0</v>
      </c>
    </row>
    <row r="327" spans="2:50" ht="15" customHeight="1" x14ac:dyDescent="0.2">
      <c r="B327" s="176" t="str">
        <f t="shared" si="111"/>
        <v/>
      </c>
      <c r="C327" s="137"/>
      <c r="D327" s="115"/>
      <c r="E327" s="96"/>
      <c r="F327" s="127"/>
      <c r="G327" s="128"/>
      <c r="H327" s="122"/>
      <c r="I327" s="123"/>
      <c r="J327" s="129"/>
      <c r="K327" s="17"/>
      <c r="L327" s="115"/>
      <c r="M327" s="117" t="str">
        <f t="shared" si="112"/>
        <v/>
      </c>
      <c r="N327" s="14" t="str">
        <f t="shared" si="113"/>
        <v/>
      </c>
      <c r="O327" s="264" t="str">
        <f t="shared" si="120"/>
        <v/>
      </c>
      <c r="P327" s="262"/>
      <c r="Q327" s="110" t="str">
        <f t="shared" si="114"/>
        <v/>
      </c>
      <c r="R327" s="14" t="str">
        <f t="shared" si="115"/>
        <v/>
      </c>
      <c r="S327" s="14" t="str">
        <f t="shared" si="116"/>
        <v/>
      </c>
      <c r="T327" s="14" t="str">
        <f t="shared" si="117"/>
        <v/>
      </c>
      <c r="U327" s="14" t="str">
        <f t="shared" si="118"/>
        <v/>
      </c>
      <c r="V327" s="95" t="str">
        <f t="shared" si="119"/>
        <v/>
      </c>
      <c r="W327" s="120"/>
      <c r="X327" s="53"/>
      <c r="Y327" s="53" t="b">
        <f t="shared" si="105"/>
        <v>1</v>
      </c>
      <c r="Z327" s="53" t="b">
        <f t="shared" si="106"/>
        <v>0</v>
      </c>
      <c r="AA327" s="53" t="b">
        <f>IF(ISBLANK(H327),TRUE,AND(IF(ISBLANK(I327),TRUE,I327&gt;=H327),AND(H327&gt;=DATE(1900,1,1),H327&lt;=DATE(config!$B$6,12,31))))</f>
        <v>1</v>
      </c>
      <c r="AB327" s="53" t="b">
        <f>IF(ISBLANK(I327),TRUE,IF(ISBLANK(H327),FALSE,AND(I327&gt;=H327,AND(I327&gt;=DATE(config!$B$6,1,1),I327&lt;=DATE(config!$B$6,12,31)))))</f>
        <v>1</v>
      </c>
      <c r="AC327" s="53" t="b">
        <f t="shared" si="102"/>
        <v>0</v>
      </c>
      <c r="AD327" s="53" t="b">
        <f t="shared" si="103"/>
        <v>0</v>
      </c>
      <c r="AE327" s="53">
        <f>IF(H327&lt;DATE(config!$B$6,1,1),DATE(config!$B$6,1,1),H327)</f>
        <v>44562</v>
      </c>
      <c r="AF327" s="53">
        <f>IF(ISBLANK(I327),DATE(config!$B$6,12,31),IF(I327&gt;DATE(config!$B$6,12,31),DATE(config!$B$6,12,31),I327))</f>
        <v>44926</v>
      </c>
      <c r="AG327" s="53">
        <f t="shared" si="121"/>
        <v>365</v>
      </c>
      <c r="AH327" s="53">
        <f>ROUNDDOWN((config!$B$8-H327)/365.25,0)</f>
        <v>123</v>
      </c>
      <c r="AI327" s="60">
        <f t="shared" si="122"/>
        <v>4</v>
      </c>
      <c r="AJ327" s="60" t="str">
        <f>$F327 &amp; INDEX(Beschäftigungsgruppen!$J$15:$M$15,1,AI327)</f>
        <v>d</v>
      </c>
      <c r="AK327" s="60" t="b">
        <f>G327&lt;&gt;config!$F$20</f>
        <v>1</v>
      </c>
      <c r="AL327" s="60" t="str">
        <f t="shared" si="107"/>
        <v>Ja</v>
      </c>
      <c r="AM327" s="60" t="str">
        <f t="shared" si="123"/>
        <v>Nein</v>
      </c>
      <c r="AN327" s="60" t="b">
        <f t="shared" si="104"/>
        <v>0</v>
      </c>
      <c r="AO327" s="60" t="b">
        <f>AND(C327=config!$D$23,AND(NOT(ISBLANK(H327)),H327&lt;=DATE(2022,12,31)))</f>
        <v>0</v>
      </c>
      <c r="AP327" s="60" t="b">
        <f>AND(D327=config!$J$24,AND(NOT(ISBLANK(I327)),I327&lt;=DATE(2022,12,31)))</f>
        <v>0</v>
      </c>
      <c r="AQ327" s="63">
        <f>K327*IF(AN327,14,12)/config!$B$7*AG327</f>
        <v>0</v>
      </c>
      <c r="AR327" s="63">
        <f>IF(K327&lt;=config!$B$9,config!$B$10,config!$B$11)*AQ327</f>
        <v>0</v>
      </c>
      <c r="AS327" s="63" t="e">
        <f>INDEX(Beschäftigungsgruppen!$J$16:$M$20,F327,AI327)/config!$B$12*J327</f>
        <v>#VALUE!</v>
      </c>
      <c r="AT327" s="63" t="e">
        <f>AS327*IF(AN327,14,12)/config!$B$7*AG327</f>
        <v>#VALUE!</v>
      </c>
      <c r="AU327" s="63" t="e">
        <f>IF(AS327&lt;=config!$B$9,config!$B$10,config!$B$11)*AT327</f>
        <v>#VALUE!</v>
      </c>
      <c r="AV327" s="249">
        <f t="shared" si="108"/>
        <v>0</v>
      </c>
      <c r="AW327" s="249">
        <f t="shared" si="109"/>
        <v>0</v>
      </c>
      <c r="AX327" s="53">
        <f t="shared" si="110"/>
        <v>0</v>
      </c>
    </row>
    <row r="328" spans="2:50" ht="15" customHeight="1" x14ac:dyDescent="0.2">
      <c r="B328" s="176" t="str">
        <f t="shared" si="111"/>
        <v/>
      </c>
      <c r="C328" s="137"/>
      <c r="D328" s="115"/>
      <c r="E328" s="96"/>
      <c r="F328" s="127"/>
      <c r="G328" s="128"/>
      <c r="H328" s="122"/>
      <c r="I328" s="123"/>
      <c r="J328" s="129"/>
      <c r="K328" s="17"/>
      <c r="L328" s="115"/>
      <c r="M328" s="117" t="str">
        <f t="shared" si="112"/>
        <v/>
      </c>
      <c r="N328" s="14" t="str">
        <f t="shared" si="113"/>
        <v/>
      </c>
      <c r="O328" s="264" t="str">
        <f t="shared" si="120"/>
        <v/>
      </c>
      <c r="P328" s="262"/>
      <c r="Q328" s="110" t="str">
        <f t="shared" si="114"/>
        <v/>
      </c>
      <c r="R328" s="14" t="str">
        <f t="shared" si="115"/>
        <v/>
      </c>
      <c r="S328" s="14" t="str">
        <f t="shared" si="116"/>
        <v/>
      </c>
      <c r="T328" s="14" t="str">
        <f t="shared" si="117"/>
        <v/>
      </c>
      <c r="U328" s="14" t="str">
        <f t="shared" si="118"/>
        <v/>
      </c>
      <c r="V328" s="95" t="str">
        <f t="shared" si="119"/>
        <v/>
      </c>
      <c r="W328" s="120"/>
      <c r="X328" s="53"/>
      <c r="Y328" s="53" t="b">
        <f t="shared" si="105"/>
        <v>1</v>
      </c>
      <c r="Z328" s="53" t="b">
        <f t="shared" si="106"/>
        <v>0</v>
      </c>
      <c r="AA328" s="53" t="b">
        <f>IF(ISBLANK(H328),TRUE,AND(IF(ISBLANK(I328),TRUE,I328&gt;=H328),AND(H328&gt;=DATE(1900,1,1),H328&lt;=DATE(config!$B$6,12,31))))</f>
        <v>1</v>
      </c>
      <c r="AB328" s="53" t="b">
        <f>IF(ISBLANK(I328),TRUE,IF(ISBLANK(H328),FALSE,AND(I328&gt;=H328,AND(I328&gt;=DATE(config!$B$6,1,1),I328&lt;=DATE(config!$B$6,12,31)))))</f>
        <v>1</v>
      </c>
      <c r="AC328" s="53" t="b">
        <f t="shared" si="102"/>
        <v>0</v>
      </c>
      <c r="AD328" s="53" t="b">
        <f t="shared" si="103"/>
        <v>0</v>
      </c>
      <c r="AE328" s="53">
        <f>IF(H328&lt;DATE(config!$B$6,1,1),DATE(config!$B$6,1,1),H328)</f>
        <v>44562</v>
      </c>
      <c r="AF328" s="53">
        <f>IF(ISBLANK(I328),DATE(config!$B$6,12,31),IF(I328&gt;DATE(config!$B$6,12,31),DATE(config!$B$6,12,31),I328))</f>
        <v>44926</v>
      </c>
      <c r="AG328" s="53">
        <f t="shared" si="121"/>
        <v>365</v>
      </c>
      <c r="AH328" s="53">
        <f>ROUNDDOWN((config!$B$8-H328)/365.25,0)</f>
        <v>123</v>
      </c>
      <c r="AI328" s="60">
        <f t="shared" si="122"/>
        <v>4</v>
      </c>
      <c r="AJ328" s="60" t="str">
        <f>$F328 &amp; INDEX(Beschäftigungsgruppen!$J$15:$M$15,1,AI328)</f>
        <v>d</v>
      </c>
      <c r="AK328" s="60" t="b">
        <f>G328&lt;&gt;config!$F$20</f>
        <v>1</v>
      </c>
      <c r="AL328" s="60" t="str">
        <f t="shared" si="107"/>
        <v>Ja</v>
      </c>
      <c r="AM328" s="60" t="str">
        <f t="shared" si="123"/>
        <v>Nein</v>
      </c>
      <c r="AN328" s="60" t="b">
        <f t="shared" si="104"/>
        <v>0</v>
      </c>
      <c r="AO328" s="60" t="b">
        <f>AND(C328=config!$D$23,AND(NOT(ISBLANK(H328)),H328&lt;=DATE(2022,12,31)))</f>
        <v>0</v>
      </c>
      <c r="AP328" s="60" t="b">
        <f>AND(D328=config!$J$24,AND(NOT(ISBLANK(I328)),I328&lt;=DATE(2022,12,31)))</f>
        <v>0</v>
      </c>
      <c r="AQ328" s="63">
        <f>K328*IF(AN328,14,12)/config!$B$7*AG328</f>
        <v>0</v>
      </c>
      <c r="AR328" s="63">
        <f>IF(K328&lt;=config!$B$9,config!$B$10,config!$B$11)*AQ328</f>
        <v>0</v>
      </c>
      <c r="AS328" s="63" t="e">
        <f>INDEX(Beschäftigungsgruppen!$J$16:$M$20,F328,AI328)/config!$B$12*J328</f>
        <v>#VALUE!</v>
      </c>
      <c r="AT328" s="63" t="e">
        <f>AS328*IF(AN328,14,12)/config!$B$7*AG328</f>
        <v>#VALUE!</v>
      </c>
      <c r="AU328" s="63" t="e">
        <f>IF(AS328&lt;=config!$B$9,config!$B$10,config!$B$11)*AT328</f>
        <v>#VALUE!</v>
      </c>
      <c r="AV328" s="249">
        <f t="shared" si="108"/>
        <v>0</v>
      </c>
      <c r="AW328" s="249">
        <f t="shared" si="109"/>
        <v>0</v>
      </c>
      <c r="AX328" s="53">
        <f t="shared" si="110"/>
        <v>0</v>
      </c>
    </row>
    <row r="329" spans="2:50" ht="15" customHeight="1" x14ac:dyDescent="0.2">
      <c r="B329" s="176" t="str">
        <f t="shared" si="111"/>
        <v/>
      </c>
      <c r="C329" s="137"/>
      <c r="D329" s="115"/>
      <c r="E329" s="96"/>
      <c r="F329" s="127"/>
      <c r="G329" s="128"/>
      <c r="H329" s="122"/>
      <c r="I329" s="123"/>
      <c r="J329" s="129"/>
      <c r="K329" s="17"/>
      <c r="L329" s="115"/>
      <c r="M329" s="117" t="str">
        <f t="shared" si="112"/>
        <v/>
      </c>
      <c r="N329" s="14" t="str">
        <f t="shared" si="113"/>
        <v/>
      </c>
      <c r="O329" s="264" t="str">
        <f t="shared" si="120"/>
        <v/>
      </c>
      <c r="P329" s="262"/>
      <c r="Q329" s="110" t="str">
        <f t="shared" si="114"/>
        <v/>
      </c>
      <c r="R329" s="14" t="str">
        <f t="shared" si="115"/>
        <v/>
      </c>
      <c r="S329" s="14" t="str">
        <f t="shared" si="116"/>
        <v/>
      </c>
      <c r="T329" s="14" t="str">
        <f t="shared" si="117"/>
        <v/>
      </c>
      <c r="U329" s="14" t="str">
        <f t="shared" si="118"/>
        <v/>
      </c>
      <c r="V329" s="95" t="str">
        <f t="shared" si="119"/>
        <v/>
      </c>
      <c r="W329" s="120"/>
      <c r="X329" s="53"/>
      <c r="Y329" s="53" t="b">
        <f t="shared" si="105"/>
        <v>1</v>
      </c>
      <c r="Z329" s="53" t="b">
        <f t="shared" si="106"/>
        <v>0</v>
      </c>
      <c r="AA329" s="53" t="b">
        <f>IF(ISBLANK(H329),TRUE,AND(IF(ISBLANK(I329),TRUE,I329&gt;=H329),AND(H329&gt;=DATE(1900,1,1),H329&lt;=DATE(config!$B$6,12,31))))</f>
        <v>1</v>
      </c>
      <c r="AB329" s="53" t="b">
        <f>IF(ISBLANK(I329),TRUE,IF(ISBLANK(H329),FALSE,AND(I329&gt;=H329,AND(I329&gt;=DATE(config!$B$6,1,1),I329&lt;=DATE(config!$B$6,12,31)))))</f>
        <v>1</v>
      </c>
      <c r="AC329" s="53" t="b">
        <f t="shared" si="102"/>
        <v>0</v>
      </c>
      <c r="AD329" s="53" t="b">
        <f t="shared" si="103"/>
        <v>0</v>
      </c>
      <c r="AE329" s="53">
        <f>IF(H329&lt;DATE(config!$B$6,1,1),DATE(config!$B$6,1,1),H329)</f>
        <v>44562</v>
      </c>
      <c r="AF329" s="53">
        <f>IF(ISBLANK(I329),DATE(config!$B$6,12,31),IF(I329&gt;DATE(config!$B$6,12,31),DATE(config!$B$6,12,31),I329))</f>
        <v>44926</v>
      </c>
      <c r="AG329" s="53">
        <f t="shared" si="121"/>
        <v>365</v>
      </c>
      <c r="AH329" s="53">
        <f>ROUNDDOWN((config!$B$8-H329)/365.25,0)</f>
        <v>123</v>
      </c>
      <c r="AI329" s="60">
        <f t="shared" si="122"/>
        <v>4</v>
      </c>
      <c r="AJ329" s="60" t="str">
        <f>$F329 &amp; INDEX(Beschäftigungsgruppen!$J$15:$M$15,1,AI329)</f>
        <v>d</v>
      </c>
      <c r="AK329" s="60" t="b">
        <f>G329&lt;&gt;config!$F$20</f>
        <v>1</v>
      </c>
      <c r="AL329" s="60" t="str">
        <f t="shared" si="107"/>
        <v>Ja</v>
      </c>
      <c r="AM329" s="60" t="str">
        <f t="shared" si="123"/>
        <v>Nein</v>
      </c>
      <c r="AN329" s="60" t="b">
        <f t="shared" si="104"/>
        <v>0</v>
      </c>
      <c r="AO329" s="60" t="b">
        <f>AND(C329=config!$D$23,AND(NOT(ISBLANK(H329)),H329&lt;=DATE(2022,12,31)))</f>
        <v>0</v>
      </c>
      <c r="AP329" s="60" t="b">
        <f>AND(D329=config!$J$24,AND(NOT(ISBLANK(I329)),I329&lt;=DATE(2022,12,31)))</f>
        <v>0</v>
      </c>
      <c r="AQ329" s="63">
        <f>K329*IF(AN329,14,12)/config!$B$7*AG329</f>
        <v>0</v>
      </c>
      <c r="AR329" s="63">
        <f>IF(K329&lt;=config!$B$9,config!$B$10,config!$B$11)*AQ329</f>
        <v>0</v>
      </c>
      <c r="AS329" s="63" t="e">
        <f>INDEX(Beschäftigungsgruppen!$J$16:$M$20,F329,AI329)/config!$B$12*J329</f>
        <v>#VALUE!</v>
      </c>
      <c r="AT329" s="63" t="e">
        <f>AS329*IF(AN329,14,12)/config!$B$7*AG329</f>
        <v>#VALUE!</v>
      </c>
      <c r="AU329" s="63" t="e">
        <f>IF(AS329&lt;=config!$B$9,config!$B$10,config!$B$11)*AT329</f>
        <v>#VALUE!</v>
      </c>
      <c r="AV329" s="249">
        <f t="shared" si="108"/>
        <v>0</v>
      </c>
      <c r="AW329" s="249">
        <f t="shared" si="109"/>
        <v>0</v>
      </c>
      <c r="AX329" s="53">
        <f t="shared" si="110"/>
        <v>0</v>
      </c>
    </row>
    <row r="330" spans="2:50" ht="15" customHeight="1" x14ac:dyDescent="0.2">
      <c r="B330" s="176" t="str">
        <f t="shared" si="111"/>
        <v/>
      </c>
      <c r="C330" s="137"/>
      <c r="D330" s="115"/>
      <c r="E330" s="96"/>
      <c r="F330" s="127"/>
      <c r="G330" s="128"/>
      <c r="H330" s="122"/>
      <c r="I330" s="123"/>
      <c r="J330" s="129"/>
      <c r="K330" s="17"/>
      <c r="L330" s="115"/>
      <c r="M330" s="117" t="str">
        <f t="shared" si="112"/>
        <v/>
      </c>
      <c r="N330" s="14" t="str">
        <f t="shared" si="113"/>
        <v/>
      </c>
      <c r="O330" s="264" t="str">
        <f t="shared" si="120"/>
        <v/>
      </c>
      <c r="P330" s="262"/>
      <c r="Q330" s="110" t="str">
        <f t="shared" si="114"/>
        <v/>
      </c>
      <c r="R330" s="14" t="str">
        <f t="shared" si="115"/>
        <v/>
      </c>
      <c r="S330" s="14" t="str">
        <f t="shared" si="116"/>
        <v/>
      </c>
      <c r="T330" s="14" t="str">
        <f t="shared" si="117"/>
        <v/>
      </c>
      <c r="U330" s="14" t="str">
        <f t="shared" si="118"/>
        <v/>
      </c>
      <c r="V330" s="95" t="str">
        <f t="shared" si="119"/>
        <v/>
      </c>
      <c r="W330" s="120"/>
      <c r="X330" s="53"/>
      <c r="Y330" s="53" t="b">
        <f t="shared" si="105"/>
        <v>1</v>
      </c>
      <c r="Z330" s="53" t="b">
        <f t="shared" si="106"/>
        <v>0</v>
      </c>
      <c r="AA330" s="53" t="b">
        <f>IF(ISBLANK(H330),TRUE,AND(IF(ISBLANK(I330),TRUE,I330&gt;=H330),AND(H330&gt;=DATE(1900,1,1),H330&lt;=DATE(config!$B$6,12,31))))</f>
        <v>1</v>
      </c>
      <c r="AB330" s="53" t="b">
        <f>IF(ISBLANK(I330),TRUE,IF(ISBLANK(H330),FALSE,AND(I330&gt;=H330,AND(I330&gt;=DATE(config!$B$6,1,1),I330&lt;=DATE(config!$B$6,12,31)))))</f>
        <v>1</v>
      </c>
      <c r="AC330" s="53" t="b">
        <f t="shared" si="102"/>
        <v>0</v>
      </c>
      <c r="AD330" s="53" t="b">
        <f t="shared" si="103"/>
        <v>0</v>
      </c>
      <c r="AE330" s="53">
        <f>IF(H330&lt;DATE(config!$B$6,1,1),DATE(config!$B$6,1,1),H330)</f>
        <v>44562</v>
      </c>
      <c r="AF330" s="53">
        <f>IF(ISBLANK(I330),DATE(config!$B$6,12,31),IF(I330&gt;DATE(config!$B$6,12,31),DATE(config!$B$6,12,31),I330))</f>
        <v>44926</v>
      </c>
      <c r="AG330" s="53">
        <f t="shared" si="121"/>
        <v>365</v>
      </c>
      <c r="AH330" s="53">
        <f>ROUNDDOWN((config!$B$8-H330)/365.25,0)</f>
        <v>123</v>
      </c>
      <c r="AI330" s="60">
        <f t="shared" si="122"/>
        <v>4</v>
      </c>
      <c r="AJ330" s="60" t="str">
        <f>$F330 &amp; INDEX(Beschäftigungsgruppen!$J$15:$M$15,1,AI330)</f>
        <v>d</v>
      </c>
      <c r="AK330" s="60" t="b">
        <f>G330&lt;&gt;config!$F$20</f>
        <v>1</v>
      </c>
      <c r="AL330" s="60" t="str">
        <f t="shared" si="107"/>
        <v>Ja</v>
      </c>
      <c r="AM330" s="60" t="str">
        <f t="shared" si="123"/>
        <v>Nein</v>
      </c>
      <c r="AN330" s="60" t="b">
        <f t="shared" si="104"/>
        <v>0</v>
      </c>
      <c r="AO330" s="60" t="b">
        <f>AND(C330=config!$D$23,AND(NOT(ISBLANK(H330)),H330&lt;=DATE(2022,12,31)))</f>
        <v>0</v>
      </c>
      <c r="AP330" s="60" t="b">
        <f>AND(D330=config!$J$24,AND(NOT(ISBLANK(I330)),I330&lt;=DATE(2022,12,31)))</f>
        <v>0</v>
      </c>
      <c r="AQ330" s="63">
        <f>K330*IF(AN330,14,12)/config!$B$7*AG330</f>
        <v>0</v>
      </c>
      <c r="AR330" s="63">
        <f>IF(K330&lt;=config!$B$9,config!$B$10,config!$B$11)*AQ330</f>
        <v>0</v>
      </c>
      <c r="AS330" s="63" t="e">
        <f>INDEX(Beschäftigungsgruppen!$J$16:$M$20,F330,AI330)/config!$B$12*J330</f>
        <v>#VALUE!</v>
      </c>
      <c r="AT330" s="63" t="e">
        <f>AS330*IF(AN330,14,12)/config!$B$7*AG330</f>
        <v>#VALUE!</v>
      </c>
      <c r="AU330" s="63" t="e">
        <f>IF(AS330&lt;=config!$B$9,config!$B$10,config!$B$11)*AT330</f>
        <v>#VALUE!</v>
      </c>
      <c r="AV330" s="249">
        <f t="shared" si="108"/>
        <v>0</v>
      </c>
      <c r="AW330" s="249">
        <f t="shared" si="109"/>
        <v>0</v>
      </c>
      <c r="AX330" s="53">
        <f t="shared" si="110"/>
        <v>0</v>
      </c>
    </row>
    <row r="331" spans="2:50" ht="15" customHeight="1" x14ac:dyDescent="0.2">
      <c r="B331" s="176" t="str">
        <f t="shared" si="111"/>
        <v/>
      </c>
      <c r="C331" s="137"/>
      <c r="D331" s="115"/>
      <c r="E331" s="96"/>
      <c r="F331" s="127"/>
      <c r="G331" s="128"/>
      <c r="H331" s="122"/>
      <c r="I331" s="123"/>
      <c r="J331" s="129"/>
      <c r="K331" s="17"/>
      <c r="L331" s="115"/>
      <c r="M331" s="117" t="str">
        <f t="shared" si="112"/>
        <v/>
      </c>
      <c r="N331" s="14" t="str">
        <f t="shared" si="113"/>
        <v/>
      </c>
      <c r="O331" s="264" t="str">
        <f t="shared" si="120"/>
        <v/>
      </c>
      <c r="P331" s="262"/>
      <c r="Q331" s="110" t="str">
        <f t="shared" si="114"/>
        <v/>
      </c>
      <c r="R331" s="14" t="str">
        <f t="shared" si="115"/>
        <v/>
      </c>
      <c r="S331" s="14" t="str">
        <f t="shared" si="116"/>
        <v/>
      </c>
      <c r="T331" s="14" t="str">
        <f t="shared" si="117"/>
        <v/>
      </c>
      <c r="U331" s="14" t="str">
        <f t="shared" si="118"/>
        <v/>
      </c>
      <c r="V331" s="95" t="str">
        <f t="shared" si="119"/>
        <v/>
      </c>
      <c r="W331" s="120"/>
      <c r="X331" s="53"/>
      <c r="Y331" s="53" t="b">
        <f t="shared" si="105"/>
        <v>1</v>
      </c>
      <c r="Z331" s="53" t="b">
        <f t="shared" si="106"/>
        <v>0</v>
      </c>
      <c r="AA331" s="53" t="b">
        <f>IF(ISBLANK(H331),TRUE,AND(IF(ISBLANK(I331),TRUE,I331&gt;=H331),AND(H331&gt;=DATE(1900,1,1),H331&lt;=DATE(config!$B$6,12,31))))</f>
        <v>1</v>
      </c>
      <c r="AB331" s="53" t="b">
        <f>IF(ISBLANK(I331),TRUE,IF(ISBLANK(H331),FALSE,AND(I331&gt;=H331,AND(I331&gt;=DATE(config!$B$6,1,1),I331&lt;=DATE(config!$B$6,12,31)))))</f>
        <v>1</v>
      </c>
      <c r="AC331" s="53" t="b">
        <f t="shared" si="102"/>
        <v>0</v>
      </c>
      <c r="AD331" s="53" t="b">
        <f t="shared" si="103"/>
        <v>0</v>
      </c>
      <c r="AE331" s="53">
        <f>IF(H331&lt;DATE(config!$B$6,1,1),DATE(config!$B$6,1,1),H331)</f>
        <v>44562</v>
      </c>
      <c r="AF331" s="53">
        <f>IF(ISBLANK(I331),DATE(config!$B$6,12,31),IF(I331&gt;DATE(config!$B$6,12,31),DATE(config!$B$6,12,31),I331))</f>
        <v>44926</v>
      </c>
      <c r="AG331" s="53">
        <f t="shared" si="121"/>
        <v>365</v>
      </c>
      <c r="AH331" s="53">
        <f>ROUNDDOWN((config!$B$8-H331)/365.25,0)</f>
        <v>123</v>
      </c>
      <c r="AI331" s="60">
        <f t="shared" si="122"/>
        <v>4</v>
      </c>
      <c r="AJ331" s="60" t="str">
        <f>$F331 &amp; INDEX(Beschäftigungsgruppen!$J$15:$M$15,1,AI331)</f>
        <v>d</v>
      </c>
      <c r="AK331" s="60" t="b">
        <f>G331&lt;&gt;config!$F$20</f>
        <v>1</v>
      </c>
      <c r="AL331" s="60" t="str">
        <f t="shared" si="107"/>
        <v>Ja</v>
      </c>
      <c r="AM331" s="60" t="str">
        <f t="shared" si="123"/>
        <v>Nein</v>
      </c>
      <c r="AN331" s="60" t="b">
        <f t="shared" si="104"/>
        <v>0</v>
      </c>
      <c r="AO331" s="60" t="b">
        <f>AND(C331=config!$D$23,AND(NOT(ISBLANK(H331)),H331&lt;=DATE(2022,12,31)))</f>
        <v>0</v>
      </c>
      <c r="AP331" s="60" t="b">
        <f>AND(D331=config!$J$24,AND(NOT(ISBLANK(I331)),I331&lt;=DATE(2022,12,31)))</f>
        <v>0</v>
      </c>
      <c r="AQ331" s="63">
        <f>K331*IF(AN331,14,12)/config!$B$7*AG331</f>
        <v>0</v>
      </c>
      <c r="AR331" s="63">
        <f>IF(K331&lt;=config!$B$9,config!$B$10,config!$B$11)*AQ331</f>
        <v>0</v>
      </c>
      <c r="AS331" s="63" t="e">
        <f>INDEX(Beschäftigungsgruppen!$J$16:$M$20,F331,AI331)/config!$B$12*J331</f>
        <v>#VALUE!</v>
      </c>
      <c r="AT331" s="63" t="e">
        <f>AS331*IF(AN331,14,12)/config!$B$7*AG331</f>
        <v>#VALUE!</v>
      </c>
      <c r="AU331" s="63" t="e">
        <f>IF(AS331&lt;=config!$B$9,config!$B$10,config!$B$11)*AT331</f>
        <v>#VALUE!</v>
      </c>
      <c r="AV331" s="249">
        <f t="shared" si="108"/>
        <v>0</v>
      </c>
      <c r="AW331" s="249">
        <f t="shared" si="109"/>
        <v>0</v>
      </c>
      <c r="AX331" s="53">
        <f t="shared" si="110"/>
        <v>0</v>
      </c>
    </row>
    <row r="332" spans="2:50" ht="15" customHeight="1" x14ac:dyDescent="0.2">
      <c r="B332" s="176" t="str">
        <f t="shared" si="111"/>
        <v/>
      </c>
      <c r="C332" s="137"/>
      <c r="D332" s="115"/>
      <c r="E332" s="96"/>
      <c r="F332" s="127"/>
      <c r="G332" s="128"/>
      <c r="H332" s="122"/>
      <c r="I332" s="123"/>
      <c r="J332" s="129"/>
      <c r="K332" s="17"/>
      <c r="L332" s="115"/>
      <c r="M332" s="117" t="str">
        <f t="shared" si="112"/>
        <v/>
      </c>
      <c r="N332" s="14" t="str">
        <f t="shared" si="113"/>
        <v/>
      </c>
      <c r="O332" s="264" t="str">
        <f t="shared" si="120"/>
        <v/>
      </c>
      <c r="P332" s="262"/>
      <c r="Q332" s="110" t="str">
        <f t="shared" si="114"/>
        <v/>
      </c>
      <c r="R332" s="14" t="str">
        <f t="shared" si="115"/>
        <v/>
      </c>
      <c r="S332" s="14" t="str">
        <f t="shared" si="116"/>
        <v/>
      </c>
      <c r="T332" s="14" t="str">
        <f t="shared" si="117"/>
        <v/>
      </c>
      <c r="U332" s="14" t="str">
        <f t="shared" si="118"/>
        <v/>
      </c>
      <c r="V332" s="95" t="str">
        <f t="shared" si="119"/>
        <v/>
      </c>
      <c r="W332" s="120"/>
      <c r="X332" s="53"/>
      <c r="Y332" s="53" t="b">
        <f t="shared" si="105"/>
        <v>1</v>
      </c>
      <c r="Z332" s="53" t="b">
        <f t="shared" si="106"/>
        <v>0</v>
      </c>
      <c r="AA332" s="53" t="b">
        <f>IF(ISBLANK(H332),TRUE,AND(IF(ISBLANK(I332),TRUE,I332&gt;=H332),AND(H332&gt;=DATE(1900,1,1),H332&lt;=DATE(config!$B$6,12,31))))</f>
        <v>1</v>
      </c>
      <c r="AB332" s="53" t="b">
        <f>IF(ISBLANK(I332),TRUE,IF(ISBLANK(H332),FALSE,AND(I332&gt;=H332,AND(I332&gt;=DATE(config!$B$6,1,1),I332&lt;=DATE(config!$B$6,12,31)))))</f>
        <v>1</v>
      </c>
      <c r="AC332" s="53" t="b">
        <f t="shared" si="102"/>
        <v>0</v>
      </c>
      <c r="AD332" s="53" t="b">
        <f t="shared" si="103"/>
        <v>0</v>
      </c>
      <c r="AE332" s="53">
        <f>IF(H332&lt;DATE(config!$B$6,1,1),DATE(config!$B$6,1,1),H332)</f>
        <v>44562</v>
      </c>
      <c r="AF332" s="53">
        <f>IF(ISBLANK(I332),DATE(config!$B$6,12,31),IF(I332&gt;DATE(config!$B$6,12,31),DATE(config!$B$6,12,31),I332))</f>
        <v>44926</v>
      </c>
      <c r="AG332" s="53">
        <f t="shared" si="121"/>
        <v>365</v>
      </c>
      <c r="AH332" s="53">
        <f>ROUNDDOWN((config!$B$8-H332)/365.25,0)</f>
        <v>123</v>
      </c>
      <c r="AI332" s="60">
        <f t="shared" si="122"/>
        <v>4</v>
      </c>
      <c r="AJ332" s="60" t="str">
        <f>$F332 &amp; INDEX(Beschäftigungsgruppen!$J$15:$M$15,1,AI332)</f>
        <v>d</v>
      </c>
      <c r="AK332" s="60" t="b">
        <f>G332&lt;&gt;config!$F$20</f>
        <v>1</v>
      </c>
      <c r="AL332" s="60" t="str">
        <f t="shared" si="107"/>
        <v>Ja</v>
      </c>
      <c r="AM332" s="60" t="str">
        <f t="shared" si="123"/>
        <v>Nein</v>
      </c>
      <c r="AN332" s="60" t="b">
        <f t="shared" si="104"/>
        <v>0</v>
      </c>
      <c r="AO332" s="60" t="b">
        <f>AND(C332=config!$D$23,AND(NOT(ISBLANK(H332)),H332&lt;=DATE(2022,12,31)))</f>
        <v>0</v>
      </c>
      <c r="AP332" s="60" t="b">
        <f>AND(D332=config!$J$24,AND(NOT(ISBLANK(I332)),I332&lt;=DATE(2022,12,31)))</f>
        <v>0</v>
      </c>
      <c r="AQ332" s="63">
        <f>K332*IF(AN332,14,12)/config!$B$7*AG332</f>
        <v>0</v>
      </c>
      <c r="AR332" s="63">
        <f>IF(K332&lt;=config!$B$9,config!$B$10,config!$B$11)*AQ332</f>
        <v>0</v>
      </c>
      <c r="AS332" s="63" t="e">
        <f>INDEX(Beschäftigungsgruppen!$J$16:$M$20,F332,AI332)/config!$B$12*J332</f>
        <v>#VALUE!</v>
      </c>
      <c r="AT332" s="63" t="e">
        <f>AS332*IF(AN332,14,12)/config!$B$7*AG332</f>
        <v>#VALUE!</v>
      </c>
      <c r="AU332" s="63" t="e">
        <f>IF(AS332&lt;=config!$B$9,config!$B$10,config!$B$11)*AT332</f>
        <v>#VALUE!</v>
      </c>
      <c r="AV332" s="249">
        <f t="shared" si="108"/>
        <v>0</v>
      </c>
      <c r="AW332" s="249">
        <f t="shared" si="109"/>
        <v>0</v>
      </c>
      <c r="AX332" s="53">
        <f t="shared" si="110"/>
        <v>0</v>
      </c>
    </row>
    <row r="333" spans="2:50" ht="15" customHeight="1" x14ac:dyDescent="0.2">
      <c r="B333" s="176" t="str">
        <f t="shared" si="111"/>
        <v/>
      </c>
      <c r="C333" s="137"/>
      <c r="D333" s="115"/>
      <c r="E333" s="96"/>
      <c r="F333" s="127"/>
      <c r="G333" s="128"/>
      <c r="H333" s="122"/>
      <c r="I333" s="123"/>
      <c r="J333" s="129"/>
      <c r="K333" s="17"/>
      <c r="L333" s="115"/>
      <c r="M333" s="117" t="str">
        <f t="shared" si="112"/>
        <v/>
      </c>
      <c r="N333" s="14" t="str">
        <f t="shared" si="113"/>
        <v/>
      </c>
      <c r="O333" s="264" t="str">
        <f t="shared" si="120"/>
        <v/>
      </c>
      <c r="P333" s="262"/>
      <c r="Q333" s="110" t="str">
        <f t="shared" si="114"/>
        <v/>
      </c>
      <c r="R333" s="14" t="str">
        <f t="shared" si="115"/>
        <v/>
      </c>
      <c r="S333" s="14" t="str">
        <f t="shared" si="116"/>
        <v/>
      </c>
      <c r="T333" s="14" t="str">
        <f t="shared" si="117"/>
        <v/>
      </c>
      <c r="U333" s="14" t="str">
        <f t="shared" si="118"/>
        <v/>
      </c>
      <c r="V333" s="95" t="str">
        <f t="shared" si="119"/>
        <v/>
      </c>
      <c r="W333" s="120"/>
      <c r="X333" s="53"/>
      <c r="Y333" s="53" t="b">
        <f t="shared" si="105"/>
        <v>1</v>
      </c>
      <c r="Z333" s="53" t="b">
        <f t="shared" si="106"/>
        <v>0</v>
      </c>
      <c r="AA333" s="53" t="b">
        <f>IF(ISBLANK(H333),TRUE,AND(IF(ISBLANK(I333),TRUE,I333&gt;=H333),AND(H333&gt;=DATE(1900,1,1),H333&lt;=DATE(config!$B$6,12,31))))</f>
        <v>1</v>
      </c>
      <c r="AB333" s="53" t="b">
        <f>IF(ISBLANK(I333),TRUE,IF(ISBLANK(H333),FALSE,AND(I333&gt;=H333,AND(I333&gt;=DATE(config!$B$6,1,1),I333&lt;=DATE(config!$B$6,12,31)))))</f>
        <v>1</v>
      </c>
      <c r="AC333" s="53" t="b">
        <f t="shared" si="102"/>
        <v>0</v>
      </c>
      <c r="AD333" s="53" t="b">
        <f t="shared" si="103"/>
        <v>0</v>
      </c>
      <c r="AE333" s="53">
        <f>IF(H333&lt;DATE(config!$B$6,1,1),DATE(config!$B$6,1,1),H333)</f>
        <v>44562</v>
      </c>
      <c r="AF333" s="53">
        <f>IF(ISBLANK(I333),DATE(config!$B$6,12,31),IF(I333&gt;DATE(config!$B$6,12,31),DATE(config!$B$6,12,31),I333))</f>
        <v>44926</v>
      </c>
      <c r="AG333" s="53">
        <f t="shared" si="121"/>
        <v>365</v>
      </c>
      <c r="AH333" s="53">
        <f>ROUNDDOWN((config!$B$8-H333)/365.25,0)</f>
        <v>123</v>
      </c>
      <c r="AI333" s="60">
        <f t="shared" si="122"/>
        <v>4</v>
      </c>
      <c r="AJ333" s="60" t="str">
        <f>$F333 &amp; INDEX(Beschäftigungsgruppen!$J$15:$M$15,1,AI333)</f>
        <v>d</v>
      </c>
      <c r="AK333" s="60" t="b">
        <f>G333&lt;&gt;config!$F$20</f>
        <v>1</v>
      </c>
      <c r="AL333" s="60" t="str">
        <f t="shared" si="107"/>
        <v>Ja</v>
      </c>
      <c r="AM333" s="60" t="str">
        <f t="shared" si="123"/>
        <v>Nein</v>
      </c>
      <c r="AN333" s="60" t="b">
        <f t="shared" si="104"/>
        <v>0</v>
      </c>
      <c r="AO333" s="60" t="b">
        <f>AND(C333=config!$D$23,AND(NOT(ISBLANK(H333)),H333&lt;=DATE(2022,12,31)))</f>
        <v>0</v>
      </c>
      <c r="AP333" s="60" t="b">
        <f>AND(D333=config!$J$24,AND(NOT(ISBLANK(I333)),I333&lt;=DATE(2022,12,31)))</f>
        <v>0</v>
      </c>
      <c r="AQ333" s="63">
        <f>K333*IF(AN333,14,12)/config!$B$7*AG333</f>
        <v>0</v>
      </c>
      <c r="AR333" s="63">
        <f>IF(K333&lt;=config!$B$9,config!$B$10,config!$B$11)*AQ333</f>
        <v>0</v>
      </c>
      <c r="AS333" s="63" t="e">
        <f>INDEX(Beschäftigungsgruppen!$J$16:$M$20,F333,AI333)/config!$B$12*J333</f>
        <v>#VALUE!</v>
      </c>
      <c r="AT333" s="63" t="e">
        <f>AS333*IF(AN333,14,12)/config!$B$7*AG333</f>
        <v>#VALUE!</v>
      </c>
      <c r="AU333" s="63" t="e">
        <f>IF(AS333&lt;=config!$B$9,config!$B$10,config!$B$11)*AT333</f>
        <v>#VALUE!</v>
      </c>
      <c r="AV333" s="249">
        <f t="shared" si="108"/>
        <v>0</v>
      </c>
      <c r="AW333" s="249">
        <f t="shared" si="109"/>
        <v>0</v>
      </c>
      <c r="AX333" s="53">
        <f t="shared" si="110"/>
        <v>0</v>
      </c>
    </row>
    <row r="334" spans="2:50" ht="15" customHeight="1" x14ac:dyDescent="0.2">
      <c r="B334" s="176" t="str">
        <f t="shared" si="111"/>
        <v/>
      </c>
      <c r="C334" s="137"/>
      <c r="D334" s="115"/>
      <c r="E334" s="96"/>
      <c r="F334" s="127"/>
      <c r="G334" s="128"/>
      <c r="H334" s="122"/>
      <c r="I334" s="123"/>
      <c r="J334" s="129"/>
      <c r="K334" s="17"/>
      <c r="L334" s="115"/>
      <c r="M334" s="117" t="str">
        <f t="shared" si="112"/>
        <v/>
      </c>
      <c r="N334" s="14" t="str">
        <f t="shared" si="113"/>
        <v/>
      </c>
      <c r="O334" s="264" t="str">
        <f t="shared" si="120"/>
        <v/>
      </c>
      <c r="P334" s="262"/>
      <c r="Q334" s="110" t="str">
        <f t="shared" si="114"/>
        <v/>
      </c>
      <c r="R334" s="14" t="str">
        <f t="shared" si="115"/>
        <v/>
      </c>
      <c r="S334" s="14" t="str">
        <f t="shared" si="116"/>
        <v/>
      </c>
      <c r="T334" s="14" t="str">
        <f t="shared" si="117"/>
        <v/>
      </c>
      <c r="U334" s="14" t="str">
        <f t="shared" si="118"/>
        <v/>
      </c>
      <c r="V334" s="95" t="str">
        <f t="shared" si="119"/>
        <v/>
      </c>
      <c r="W334" s="120"/>
      <c r="X334" s="53"/>
      <c r="Y334" s="53" t="b">
        <f t="shared" si="105"/>
        <v>1</v>
      </c>
      <c r="Z334" s="53" t="b">
        <f t="shared" si="106"/>
        <v>0</v>
      </c>
      <c r="AA334" s="53" t="b">
        <f>IF(ISBLANK(H334),TRUE,AND(IF(ISBLANK(I334),TRUE,I334&gt;=H334),AND(H334&gt;=DATE(1900,1,1),H334&lt;=DATE(config!$B$6,12,31))))</f>
        <v>1</v>
      </c>
      <c r="AB334" s="53" t="b">
        <f>IF(ISBLANK(I334),TRUE,IF(ISBLANK(H334),FALSE,AND(I334&gt;=H334,AND(I334&gt;=DATE(config!$B$6,1,1),I334&lt;=DATE(config!$B$6,12,31)))))</f>
        <v>1</v>
      </c>
      <c r="AC334" s="53" t="b">
        <f t="shared" si="102"/>
        <v>0</v>
      </c>
      <c r="AD334" s="53" t="b">
        <f t="shared" si="103"/>
        <v>0</v>
      </c>
      <c r="AE334" s="53">
        <f>IF(H334&lt;DATE(config!$B$6,1,1),DATE(config!$B$6,1,1),H334)</f>
        <v>44562</v>
      </c>
      <c r="AF334" s="53">
        <f>IF(ISBLANK(I334),DATE(config!$B$6,12,31),IF(I334&gt;DATE(config!$B$6,12,31),DATE(config!$B$6,12,31),I334))</f>
        <v>44926</v>
      </c>
      <c r="AG334" s="53">
        <f t="shared" si="121"/>
        <v>365</v>
      </c>
      <c r="AH334" s="53">
        <f>ROUNDDOWN((config!$B$8-H334)/365.25,0)</f>
        <v>123</v>
      </c>
      <c r="AI334" s="60">
        <f t="shared" si="122"/>
        <v>4</v>
      </c>
      <c r="AJ334" s="60" t="str">
        <f>$F334 &amp; INDEX(Beschäftigungsgruppen!$J$15:$M$15,1,AI334)</f>
        <v>d</v>
      </c>
      <c r="AK334" s="60" t="b">
        <f>G334&lt;&gt;config!$F$20</f>
        <v>1</v>
      </c>
      <c r="AL334" s="60" t="str">
        <f t="shared" si="107"/>
        <v>Ja</v>
      </c>
      <c r="AM334" s="60" t="str">
        <f t="shared" si="123"/>
        <v>Nein</v>
      </c>
      <c r="AN334" s="60" t="b">
        <f t="shared" si="104"/>
        <v>0</v>
      </c>
      <c r="AO334" s="60" t="b">
        <f>AND(C334=config!$D$23,AND(NOT(ISBLANK(H334)),H334&lt;=DATE(2022,12,31)))</f>
        <v>0</v>
      </c>
      <c r="AP334" s="60" t="b">
        <f>AND(D334=config!$J$24,AND(NOT(ISBLANK(I334)),I334&lt;=DATE(2022,12,31)))</f>
        <v>0</v>
      </c>
      <c r="AQ334" s="63">
        <f>K334*IF(AN334,14,12)/config!$B$7*AG334</f>
        <v>0</v>
      </c>
      <c r="AR334" s="63">
        <f>IF(K334&lt;=config!$B$9,config!$B$10,config!$B$11)*AQ334</f>
        <v>0</v>
      </c>
      <c r="AS334" s="63" t="e">
        <f>INDEX(Beschäftigungsgruppen!$J$16:$M$20,F334,AI334)/config!$B$12*J334</f>
        <v>#VALUE!</v>
      </c>
      <c r="AT334" s="63" t="e">
        <f>AS334*IF(AN334,14,12)/config!$B$7*AG334</f>
        <v>#VALUE!</v>
      </c>
      <c r="AU334" s="63" t="e">
        <f>IF(AS334&lt;=config!$B$9,config!$B$10,config!$B$11)*AT334</f>
        <v>#VALUE!</v>
      </c>
      <c r="AV334" s="249">
        <f t="shared" si="108"/>
        <v>0</v>
      </c>
      <c r="AW334" s="249">
        <f t="shared" si="109"/>
        <v>0</v>
      </c>
      <c r="AX334" s="53">
        <f t="shared" si="110"/>
        <v>0</v>
      </c>
    </row>
    <row r="335" spans="2:50" ht="15" customHeight="1" x14ac:dyDescent="0.2">
      <c r="B335" s="176" t="str">
        <f t="shared" si="111"/>
        <v/>
      </c>
      <c r="C335" s="137"/>
      <c r="D335" s="115"/>
      <c r="E335" s="96"/>
      <c r="F335" s="127"/>
      <c r="G335" s="128"/>
      <c r="H335" s="122"/>
      <c r="I335" s="123"/>
      <c r="J335" s="129"/>
      <c r="K335" s="17"/>
      <c r="L335" s="115"/>
      <c r="M335" s="117" t="str">
        <f t="shared" si="112"/>
        <v/>
      </c>
      <c r="N335" s="14" t="str">
        <f t="shared" si="113"/>
        <v/>
      </c>
      <c r="O335" s="264" t="str">
        <f t="shared" si="120"/>
        <v/>
      </c>
      <c r="P335" s="262"/>
      <c r="Q335" s="110" t="str">
        <f t="shared" si="114"/>
        <v/>
      </c>
      <c r="R335" s="14" t="str">
        <f t="shared" si="115"/>
        <v/>
      </c>
      <c r="S335" s="14" t="str">
        <f t="shared" si="116"/>
        <v/>
      </c>
      <c r="T335" s="14" t="str">
        <f t="shared" si="117"/>
        <v/>
      </c>
      <c r="U335" s="14" t="str">
        <f t="shared" si="118"/>
        <v/>
      </c>
      <c r="V335" s="95" t="str">
        <f t="shared" si="119"/>
        <v/>
      </c>
      <c r="W335" s="120"/>
      <c r="X335" s="53"/>
      <c r="Y335" s="53" t="b">
        <f t="shared" si="105"/>
        <v>1</v>
      </c>
      <c r="Z335" s="53" t="b">
        <f t="shared" si="106"/>
        <v>0</v>
      </c>
      <c r="AA335" s="53" t="b">
        <f>IF(ISBLANK(H335),TRUE,AND(IF(ISBLANK(I335),TRUE,I335&gt;=H335),AND(H335&gt;=DATE(1900,1,1),H335&lt;=DATE(config!$B$6,12,31))))</f>
        <v>1</v>
      </c>
      <c r="AB335" s="53" t="b">
        <f>IF(ISBLANK(I335),TRUE,IF(ISBLANK(H335),FALSE,AND(I335&gt;=H335,AND(I335&gt;=DATE(config!$B$6,1,1),I335&lt;=DATE(config!$B$6,12,31)))))</f>
        <v>1</v>
      </c>
      <c r="AC335" s="53" t="b">
        <f t="shared" si="102"/>
        <v>0</v>
      </c>
      <c r="AD335" s="53" t="b">
        <f t="shared" si="103"/>
        <v>0</v>
      </c>
      <c r="AE335" s="53">
        <f>IF(H335&lt;DATE(config!$B$6,1,1),DATE(config!$B$6,1,1),H335)</f>
        <v>44562</v>
      </c>
      <c r="AF335" s="53">
        <f>IF(ISBLANK(I335),DATE(config!$B$6,12,31),IF(I335&gt;DATE(config!$B$6,12,31),DATE(config!$B$6,12,31),I335))</f>
        <v>44926</v>
      </c>
      <c r="AG335" s="53">
        <f t="shared" si="121"/>
        <v>365</v>
      </c>
      <c r="AH335" s="53">
        <f>ROUNDDOWN((config!$B$8-H335)/365.25,0)</f>
        <v>123</v>
      </c>
      <c r="AI335" s="60">
        <f t="shared" si="122"/>
        <v>4</v>
      </c>
      <c r="AJ335" s="60" t="str">
        <f>$F335 &amp; INDEX(Beschäftigungsgruppen!$J$15:$M$15,1,AI335)</f>
        <v>d</v>
      </c>
      <c r="AK335" s="60" t="b">
        <f>G335&lt;&gt;config!$F$20</f>
        <v>1</v>
      </c>
      <c r="AL335" s="60" t="str">
        <f t="shared" si="107"/>
        <v>Ja</v>
      </c>
      <c r="AM335" s="60" t="str">
        <f t="shared" si="123"/>
        <v>Nein</v>
      </c>
      <c r="AN335" s="60" t="b">
        <f t="shared" si="104"/>
        <v>0</v>
      </c>
      <c r="AO335" s="60" t="b">
        <f>AND(C335=config!$D$23,AND(NOT(ISBLANK(H335)),H335&lt;=DATE(2022,12,31)))</f>
        <v>0</v>
      </c>
      <c r="AP335" s="60" t="b">
        <f>AND(D335=config!$J$24,AND(NOT(ISBLANK(I335)),I335&lt;=DATE(2022,12,31)))</f>
        <v>0</v>
      </c>
      <c r="AQ335" s="63">
        <f>K335*IF(AN335,14,12)/config!$B$7*AG335</f>
        <v>0</v>
      </c>
      <c r="AR335" s="63">
        <f>IF(K335&lt;=config!$B$9,config!$B$10,config!$B$11)*AQ335</f>
        <v>0</v>
      </c>
      <c r="AS335" s="63" t="e">
        <f>INDEX(Beschäftigungsgruppen!$J$16:$M$20,F335,AI335)/config!$B$12*J335</f>
        <v>#VALUE!</v>
      </c>
      <c r="AT335" s="63" t="e">
        <f>AS335*IF(AN335,14,12)/config!$B$7*AG335</f>
        <v>#VALUE!</v>
      </c>
      <c r="AU335" s="63" t="e">
        <f>IF(AS335&lt;=config!$B$9,config!$B$10,config!$B$11)*AT335</f>
        <v>#VALUE!</v>
      </c>
      <c r="AV335" s="249">
        <f t="shared" si="108"/>
        <v>0</v>
      </c>
      <c r="AW335" s="249">
        <f t="shared" si="109"/>
        <v>0</v>
      </c>
      <c r="AX335" s="53">
        <f t="shared" si="110"/>
        <v>0</v>
      </c>
    </row>
    <row r="336" spans="2:50" ht="15" customHeight="1" x14ac:dyDescent="0.2">
      <c r="B336" s="176" t="str">
        <f t="shared" si="111"/>
        <v/>
      </c>
      <c r="C336" s="137"/>
      <c r="D336" s="115"/>
      <c r="E336" s="96"/>
      <c r="F336" s="127"/>
      <c r="G336" s="128"/>
      <c r="H336" s="122"/>
      <c r="I336" s="123"/>
      <c r="J336" s="129"/>
      <c r="K336" s="17"/>
      <c r="L336" s="115"/>
      <c r="M336" s="117" t="str">
        <f t="shared" si="112"/>
        <v/>
      </c>
      <c r="N336" s="14" t="str">
        <f t="shared" si="113"/>
        <v/>
      </c>
      <c r="O336" s="264" t="str">
        <f t="shared" si="120"/>
        <v/>
      </c>
      <c r="P336" s="262"/>
      <c r="Q336" s="110" t="str">
        <f t="shared" si="114"/>
        <v/>
      </c>
      <c r="R336" s="14" t="str">
        <f t="shared" si="115"/>
        <v/>
      </c>
      <c r="S336" s="14" t="str">
        <f t="shared" si="116"/>
        <v/>
      </c>
      <c r="T336" s="14" t="str">
        <f t="shared" si="117"/>
        <v/>
      </c>
      <c r="U336" s="14" t="str">
        <f t="shared" si="118"/>
        <v/>
      </c>
      <c r="V336" s="95" t="str">
        <f t="shared" si="119"/>
        <v/>
      </c>
      <c r="W336" s="120"/>
      <c r="X336" s="53"/>
      <c r="Y336" s="53" t="b">
        <f t="shared" si="105"/>
        <v>1</v>
      </c>
      <c r="Z336" s="53" t="b">
        <f t="shared" si="106"/>
        <v>0</v>
      </c>
      <c r="AA336" s="53" t="b">
        <f>IF(ISBLANK(H336),TRUE,AND(IF(ISBLANK(I336),TRUE,I336&gt;=H336),AND(H336&gt;=DATE(1900,1,1),H336&lt;=DATE(config!$B$6,12,31))))</f>
        <v>1</v>
      </c>
      <c r="AB336" s="53" t="b">
        <f>IF(ISBLANK(I336),TRUE,IF(ISBLANK(H336),FALSE,AND(I336&gt;=H336,AND(I336&gt;=DATE(config!$B$6,1,1),I336&lt;=DATE(config!$B$6,12,31)))))</f>
        <v>1</v>
      </c>
      <c r="AC336" s="53" t="b">
        <f t="shared" si="102"/>
        <v>0</v>
      </c>
      <c r="AD336" s="53" t="b">
        <f t="shared" si="103"/>
        <v>0</v>
      </c>
      <c r="AE336" s="53">
        <f>IF(H336&lt;DATE(config!$B$6,1,1),DATE(config!$B$6,1,1),H336)</f>
        <v>44562</v>
      </c>
      <c r="AF336" s="53">
        <f>IF(ISBLANK(I336),DATE(config!$B$6,12,31),IF(I336&gt;DATE(config!$B$6,12,31),DATE(config!$B$6,12,31),I336))</f>
        <v>44926</v>
      </c>
      <c r="AG336" s="53">
        <f t="shared" si="121"/>
        <v>365</v>
      </c>
      <c r="AH336" s="53">
        <f>ROUNDDOWN((config!$B$8-H336)/365.25,0)</f>
        <v>123</v>
      </c>
      <c r="AI336" s="60">
        <f t="shared" si="122"/>
        <v>4</v>
      </c>
      <c r="AJ336" s="60" t="str">
        <f>$F336 &amp; INDEX(Beschäftigungsgruppen!$J$15:$M$15,1,AI336)</f>
        <v>d</v>
      </c>
      <c r="AK336" s="60" t="b">
        <f>G336&lt;&gt;config!$F$20</f>
        <v>1</v>
      </c>
      <c r="AL336" s="60" t="str">
        <f t="shared" si="107"/>
        <v>Ja</v>
      </c>
      <c r="AM336" s="60" t="str">
        <f t="shared" si="123"/>
        <v>Nein</v>
      </c>
      <c r="AN336" s="60" t="b">
        <f t="shared" si="104"/>
        <v>0</v>
      </c>
      <c r="AO336" s="60" t="b">
        <f>AND(C336=config!$D$23,AND(NOT(ISBLANK(H336)),H336&lt;=DATE(2022,12,31)))</f>
        <v>0</v>
      </c>
      <c r="AP336" s="60" t="b">
        <f>AND(D336=config!$J$24,AND(NOT(ISBLANK(I336)),I336&lt;=DATE(2022,12,31)))</f>
        <v>0</v>
      </c>
      <c r="AQ336" s="63">
        <f>K336*IF(AN336,14,12)/config!$B$7*AG336</f>
        <v>0</v>
      </c>
      <c r="AR336" s="63">
        <f>IF(K336&lt;=config!$B$9,config!$B$10,config!$B$11)*AQ336</f>
        <v>0</v>
      </c>
      <c r="AS336" s="63" t="e">
        <f>INDEX(Beschäftigungsgruppen!$J$16:$M$20,F336,AI336)/config!$B$12*J336</f>
        <v>#VALUE!</v>
      </c>
      <c r="AT336" s="63" t="e">
        <f>AS336*IF(AN336,14,12)/config!$B$7*AG336</f>
        <v>#VALUE!</v>
      </c>
      <c r="AU336" s="63" t="e">
        <f>IF(AS336&lt;=config!$B$9,config!$B$10,config!$B$11)*AT336</f>
        <v>#VALUE!</v>
      </c>
      <c r="AV336" s="249">
        <f t="shared" si="108"/>
        <v>0</v>
      </c>
      <c r="AW336" s="249">
        <f t="shared" si="109"/>
        <v>0</v>
      </c>
      <c r="AX336" s="53">
        <f t="shared" si="110"/>
        <v>0</v>
      </c>
    </row>
    <row r="337" spans="2:50" ht="15" customHeight="1" x14ac:dyDescent="0.2">
      <c r="B337" s="176" t="str">
        <f t="shared" si="111"/>
        <v/>
      </c>
      <c r="C337" s="137"/>
      <c r="D337" s="115"/>
      <c r="E337" s="96"/>
      <c r="F337" s="127"/>
      <c r="G337" s="128"/>
      <c r="H337" s="122"/>
      <c r="I337" s="123"/>
      <c r="J337" s="129"/>
      <c r="K337" s="17"/>
      <c r="L337" s="115"/>
      <c r="M337" s="117" t="str">
        <f t="shared" si="112"/>
        <v/>
      </c>
      <c r="N337" s="14" t="str">
        <f t="shared" si="113"/>
        <v/>
      </c>
      <c r="O337" s="264" t="str">
        <f t="shared" si="120"/>
        <v/>
      </c>
      <c r="P337" s="262"/>
      <c r="Q337" s="110" t="str">
        <f t="shared" si="114"/>
        <v/>
      </c>
      <c r="R337" s="14" t="str">
        <f t="shared" si="115"/>
        <v/>
      </c>
      <c r="S337" s="14" t="str">
        <f t="shared" si="116"/>
        <v/>
      </c>
      <c r="T337" s="14" t="str">
        <f t="shared" si="117"/>
        <v/>
      </c>
      <c r="U337" s="14" t="str">
        <f t="shared" si="118"/>
        <v/>
      </c>
      <c r="V337" s="95" t="str">
        <f t="shared" si="119"/>
        <v/>
      </c>
      <c r="W337" s="120"/>
      <c r="X337" s="53"/>
      <c r="Y337" s="53" t="b">
        <f t="shared" si="105"/>
        <v>1</v>
      </c>
      <c r="Z337" s="53" t="b">
        <f t="shared" si="106"/>
        <v>0</v>
      </c>
      <c r="AA337" s="53" t="b">
        <f>IF(ISBLANK(H337),TRUE,AND(IF(ISBLANK(I337),TRUE,I337&gt;=H337),AND(H337&gt;=DATE(1900,1,1),H337&lt;=DATE(config!$B$6,12,31))))</f>
        <v>1</v>
      </c>
      <c r="AB337" s="53" t="b">
        <f>IF(ISBLANK(I337),TRUE,IF(ISBLANK(H337),FALSE,AND(I337&gt;=H337,AND(I337&gt;=DATE(config!$B$6,1,1),I337&lt;=DATE(config!$B$6,12,31)))))</f>
        <v>1</v>
      </c>
      <c r="AC337" s="53" t="b">
        <f t="shared" si="102"/>
        <v>0</v>
      </c>
      <c r="AD337" s="53" t="b">
        <f t="shared" si="103"/>
        <v>0</v>
      </c>
      <c r="AE337" s="53">
        <f>IF(H337&lt;DATE(config!$B$6,1,1),DATE(config!$B$6,1,1),H337)</f>
        <v>44562</v>
      </c>
      <c r="AF337" s="53">
        <f>IF(ISBLANK(I337),DATE(config!$B$6,12,31),IF(I337&gt;DATE(config!$B$6,12,31),DATE(config!$B$6,12,31),I337))</f>
        <v>44926</v>
      </c>
      <c r="AG337" s="53">
        <f t="shared" si="121"/>
        <v>365</v>
      </c>
      <c r="AH337" s="53">
        <f>ROUNDDOWN((config!$B$8-H337)/365.25,0)</f>
        <v>123</v>
      </c>
      <c r="AI337" s="60">
        <f t="shared" si="122"/>
        <v>4</v>
      </c>
      <c r="AJ337" s="60" t="str">
        <f>$F337 &amp; INDEX(Beschäftigungsgruppen!$J$15:$M$15,1,AI337)</f>
        <v>d</v>
      </c>
      <c r="AK337" s="60" t="b">
        <f>G337&lt;&gt;config!$F$20</f>
        <v>1</v>
      </c>
      <c r="AL337" s="60" t="str">
        <f t="shared" si="107"/>
        <v>Ja</v>
      </c>
      <c r="AM337" s="60" t="str">
        <f t="shared" si="123"/>
        <v>Nein</v>
      </c>
      <c r="AN337" s="60" t="b">
        <f t="shared" si="104"/>
        <v>0</v>
      </c>
      <c r="AO337" s="60" t="b">
        <f>AND(C337=config!$D$23,AND(NOT(ISBLANK(H337)),H337&lt;=DATE(2022,12,31)))</f>
        <v>0</v>
      </c>
      <c r="AP337" s="60" t="b">
        <f>AND(D337=config!$J$24,AND(NOT(ISBLANK(I337)),I337&lt;=DATE(2022,12,31)))</f>
        <v>0</v>
      </c>
      <c r="AQ337" s="63">
        <f>K337*IF(AN337,14,12)/config!$B$7*AG337</f>
        <v>0</v>
      </c>
      <c r="AR337" s="63">
        <f>IF(K337&lt;=config!$B$9,config!$B$10,config!$B$11)*AQ337</f>
        <v>0</v>
      </c>
      <c r="AS337" s="63" t="e">
        <f>INDEX(Beschäftigungsgruppen!$J$16:$M$20,F337,AI337)/config!$B$12*J337</f>
        <v>#VALUE!</v>
      </c>
      <c r="AT337" s="63" t="e">
        <f>AS337*IF(AN337,14,12)/config!$B$7*AG337</f>
        <v>#VALUE!</v>
      </c>
      <c r="AU337" s="63" t="e">
        <f>IF(AS337&lt;=config!$B$9,config!$B$10,config!$B$11)*AT337</f>
        <v>#VALUE!</v>
      </c>
      <c r="AV337" s="249">
        <f t="shared" si="108"/>
        <v>0</v>
      </c>
      <c r="AW337" s="249">
        <f t="shared" si="109"/>
        <v>0</v>
      </c>
      <c r="AX337" s="53">
        <f t="shared" si="110"/>
        <v>0</v>
      </c>
    </row>
    <row r="338" spans="2:50" ht="15" customHeight="1" x14ac:dyDescent="0.2">
      <c r="B338" s="176" t="str">
        <f t="shared" si="111"/>
        <v/>
      </c>
      <c r="C338" s="137"/>
      <c r="D338" s="115"/>
      <c r="E338" s="96"/>
      <c r="F338" s="127"/>
      <c r="G338" s="128"/>
      <c r="H338" s="122"/>
      <c r="I338" s="123"/>
      <c r="J338" s="129"/>
      <c r="K338" s="17"/>
      <c r="L338" s="115"/>
      <c r="M338" s="117" t="str">
        <f t="shared" si="112"/>
        <v/>
      </c>
      <c r="N338" s="14" t="str">
        <f t="shared" si="113"/>
        <v/>
      </c>
      <c r="O338" s="264" t="str">
        <f t="shared" si="120"/>
        <v/>
      </c>
      <c r="P338" s="262"/>
      <c r="Q338" s="110" t="str">
        <f t="shared" si="114"/>
        <v/>
      </c>
      <c r="R338" s="14" t="str">
        <f t="shared" si="115"/>
        <v/>
      </c>
      <c r="S338" s="14" t="str">
        <f t="shared" si="116"/>
        <v/>
      </c>
      <c r="T338" s="14" t="str">
        <f t="shared" si="117"/>
        <v/>
      </c>
      <c r="U338" s="14" t="str">
        <f t="shared" si="118"/>
        <v/>
      </c>
      <c r="V338" s="95" t="str">
        <f t="shared" si="119"/>
        <v/>
      </c>
      <c r="W338" s="120"/>
      <c r="X338" s="53"/>
      <c r="Y338" s="53" t="b">
        <f t="shared" si="105"/>
        <v>1</v>
      </c>
      <c r="Z338" s="53" t="b">
        <f t="shared" si="106"/>
        <v>0</v>
      </c>
      <c r="AA338" s="53" t="b">
        <f>IF(ISBLANK(H338),TRUE,AND(IF(ISBLANK(I338),TRUE,I338&gt;=H338),AND(H338&gt;=DATE(1900,1,1),H338&lt;=DATE(config!$B$6,12,31))))</f>
        <v>1</v>
      </c>
      <c r="AB338" s="53" t="b">
        <f>IF(ISBLANK(I338),TRUE,IF(ISBLANK(H338),FALSE,AND(I338&gt;=H338,AND(I338&gt;=DATE(config!$B$6,1,1),I338&lt;=DATE(config!$B$6,12,31)))))</f>
        <v>1</v>
      </c>
      <c r="AC338" s="53" t="b">
        <f t="shared" si="102"/>
        <v>0</v>
      </c>
      <c r="AD338" s="53" t="b">
        <f t="shared" si="103"/>
        <v>0</v>
      </c>
      <c r="AE338" s="53">
        <f>IF(H338&lt;DATE(config!$B$6,1,1),DATE(config!$B$6,1,1),H338)</f>
        <v>44562</v>
      </c>
      <c r="AF338" s="53">
        <f>IF(ISBLANK(I338),DATE(config!$B$6,12,31),IF(I338&gt;DATE(config!$B$6,12,31),DATE(config!$B$6,12,31),I338))</f>
        <v>44926</v>
      </c>
      <c r="AG338" s="53">
        <f t="shared" si="121"/>
        <v>365</v>
      </c>
      <c r="AH338" s="53">
        <f>ROUNDDOWN((config!$B$8-H338)/365.25,0)</f>
        <v>123</v>
      </c>
      <c r="AI338" s="60">
        <f t="shared" si="122"/>
        <v>4</v>
      </c>
      <c r="AJ338" s="60" t="str">
        <f>$F338 &amp; INDEX(Beschäftigungsgruppen!$J$15:$M$15,1,AI338)</f>
        <v>d</v>
      </c>
      <c r="AK338" s="60" t="b">
        <f>G338&lt;&gt;config!$F$20</f>
        <v>1</v>
      </c>
      <c r="AL338" s="60" t="str">
        <f t="shared" si="107"/>
        <v>Ja</v>
      </c>
      <c r="AM338" s="60" t="str">
        <f t="shared" si="123"/>
        <v>Nein</v>
      </c>
      <c r="AN338" s="60" t="b">
        <f t="shared" si="104"/>
        <v>0</v>
      </c>
      <c r="AO338" s="60" t="b">
        <f>AND(C338=config!$D$23,AND(NOT(ISBLANK(H338)),H338&lt;=DATE(2022,12,31)))</f>
        <v>0</v>
      </c>
      <c r="AP338" s="60" t="b">
        <f>AND(D338=config!$J$24,AND(NOT(ISBLANK(I338)),I338&lt;=DATE(2022,12,31)))</f>
        <v>0</v>
      </c>
      <c r="AQ338" s="63">
        <f>K338*IF(AN338,14,12)/config!$B$7*AG338</f>
        <v>0</v>
      </c>
      <c r="AR338" s="63">
        <f>IF(K338&lt;=config!$B$9,config!$B$10,config!$B$11)*AQ338</f>
        <v>0</v>
      </c>
      <c r="AS338" s="63" t="e">
        <f>INDEX(Beschäftigungsgruppen!$J$16:$M$20,F338,AI338)/config!$B$12*J338</f>
        <v>#VALUE!</v>
      </c>
      <c r="AT338" s="63" t="e">
        <f>AS338*IF(AN338,14,12)/config!$B$7*AG338</f>
        <v>#VALUE!</v>
      </c>
      <c r="AU338" s="63" t="e">
        <f>IF(AS338&lt;=config!$B$9,config!$B$10,config!$B$11)*AT338</f>
        <v>#VALUE!</v>
      </c>
      <c r="AV338" s="249">
        <f t="shared" si="108"/>
        <v>0</v>
      </c>
      <c r="AW338" s="249">
        <f t="shared" si="109"/>
        <v>0</v>
      </c>
      <c r="AX338" s="53">
        <f t="shared" si="110"/>
        <v>0</v>
      </c>
    </row>
    <row r="339" spans="2:50" ht="15" customHeight="1" x14ac:dyDescent="0.2">
      <c r="B339" s="176" t="str">
        <f t="shared" si="111"/>
        <v/>
      </c>
      <c r="C339" s="137"/>
      <c r="D339" s="115"/>
      <c r="E339" s="96"/>
      <c r="F339" s="127"/>
      <c r="G339" s="128"/>
      <c r="H339" s="122"/>
      <c r="I339" s="123"/>
      <c r="J339" s="129"/>
      <c r="K339" s="17"/>
      <c r="L339" s="115"/>
      <c r="M339" s="117" t="str">
        <f t="shared" si="112"/>
        <v/>
      </c>
      <c r="N339" s="14" t="str">
        <f t="shared" si="113"/>
        <v/>
      </c>
      <c r="O339" s="264" t="str">
        <f t="shared" si="120"/>
        <v/>
      </c>
      <c r="P339" s="262"/>
      <c r="Q339" s="110" t="str">
        <f t="shared" si="114"/>
        <v/>
      </c>
      <c r="R339" s="14" t="str">
        <f t="shared" si="115"/>
        <v/>
      </c>
      <c r="S339" s="14" t="str">
        <f t="shared" si="116"/>
        <v/>
      </c>
      <c r="T339" s="14" t="str">
        <f t="shared" si="117"/>
        <v/>
      </c>
      <c r="U339" s="14" t="str">
        <f t="shared" si="118"/>
        <v/>
      </c>
      <c r="V339" s="95" t="str">
        <f t="shared" si="119"/>
        <v/>
      </c>
      <c r="W339" s="120"/>
      <c r="X339" s="53"/>
      <c r="Y339" s="53" t="b">
        <f t="shared" si="105"/>
        <v>1</v>
      </c>
      <c r="Z339" s="53" t="b">
        <f t="shared" si="106"/>
        <v>0</v>
      </c>
      <c r="AA339" s="53" t="b">
        <f>IF(ISBLANK(H339),TRUE,AND(IF(ISBLANK(I339),TRUE,I339&gt;=H339),AND(H339&gt;=DATE(1900,1,1),H339&lt;=DATE(config!$B$6,12,31))))</f>
        <v>1</v>
      </c>
      <c r="AB339" s="53" t="b">
        <f>IF(ISBLANK(I339),TRUE,IF(ISBLANK(H339),FALSE,AND(I339&gt;=H339,AND(I339&gt;=DATE(config!$B$6,1,1),I339&lt;=DATE(config!$B$6,12,31)))))</f>
        <v>1</v>
      </c>
      <c r="AC339" s="53" t="b">
        <f t="shared" si="102"/>
        <v>0</v>
      </c>
      <c r="AD339" s="53" t="b">
        <f t="shared" si="103"/>
        <v>0</v>
      </c>
      <c r="AE339" s="53">
        <f>IF(H339&lt;DATE(config!$B$6,1,1),DATE(config!$B$6,1,1),H339)</f>
        <v>44562</v>
      </c>
      <c r="AF339" s="53">
        <f>IF(ISBLANK(I339),DATE(config!$B$6,12,31),IF(I339&gt;DATE(config!$B$6,12,31),DATE(config!$B$6,12,31),I339))</f>
        <v>44926</v>
      </c>
      <c r="AG339" s="53">
        <f t="shared" si="121"/>
        <v>365</v>
      </c>
      <c r="AH339" s="53">
        <f>ROUNDDOWN((config!$B$8-H339)/365.25,0)</f>
        <v>123</v>
      </c>
      <c r="AI339" s="60">
        <f t="shared" si="122"/>
        <v>4</v>
      </c>
      <c r="AJ339" s="60" t="str">
        <f>$F339 &amp; INDEX(Beschäftigungsgruppen!$J$15:$M$15,1,AI339)</f>
        <v>d</v>
      </c>
      <c r="AK339" s="60" t="b">
        <f>G339&lt;&gt;config!$F$20</f>
        <v>1</v>
      </c>
      <c r="AL339" s="60" t="str">
        <f t="shared" si="107"/>
        <v>Ja</v>
      </c>
      <c r="AM339" s="60" t="str">
        <f t="shared" si="123"/>
        <v>Nein</v>
      </c>
      <c r="AN339" s="60" t="b">
        <f t="shared" si="104"/>
        <v>0</v>
      </c>
      <c r="AO339" s="60" t="b">
        <f>AND(C339=config!$D$23,AND(NOT(ISBLANK(H339)),H339&lt;=DATE(2022,12,31)))</f>
        <v>0</v>
      </c>
      <c r="AP339" s="60" t="b">
        <f>AND(D339=config!$J$24,AND(NOT(ISBLANK(I339)),I339&lt;=DATE(2022,12,31)))</f>
        <v>0</v>
      </c>
      <c r="AQ339" s="63">
        <f>K339*IF(AN339,14,12)/config!$B$7*AG339</f>
        <v>0</v>
      </c>
      <c r="AR339" s="63">
        <f>IF(K339&lt;=config!$B$9,config!$B$10,config!$B$11)*AQ339</f>
        <v>0</v>
      </c>
      <c r="AS339" s="63" t="e">
        <f>INDEX(Beschäftigungsgruppen!$J$16:$M$20,F339,AI339)/config!$B$12*J339</f>
        <v>#VALUE!</v>
      </c>
      <c r="AT339" s="63" t="e">
        <f>AS339*IF(AN339,14,12)/config!$B$7*AG339</f>
        <v>#VALUE!</v>
      </c>
      <c r="AU339" s="63" t="e">
        <f>IF(AS339&lt;=config!$B$9,config!$B$10,config!$B$11)*AT339</f>
        <v>#VALUE!</v>
      </c>
      <c r="AV339" s="249">
        <f t="shared" si="108"/>
        <v>0</v>
      </c>
      <c r="AW339" s="249">
        <f t="shared" si="109"/>
        <v>0</v>
      </c>
      <c r="AX339" s="53">
        <f t="shared" si="110"/>
        <v>0</v>
      </c>
    </row>
    <row r="340" spans="2:50" ht="15" customHeight="1" x14ac:dyDescent="0.2">
      <c r="B340" s="176" t="str">
        <f t="shared" si="111"/>
        <v/>
      </c>
      <c r="C340" s="137"/>
      <c r="D340" s="115"/>
      <c r="E340" s="96"/>
      <c r="F340" s="127"/>
      <c r="G340" s="128"/>
      <c r="H340" s="122"/>
      <c r="I340" s="123"/>
      <c r="J340" s="129"/>
      <c r="K340" s="17"/>
      <c r="L340" s="115"/>
      <c r="M340" s="117" t="str">
        <f t="shared" si="112"/>
        <v/>
      </c>
      <c r="N340" s="14" t="str">
        <f t="shared" si="113"/>
        <v/>
      </c>
      <c r="O340" s="264" t="str">
        <f t="shared" si="120"/>
        <v/>
      </c>
      <c r="P340" s="262"/>
      <c r="Q340" s="110" t="str">
        <f t="shared" si="114"/>
        <v/>
      </c>
      <c r="R340" s="14" t="str">
        <f t="shared" si="115"/>
        <v/>
      </c>
      <c r="S340" s="14" t="str">
        <f t="shared" si="116"/>
        <v/>
      </c>
      <c r="T340" s="14" t="str">
        <f t="shared" si="117"/>
        <v/>
      </c>
      <c r="U340" s="14" t="str">
        <f t="shared" si="118"/>
        <v/>
      </c>
      <c r="V340" s="95" t="str">
        <f t="shared" si="119"/>
        <v/>
      </c>
      <c r="W340" s="120"/>
      <c r="X340" s="53"/>
      <c r="Y340" s="53" t="b">
        <f t="shared" si="105"/>
        <v>1</v>
      </c>
      <c r="Z340" s="53" t="b">
        <f t="shared" si="106"/>
        <v>0</v>
      </c>
      <c r="AA340" s="53" t="b">
        <f>IF(ISBLANK(H340),TRUE,AND(IF(ISBLANK(I340),TRUE,I340&gt;=H340),AND(H340&gt;=DATE(1900,1,1),H340&lt;=DATE(config!$B$6,12,31))))</f>
        <v>1</v>
      </c>
      <c r="AB340" s="53" t="b">
        <f>IF(ISBLANK(I340),TRUE,IF(ISBLANK(H340),FALSE,AND(I340&gt;=H340,AND(I340&gt;=DATE(config!$B$6,1,1),I340&lt;=DATE(config!$B$6,12,31)))))</f>
        <v>1</v>
      </c>
      <c r="AC340" s="53" t="b">
        <f t="shared" si="102"/>
        <v>0</v>
      </c>
      <c r="AD340" s="53" t="b">
        <f t="shared" si="103"/>
        <v>0</v>
      </c>
      <c r="AE340" s="53">
        <f>IF(H340&lt;DATE(config!$B$6,1,1),DATE(config!$B$6,1,1),H340)</f>
        <v>44562</v>
      </c>
      <c r="AF340" s="53">
        <f>IF(ISBLANK(I340),DATE(config!$B$6,12,31),IF(I340&gt;DATE(config!$B$6,12,31),DATE(config!$B$6,12,31),I340))</f>
        <v>44926</v>
      </c>
      <c r="AG340" s="53">
        <f t="shared" si="121"/>
        <v>365</v>
      </c>
      <c r="AH340" s="53">
        <f>ROUNDDOWN((config!$B$8-H340)/365.25,0)</f>
        <v>123</v>
      </c>
      <c r="AI340" s="60">
        <f t="shared" si="122"/>
        <v>4</v>
      </c>
      <c r="AJ340" s="60" t="str">
        <f>$F340 &amp; INDEX(Beschäftigungsgruppen!$J$15:$M$15,1,AI340)</f>
        <v>d</v>
      </c>
      <c r="AK340" s="60" t="b">
        <f>G340&lt;&gt;config!$F$20</f>
        <v>1</v>
      </c>
      <c r="AL340" s="60" t="str">
        <f t="shared" si="107"/>
        <v>Ja</v>
      </c>
      <c r="AM340" s="60" t="str">
        <f t="shared" si="123"/>
        <v>Nein</v>
      </c>
      <c r="AN340" s="60" t="b">
        <f t="shared" si="104"/>
        <v>0</v>
      </c>
      <c r="AO340" s="60" t="b">
        <f>AND(C340=config!$D$23,AND(NOT(ISBLANK(H340)),H340&lt;=DATE(2022,12,31)))</f>
        <v>0</v>
      </c>
      <c r="AP340" s="60" t="b">
        <f>AND(D340=config!$J$24,AND(NOT(ISBLANK(I340)),I340&lt;=DATE(2022,12,31)))</f>
        <v>0</v>
      </c>
      <c r="AQ340" s="63">
        <f>K340*IF(AN340,14,12)/config!$B$7*AG340</f>
        <v>0</v>
      </c>
      <c r="AR340" s="63">
        <f>IF(K340&lt;=config!$B$9,config!$B$10,config!$B$11)*AQ340</f>
        <v>0</v>
      </c>
      <c r="AS340" s="63" t="e">
        <f>INDEX(Beschäftigungsgruppen!$J$16:$M$20,F340,AI340)/config!$B$12*J340</f>
        <v>#VALUE!</v>
      </c>
      <c r="AT340" s="63" t="e">
        <f>AS340*IF(AN340,14,12)/config!$B$7*AG340</f>
        <v>#VALUE!</v>
      </c>
      <c r="AU340" s="63" t="e">
        <f>IF(AS340&lt;=config!$B$9,config!$B$10,config!$B$11)*AT340</f>
        <v>#VALUE!</v>
      </c>
      <c r="AV340" s="249">
        <f t="shared" si="108"/>
        <v>0</v>
      </c>
      <c r="AW340" s="249">
        <f t="shared" si="109"/>
        <v>0</v>
      </c>
      <c r="AX340" s="53">
        <f t="shared" si="110"/>
        <v>0</v>
      </c>
    </row>
    <row r="341" spans="2:50" ht="15" customHeight="1" x14ac:dyDescent="0.2">
      <c r="B341" s="176" t="str">
        <f t="shared" si="111"/>
        <v/>
      </c>
      <c r="C341" s="137"/>
      <c r="D341" s="115"/>
      <c r="E341" s="96"/>
      <c r="F341" s="127"/>
      <c r="G341" s="128"/>
      <c r="H341" s="122"/>
      <c r="I341" s="123"/>
      <c r="J341" s="129"/>
      <c r="K341" s="17"/>
      <c r="L341" s="115"/>
      <c r="M341" s="117" t="str">
        <f t="shared" si="112"/>
        <v/>
      </c>
      <c r="N341" s="14" t="str">
        <f t="shared" si="113"/>
        <v/>
      </c>
      <c r="O341" s="264" t="str">
        <f t="shared" si="120"/>
        <v/>
      </c>
      <c r="P341" s="262"/>
      <c r="Q341" s="110" t="str">
        <f t="shared" si="114"/>
        <v/>
      </c>
      <c r="R341" s="14" t="str">
        <f t="shared" si="115"/>
        <v/>
      </c>
      <c r="S341" s="14" t="str">
        <f t="shared" si="116"/>
        <v/>
      </c>
      <c r="T341" s="14" t="str">
        <f t="shared" si="117"/>
        <v/>
      </c>
      <c r="U341" s="14" t="str">
        <f t="shared" si="118"/>
        <v/>
      </c>
      <c r="V341" s="95" t="str">
        <f t="shared" si="119"/>
        <v/>
      </c>
      <c r="W341" s="120"/>
      <c r="X341" s="53"/>
      <c r="Y341" s="53" t="b">
        <f t="shared" si="105"/>
        <v>1</v>
      </c>
      <c r="Z341" s="53" t="b">
        <f t="shared" si="106"/>
        <v>0</v>
      </c>
      <c r="AA341" s="53" t="b">
        <f>IF(ISBLANK(H341),TRUE,AND(IF(ISBLANK(I341),TRUE,I341&gt;=H341),AND(H341&gt;=DATE(1900,1,1),H341&lt;=DATE(config!$B$6,12,31))))</f>
        <v>1</v>
      </c>
      <c r="AB341" s="53" t="b">
        <f>IF(ISBLANK(I341),TRUE,IF(ISBLANK(H341),FALSE,AND(I341&gt;=H341,AND(I341&gt;=DATE(config!$B$6,1,1),I341&lt;=DATE(config!$B$6,12,31)))))</f>
        <v>1</v>
      </c>
      <c r="AC341" s="53" t="b">
        <f t="shared" ref="AC341:AC404" si="124">AND(AND(NOT(ISBLANK(G341)),NOT(ISBLANK(H341))),NOT(ISBLANK(J341)))</f>
        <v>0</v>
      </c>
      <c r="AD341" s="53" t="b">
        <f t="shared" ref="AD341:AD404" si="125">AND(AND(AC341,NOT(ISBLANK(K341))),OR(NOT(AK341),NOT(ISBLANK(L341))))</f>
        <v>0</v>
      </c>
      <c r="AE341" s="53">
        <f>IF(H341&lt;DATE(config!$B$6,1,1),DATE(config!$B$6,1,1),H341)</f>
        <v>44562</v>
      </c>
      <c r="AF341" s="53">
        <f>IF(ISBLANK(I341),DATE(config!$B$6,12,31),IF(I341&gt;DATE(config!$B$6,12,31),DATE(config!$B$6,12,31),I341))</f>
        <v>44926</v>
      </c>
      <c r="AG341" s="53">
        <f t="shared" si="121"/>
        <v>365</v>
      </c>
      <c r="AH341" s="53">
        <f>ROUNDDOWN((config!$B$8-H341)/365.25,0)</f>
        <v>123</v>
      </c>
      <c r="AI341" s="60">
        <f t="shared" si="122"/>
        <v>4</v>
      </c>
      <c r="AJ341" s="60" t="str">
        <f>$F341 &amp; INDEX(Beschäftigungsgruppen!$J$15:$M$15,1,AI341)</f>
        <v>d</v>
      </c>
      <c r="AK341" s="60" t="b">
        <f>G341&lt;&gt;config!$F$20</f>
        <v>1</v>
      </c>
      <c r="AL341" s="60" t="str">
        <f t="shared" si="107"/>
        <v>Ja</v>
      </c>
      <c r="AM341" s="60" t="str">
        <f t="shared" si="123"/>
        <v>Nein</v>
      </c>
      <c r="AN341" s="60" t="b">
        <f t="shared" ref="AN341:AN404" si="126">OR(NOT(AK341),L341="Ja")</f>
        <v>0</v>
      </c>
      <c r="AO341" s="60" t="b">
        <f>AND(C341=config!$D$23,AND(NOT(ISBLANK(H341)),H341&lt;=DATE(2022,12,31)))</f>
        <v>0</v>
      </c>
      <c r="AP341" s="60" t="b">
        <f>AND(D341=config!$J$24,AND(NOT(ISBLANK(I341)),I341&lt;=DATE(2022,12,31)))</f>
        <v>0</v>
      </c>
      <c r="AQ341" s="63">
        <f>K341*IF(AN341,14,12)/config!$B$7*AG341</f>
        <v>0</v>
      </c>
      <c r="AR341" s="63">
        <f>IF(K341&lt;=config!$B$9,config!$B$10,config!$B$11)*AQ341</f>
        <v>0</v>
      </c>
      <c r="AS341" s="63" t="e">
        <f>INDEX(Beschäftigungsgruppen!$J$16:$M$20,F341,AI341)/config!$B$12*J341</f>
        <v>#VALUE!</v>
      </c>
      <c r="AT341" s="63" t="e">
        <f>AS341*IF(AN341,14,12)/config!$B$7*AG341</f>
        <v>#VALUE!</v>
      </c>
      <c r="AU341" s="63" t="e">
        <f>IF(AS341&lt;=config!$B$9,config!$B$10,config!$B$11)*AT341</f>
        <v>#VALUE!</v>
      </c>
      <c r="AV341" s="249">
        <f t="shared" si="108"/>
        <v>0</v>
      </c>
      <c r="AW341" s="249">
        <f t="shared" si="109"/>
        <v>0</v>
      </c>
      <c r="AX341" s="53">
        <f t="shared" si="110"/>
        <v>0</v>
      </c>
    </row>
    <row r="342" spans="2:50" ht="15" customHeight="1" x14ac:dyDescent="0.2">
      <c r="B342" s="176" t="str">
        <f t="shared" si="111"/>
        <v/>
      </c>
      <c r="C342" s="137"/>
      <c r="D342" s="115"/>
      <c r="E342" s="96"/>
      <c r="F342" s="127"/>
      <c r="G342" s="128"/>
      <c r="H342" s="122"/>
      <c r="I342" s="123"/>
      <c r="J342" s="129"/>
      <c r="K342" s="17"/>
      <c r="L342" s="115"/>
      <c r="M342" s="117" t="str">
        <f t="shared" si="112"/>
        <v/>
      </c>
      <c r="N342" s="14" t="str">
        <f t="shared" si="113"/>
        <v/>
      </c>
      <c r="O342" s="264" t="str">
        <f t="shared" si="120"/>
        <v/>
      </c>
      <c r="P342" s="262"/>
      <c r="Q342" s="110" t="str">
        <f t="shared" si="114"/>
        <v/>
      </c>
      <c r="R342" s="14" t="str">
        <f t="shared" si="115"/>
        <v/>
      </c>
      <c r="S342" s="14" t="str">
        <f t="shared" si="116"/>
        <v/>
      </c>
      <c r="T342" s="14" t="str">
        <f t="shared" si="117"/>
        <v/>
      </c>
      <c r="U342" s="14" t="str">
        <f t="shared" si="118"/>
        <v/>
      </c>
      <c r="V342" s="95" t="str">
        <f t="shared" si="119"/>
        <v/>
      </c>
      <c r="W342" s="120"/>
      <c r="X342" s="53"/>
      <c r="Y342" s="53" t="b">
        <f t="shared" ref="Y342:Y404" si="127">AND(AND(AND(AND(AND(AND(AND(AND(AND(ISBLANK(P342),ISBLANK(C342)),ISBLANK(D342)),ISBLANK(E342)),ISBLANK(F342)),ISBLANK(H342)),ISBLANK(G342)),ISBLANK(J342)),ISBLANK(K342)),ISBLANK(L342))</f>
        <v>1</v>
      </c>
      <c r="Z342" s="53" t="b">
        <f t="shared" ref="Z342:Z404" si="128">AND(NOT(Y342),NOT(AND(AND(AND(AND(AND(AND(AND(AND(AND(NOT(ISBLANK(C342)),NOT(ISBLANK(D342))),NOT(ISBLANK(E342))),NOT(ISBLANK(F342))),NOT(ISBLANK(H342))),NOT(ISBLANK(G342))),NOT(ISBLANK(J342))),NOT(ISBLANK(K342))),NOT(ISBLANK(P342))),OR(NOT(AK342),L342&lt;&gt;""))))</f>
        <v>0</v>
      </c>
      <c r="AA342" s="53" t="b">
        <f>IF(ISBLANK(H342),TRUE,AND(IF(ISBLANK(I342),TRUE,I342&gt;=H342),AND(H342&gt;=DATE(1900,1,1),H342&lt;=DATE(config!$B$6,12,31))))</f>
        <v>1</v>
      </c>
      <c r="AB342" s="53" t="b">
        <f>IF(ISBLANK(I342),TRUE,IF(ISBLANK(H342),FALSE,AND(I342&gt;=H342,AND(I342&gt;=DATE(config!$B$6,1,1),I342&lt;=DATE(config!$B$6,12,31)))))</f>
        <v>1</v>
      </c>
      <c r="AC342" s="53" t="b">
        <f t="shared" si="124"/>
        <v>0</v>
      </c>
      <c r="AD342" s="53" t="b">
        <f t="shared" si="125"/>
        <v>0</v>
      </c>
      <c r="AE342" s="53">
        <f>IF(H342&lt;DATE(config!$B$6,1,1),DATE(config!$B$6,1,1),H342)</f>
        <v>44562</v>
      </c>
      <c r="AF342" s="53">
        <f>IF(ISBLANK(I342),DATE(config!$B$6,12,31),IF(I342&gt;DATE(config!$B$6,12,31),DATE(config!$B$6,12,31),I342))</f>
        <v>44926</v>
      </c>
      <c r="AG342" s="53">
        <f t="shared" si="121"/>
        <v>365</v>
      </c>
      <c r="AH342" s="53">
        <f>ROUNDDOWN((config!$B$8-H342)/365.25,0)</f>
        <v>123</v>
      </c>
      <c r="AI342" s="60">
        <f t="shared" si="122"/>
        <v>4</v>
      </c>
      <c r="AJ342" s="60" t="str">
        <f>$F342 &amp; INDEX(Beschäftigungsgruppen!$J$15:$M$15,1,AI342)</f>
        <v>d</v>
      </c>
      <c r="AK342" s="60" t="b">
        <f>G342&lt;&gt;config!$F$20</f>
        <v>1</v>
      </c>
      <c r="AL342" s="60" t="str">
        <f t="shared" ref="AL342:AL404" si="129">IF(AK342,"Ja","")</f>
        <v>Ja</v>
      </c>
      <c r="AM342" s="60" t="str">
        <f t="shared" si="123"/>
        <v>Nein</v>
      </c>
      <c r="AN342" s="60" t="b">
        <f t="shared" si="126"/>
        <v>0</v>
      </c>
      <c r="AO342" s="60" t="b">
        <f>AND(C342=config!$D$23,AND(NOT(ISBLANK(H342)),H342&lt;=DATE(2022,12,31)))</f>
        <v>0</v>
      </c>
      <c r="AP342" s="60" t="b">
        <f>AND(D342=config!$J$24,AND(NOT(ISBLANK(I342)),I342&lt;=DATE(2022,12,31)))</f>
        <v>0</v>
      </c>
      <c r="AQ342" s="63">
        <f>K342*IF(AN342,14,12)/config!$B$7*AG342</f>
        <v>0</v>
      </c>
      <c r="AR342" s="63">
        <f>IF(K342&lt;=config!$B$9,config!$B$10,config!$B$11)*AQ342</f>
        <v>0</v>
      </c>
      <c r="AS342" s="63" t="e">
        <f>INDEX(Beschäftigungsgruppen!$J$16:$M$20,F342,AI342)/config!$B$12*J342</f>
        <v>#VALUE!</v>
      </c>
      <c r="AT342" s="63" t="e">
        <f>AS342*IF(AN342,14,12)/config!$B$7*AG342</f>
        <v>#VALUE!</v>
      </c>
      <c r="AU342" s="63" t="e">
        <f>IF(AS342&lt;=config!$B$9,config!$B$10,config!$B$11)*AT342</f>
        <v>#VALUE!</v>
      </c>
      <c r="AV342" s="249">
        <f t="shared" ref="AV342:AV404" si="130">IF(G342="Echter Dienstvertrag",1,0)</f>
        <v>0</v>
      </c>
      <c r="AW342" s="249">
        <f t="shared" ref="AW342:AW404" si="131">IF(G342="Freier Dienstvertrag",1,0)</f>
        <v>0</v>
      </c>
      <c r="AX342" s="53">
        <f t="shared" ref="AX342:AX404" si="132">IF((AV342+AW342)&gt;0,1,0)</f>
        <v>0</v>
      </c>
    </row>
    <row r="343" spans="2:50" ht="15" customHeight="1" x14ac:dyDescent="0.2">
      <c r="B343" s="176" t="str">
        <f t="shared" ref="B343:B404" si="133">IF(Y343,"",IF(Z343,"unvollständig","vollständig"))</f>
        <v/>
      </c>
      <c r="C343" s="137"/>
      <c r="D343" s="115"/>
      <c r="E343" s="96"/>
      <c r="F343" s="127"/>
      <c r="G343" s="128"/>
      <c r="H343" s="122"/>
      <c r="I343" s="123"/>
      <c r="J343" s="129"/>
      <c r="K343" s="17"/>
      <c r="L343" s="115"/>
      <c r="M343" s="117" t="str">
        <f t="shared" ref="M343:M404" si="134">IF(AD343,AQ343,"")</f>
        <v/>
      </c>
      <c r="N343" s="14" t="str">
        <f t="shared" ref="N343:N404" si="135">IF(AD343,AR343,"")</f>
        <v/>
      </c>
      <c r="O343" s="264" t="str">
        <f t="shared" si="120"/>
        <v/>
      </c>
      <c r="P343" s="262"/>
      <c r="Q343" s="110" t="str">
        <f t="shared" ref="Q343:Q404" si="136">IF(AC343,AJ343,"")</f>
        <v/>
      </c>
      <c r="R343" s="14" t="str">
        <f t="shared" ref="R343:R404" si="137">IF(AC343,AS343,"")</f>
        <v/>
      </c>
      <c r="S343" s="14" t="str">
        <f t="shared" ref="S343:S404" si="138">IF(AC343,AT343,"")</f>
        <v/>
      </c>
      <c r="T343" s="14" t="str">
        <f t="shared" ref="T343:T404" si="139">IF(AC343,AU343,"")</f>
        <v/>
      </c>
      <c r="U343" s="14" t="str">
        <f t="shared" ref="U343:U404" si="140">IF(AC343,S343+T343,"")</f>
        <v/>
      </c>
      <c r="V343" s="95" t="str">
        <f t="shared" ref="V343:V404" si="141">IF(AD343,100*O343/U343-100,"")</f>
        <v/>
      </c>
      <c r="W343" s="120"/>
      <c r="X343" s="53"/>
      <c r="Y343" s="53" t="b">
        <f t="shared" si="127"/>
        <v>1</v>
      </c>
      <c r="Z343" s="53" t="b">
        <f t="shared" si="128"/>
        <v>0</v>
      </c>
      <c r="AA343" s="53" t="b">
        <f>IF(ISBLANK(H343),TRUE,AND(IF(ISBLANK(I343),TRUE,I343&gt;=H343),AND(H343&gt;=DATE(1900,1,1),H343&lt;=DATE(config!$B$6,12,31))))</f>
        <v>1</v>
      </c>
      <c r="AB343" s="53" t="b">
        <f>IF(ISBLANK(I343),TRUE,IF(ISBLANK(H343),FALSE,AND(I343&gt;=H343,AND(I343&gt;=DATE(config!$B$6,1,1),I343&lt;=DATE(config!$B$6,12,31)))))</f>
        <v>1</v>
      </c>
      <c r="AC343" s="53" t="b">
        <f t="shared" si="124"/>
        <v>0</v>
      </c>
      <c r="AD343" s="53" t="b">
        <f t="shared" si="125"/>
        <v>0</v>
      </c>
      <c r="AE343" s="53">
        <f>IF(H343&lt;DATE(config!$B$6,1,1),DATE(config!$B$6,1,1),H343)</f>
        <v>44562</v>
      </c>
      <c r="AF343" s="53">
        <f>IF(ISBLANK(I343),DATE(config!$B$6,12,31),IF(I343&gt;DATE(config!$B$6,12,31),DATE(config!$B$6,12,31),I343))</f>
        <v>44926</v>
      </c>
      <c r="AG343" s="53">
        <f t="shared" si="121"/>
        <v>365</v>
      </c>
      <c r="AH343" s="53">
        <f>ROUNDDOWN((config!$B$8-H343)/365.25,0)</f>
        <v>123</v>
      </c>
      <c r="AI343" s="60">
        <f t="shared" si="122"/>
        <v>4</v>
      </c>
      <c r="AJ343" s="60" t="str">
        <f>$F343 &amp; INDEX(Beschäftigungsgruppen!$J$15:$M$15,1,AI343)</f>
        <v>d</v>
      </c>
      <c r="AK343" s="60" t="b">
        <f>G343&lt;&gt;config!$F$20</f>
        <v>1</v>
      </c>
      <c r="AL343" s="60" t="str">
        <f t="shared" si="129"/>
        <v>Ja</v>
      </c>
      <c r="AM343" s="60" t="str">
        <f t="shared" si="123"/>
        <v>Nein</v>
      </c>
      <c r="AN343" s="60" t="b">
        <f t="shared" si="126"/>
        <v>0</v>
      </c>
      <c r="AO343" s="60" t="b">
        <f>AND(C343=config!$D$23,AND(NOT(ISBLANK(H343)),H343&lt;=DATE(2022,12,31)))</f>
        <v>0</v>
      </c>
      <c r="AP343" s="60" t="b">
        <f>AND(D343=config!$J$24,AND(NOT(ISBLANK(I343)),I343&lt;=DATE(2022,12,31)))</f>
        <v>0</v>
      </c>
      <c r="AQ343" s="63">
        <f>K343*IF(AN343,14,12)/config!$B$7*AG343</f>
        <v>0</v>
      </c>
      <c r="AR343" s="63">
        <f>IF(K343&lt;=config!$B$9,config!$B$10,config!$B$11)*AQ343</f>
        <v>0</v>
      </c>
      <c r="AS343" s="63" t="e">
        <f>INDEX(Beschäftigungsgruppen!$J$16:$M$20,F343,AI343)/config!$B$12*J343</f>
        <v>#VALUE!</v>
      </c>
      <c r="AT343" s="63" t="e">
        <f>AS343*IF(AN343,14,12)/config!$B$7*AG343</f>
        <v>#VALUE!</v>
      </c>
      <c r="AU343" s="63" t="e">
        <f>IF(AS343&lt;=config!$B$9,config!$B$10,config!$B$11)*AT343</f>
        <v>#VALUE!</v>
      </c>
      <c r="AV343" s="249">
        <f t="shared" si="130"/>
        <v>0</v>
      </c>
      <c r="AW343" s="249">
        <f t="shared" si="131"/>
        <v>0</v>
      </c>
      <c r="AX343" s="53">
        <f t="shared" si="132"/>
        <v>0</v>
      </c>
    </row>
    <row r="344" spans="2:50" ht="15" customHeight="1" x14ac:dyDescent="0.2">
      <c r="B344" s="176" t="str">
        <f t="shared" si="133"/>
        <v/>
      </c>
      <c r="C344" s="137"/>
      <c r="D344" s="115"/>
      <c r="E344" s="96"/>
      <c r="F344" s="127"/>
      <c r="G344" s="128"/>
      <c r="H344" s="122"/>
      <c r="I344" s="123"/>
      <c r="J344" s="129"/>
      <c r="K344" s="17"/>
      <c r="L344" s="115"/>
      <c r="M344" s="117" t="str">
        <f t="shared" si="134"/>
        <v/>
      </c>
      <c r="N344" s="14" t="str">
        <f t="shared" si="135"/>
        <v/>
      </c>
      <c r="O344" s="264" t="str">
        <f t="shared" ref="O344:O404" si="142">IF(AD344,(M344+N344)*IF(ISBLANK(AX344),1,AX344),"")</f>
        <v/>
      </c>
      <c r="P344" s="262"/>
      <c r="Q344" s="110" t="str">
        <f t="shared" si="136"/>
        <v/>
      </c>
      <c r="R344" s="14" t="str">
        <f t="shared" si="137"/>
        <v/>
      </c>
      <c r="S344" s="14" t="str">
        <f t="shared" si="138"/>
        <v/>
      </c>
      <c r="T344" s="14" t="str">
        <f t="shared" si="139"/>
        <v/>
      </c>
      <c r="U344" s="14" t="str">
        <f t="shared" si="140"/>
        <v/>
      </c>
      <c r="V344" s="95" t="str">
        <f t="shared" si="141"/>
        <v/>
      </c>
      <c r="W344" s="120"/>
      <c r="X344" s="53"/>
      <c r="Y344" s="53" t="b">
        <f t="shared" si="127"/>
        <v>1</v>
      </c>
      <c r="Z344" s="53" t="b">
        <f t="shared" si="128"/>
        <v>0</v>
      </c>
      <c r="AA344" s="53" t="b">
        <f>IF(ISBLANK(H344),TRUE,AND(IF(ISBLANK(I344),TRUE,I344&gt;=H344),AND(H344&gt;=DATE(1900,1,1),H344&lt;=DATE(config!$B$6,12,31))))</f>
        <v>1</v>
      </c>
      <c r="AB344" s="53" t="b">
        <f>IF(ISBLANK(I344),TRUE,IF(ISBLANK(H344),FALSE,AND(I344&gt;=H344,AND(I344&gt;=DATE(config!$B$6,1,1),I344&lt;=DATE(config!$B$6,12,31)))))</f>
        <v>1</v>
      </c>
      <c r="AC344" s="53" t="b">
        <f t="shared" si="124"/>
        <v>0</v>
      </c>
      <c r="AD344" s="53" t="b">
        <f t="shared" si="125"/>
        <v>0</v>
      </c>
      <c r="AE344" s="53">
        <f>IF(H344&lt;DATE(config!$B$6,1,1),DATE(config!$B$6,1,1),H344)</f>
        <v>44562</v>
      </c>
      <c r="AF344" s="53">
        <f>IF(ISBLANK(I344),DATE(config!$B$6,12,31),IF(I344&gt;DATE(config!$B$6,12,31),DATE(config!$B$6,12,31),I344))</f>
        <v>44926</v>
      </c>
      <c r="AG344" s="53">
        <f t="shared" si="121"/>
        <v>365</v>
      </c>
      <c r="AH344" s="53">
        <f>ROUNDDOWN((config!$B$8-H344)/365.25,0)</f>
        <v>123</v>
      </c>
      <c r="AI344" s="60">
        <f t="shared" si="122"/>
        <v>4</v>
      </c>
      <c r="AJ344" s="60" t="str">
        <f>$F344 &amp; INDEX(Beschäftigungsgruppen!$J$15:$M$15,1,AI344)</f>
        <v>d</v>
      </c>
      <c r="AK344" s="60" t="b">
        <f>G344&lt;&gt;config!$F$20</f>
        <v>1</v>
      </c>
      <c r="AL344" s="60" t="str">
        <f t="shared" si="129"/>
        <v>Ja</v>
      </c>
      <c r="AM344" s="60" t="str">
        <f t="shared" si="123"/>
        <v>Nein</v>
      </c>
      <c r="AN344" s="60" t="b">
        <f t="shared" si="126"/>
        <v>0</v>
      </c>
      <c r="AO344" s="60" t="b">
        <f>AND(C344=config!$D$23,AND(NOT(ISBLANK(H344)),H344&lt;=DATE(2022,12,31)))</f>
        <v>0</v>
      </c>
      <c r="AP344" s="60" t="b">
        <f>AND(D344=config!$J$24,AND(NOT(ISBLANK(I344)),I344&lt;=DATE(2022,12,31)))</f>
        <v>0</v>
      </c>
      <c r="AQ344" s="63">
        <f>K344*IF(AN344,14,12)/config!$B$7*AG344</f>
        <v>0</v>
      </c>
      <c r="AR344" s="63">
        <f>IF(K344&lt;=config!$B$9,config!$B$10,config!$B$11)*AQ344</f>
        <v>0</v>
      </c>
      <c r="AS344" s="63" t="e">
        <f>INDEX(Beschäftigungsgruppen!$J$16:$M$20,F344,AI344)/config!$B$12*J344</f>
        <v>#VALUE!</v>
      </c>
      <c r="AT344" s="63" t="e">
        <f>AS344*IF(AN344,14,12)/config!$B$7*AG344</f>
        <v>#VALUE!</v>
      </c>
      <c r="AU344" s="63" t="e">
        <f>IF(AS344&lt;=config!$B$9,config!$B$10,config!$B$11)*AT344</f>
        <v>#VALUE!</v>
      </c>
      <c r="AV344" s="249">
        <f t="shared" si="130"/>
        <v>0</v>
      </c>
      <c r="AW344" s="249">
        <f t="shared" si="131"/>
        <v>0</v>
      </c>
      <c r="AX344" s="53">
        <f t="shared" si="132"/>
        <v>0</v>
      </c>
    </row>
    <row r="345" spans="2:50" ht="15" customHeight="1" x14ac:dyDescent="0.2">
      <c r="B345" s="176" t="str">
        <f t="shared" si="133"/>
        <v/>
      </c>
      <c r="C345" s="137"/>
      <c r="D345" s="115"/>
      <c r="E345" s="96"/>
      <c r="F345" s="127"/>
      <c r="G345" s="128"/>
      <c r="H345" s="122"/>
      <c r="I345" s="123"/>
      <c r="J345" s="129"/>
      <c r="K345" s="17"/>
      <c r="L345" s="115"/>
      <c r="M345" s="117" t="str">
        <f t="shared" si="134"/>
        <v/>
      </c>
      <c r="N345" s="14" t="str">
        <f t="shared" si="135"/>
        <v/>
      </c>
      <c r="O345" s="264" t="str">
        <f t="shared" si="142"/>
        <v/>
      </c>
      <c r="P345" s="262"/>
      <c r="Q345" s="110" t="str">
        <f t="shared" si="136"/>
        <v/>
      </c>
      <c r="R345" s="14" t="str">
        <f t="shared" si="137"/>
        <v/>
      </c>
      <c r="S345" s="14" t="str">
        <f t="shared" si="138"/>
        <v/>
      </c>
      <c r="T345" s="14" t="str">
        <f t="shared" si="139"/>
        <v/>
      </c>
      <c r="U345" s="14" t="str">
        <f t="shared" si="140"/>
        <v/>
      </c>
      <c r="V345" s="95" t="str">
        <f t="shared" si="141"/>
        <v/>
      </c>
      <c r="W345" s="120"/>
      <c r="X345" s="53"/>
      <c r="Y345" s="53" t="b">
        <f t="shared" si="127"/>
        <v>1</v>
      </c>
      <c r="Z345" s="53" t="b">
        <f t="shared" si="128"/>
        <v>0</v>
      </c>
      <c r="AA345" s="53" t="b">
        <f>IF(ISBLANK(H345),TRUE,AND(IF(ISBLANK(I345),TRUE,I345&gt;=H345),AND(H345&gt;=DATE(1900,1,1),H345&lt;=DATE(config!$B$6,12,31))))</f>
        <v>1</v>
      </c>
      <c r="AB345" s="53" t="b">
        <f>IF(ISBLANK(I345),TRUE,IF(ISBLANK(H345),FALSE,AND(I345&gt;=H345,AND(I345&gt;=DATE(config!$B$6,1,1),I345&lt;=DATE(config!$B$6,12,31)))))</f>
        <v>1</v>
      </c>
      <c r="AC345" s="53" t="b">
        <f t="shared" si="124"/>
        <v>0</v>
      </c>
      <c r="AD345" s="53" t="b">
        <f t="shared" si="125"/>
        <v>0</v>
      </c>
      <c r="AE345" s="53">
        <f>IF(H345&lt;DATE(config!$B$6,1,1),DATE(config!$B$6,1,1),H345)</f>
        <v>44562</v>
      </c>
      <c r="AF345" s="53">
        <f>IF(ISBLANK(I345),DATE(config!$B$6,12,31),IF(I345&gt;DATE(config!$B$6,12,31),DATE(config!$B$6,12,31),I345))</f>
        <v>44926</v>
      </c>
      <c r="AG345" s="53">
        <f t="shared" si="121"/>
        <v>365</v>
      </c>
      <c r="AH345" s="53">
        <f>ROUNDDOWN((config!$B$8-H345)/365.25,0)</f>
        <v>123</v>
      </c>
      <c r="AI345" s="60">
        <f t="shared" si="122"/>
        <v>4</v>
      </c>
      <c r="AJ345" s="60" t="str">
        <f>$F345 &amp; INDEX(Beschäftigungsgruppen!$J$15:$M$15,1,AI345)</f>
        <v>d</v>
      </c>
      <c r="AK345" s="60" t="b">
        <f>G345&lt;&gt;config!$F$20</f>
        <v>1</v>
      </c>
      <c r="AL345" s="60" t="str">
        <f t="shared" si="129"/>
        <v>Ja</v>
      </c>
      <c r="AM345" s="60" t="str">
        <f t="shared" si="123"/>
        <v>Nein</v>
      </c>
      <c r="AN345" s="60" t="b">
        <f t="shared" si="126"/>
        <v>0</v>
      </c>
      <c r="AO345" s="60" t="b">
        <f>AND(C345=config!$D$23,AND(NOT(ISBLANK(H345)),H345&lt;=DATE(2022,12,31)))</f>
        <v>0</v>
      </c>
      <c r="AP345" s="60" t="b">
        <f>AND(D345=config!$J$24,AND(NOT(ISBLANK(I345)),I345&lt;=DATE(2022,12,31)))</f>
        <v>0</v>
      </c>
      <c r="AQ345" s="63">
        <f>K345*IF(AN345,14,12)/config!$B$7*AG345</f>
        <v>0</v>
      </c>
      <c r="AR345" s="63">
        <f>IF(K345&lt;=config!$B$9,config!$B$10,config!$B$11)*AQ345</f>
        <v>0</v>
      </c>
      <c r="AS345" s="63" t="e">
        <f>INDEX(Beschäftigungsgruppen!$J$16:$M$20,F345,AI345)/config!$B$12*J345</f>
        <v>#VALUE!</v>
      </c>
      <c r="AT345" s="63" t="e">
        <f>AS345*IF(AN345,14,12)/config!$B$7*AG345</f>
        <v>#VALUE!</v>
      </c>
      <c r="AU345" s="63" t="e">
        <f>IF(AS345&lt;=config!$B$9,config!$B$10,config!$B$11)*AT345</f>
        <v>#VALUE!</v>
      </c>
      <c r="AV345" s="249">
        <f t="shared" si="130"/>
        <v>0</v>
      </c>
      <c r="AW345" s="249">
        <f t="shared" si="131"/>
        <v>0</v>
      </c>
      <c r="AX345" s="53">
        <f t="shared" si="132"/>
        <v>0</v>
      </c>
    </row>
    <row r="346" spans="2:50" ht="15" customHeight="1" x14ac:dyDescent="0.2">
      <c r="B346" s="176" t="str">
        <f t="shared" si="133"/>
        <v/>
      </c>
      <c r="C346" s="137"/>
      <c r="D346" s="115"/>
      <c r="E346" s="96"/>
      <c r="F346" s="127"/>
      <c r="G346" s="128"/>
      <c r="H346" s="122"/>
      <c r="I346" s="123"/>
      <c r="J346" s="129"/>
      <c r="K346" s="17"/>
      <c r="L346" s="115"/>
      <c r="M346" s="117" t="str">
        <f t="shared" si="134"/>
        <v/>
      </c>
      <c r="N346" s="14" t="str">
        <f t="shared" si="135"/>
        <v/>
      </c>
      <c r="O346" s="264" t="str">
        <f t="shared" si="142"/>
        <v/>
      </c>
      <c r="P346" s="262"/>
      <c r="Q346" s="110" t="str">
        <f t="shared" si="136"/>
        <v/>
      </c>
      <c r="R346" s="14" t="str">
        <f t="shared" si="137"/>
        <v/>
      </c>
      <c r="S346" s="14" t="str">
        <f t="shared" si="138"/>
        <v/>
      </c>
      <c r="T346" s="14" t="str">
        <f t="shared" si="139"/>
        <v/>
      </c>
      <c r="U346" s="14" t="str">
        <f t="shared" si="140"/>
        <v/>
      </c>
      <c r="V346" s="95" t="str">
        <f t="shared" si="141"/>
        <v/>
      </c>
      <c r="W346" s="120"/>
      <c r="X346" s="53"/>
      <c r="Y346" s="53" t="b">
        <f t="shared" si="127"/>
        <v>1</v>
      </c>
      <c r="Z346" s="53" t="b">
        <f t="shared" si="128"/>
        <v>0</v>
      </c>
      <c r="AA346" s="53" t="b">
        <f>IF(ISBLANK(H346),TRUE,AND(IF(ISBLANK(I346),TRUE,I346&gt;=H346),AND(H346&gt;=DATE(1900,1,1),H346&lt;=DATE(config!$B$6,12,31))))</f>
        <v>1</v>
      </c>
      <c r="AB346" s="53" t="b">
        <f>IF(ISBLANK(I346),TRUE,IF(ISBLANK(H346),FALSE,AND(I346&gt;=H346,AND(I346&gt;=DATE(config!$B$6,1,1),I346&lt;=DATE(config!$B$6,12,31)))))</f>
        <v>1</v>
      </c>
      <c r="AC346" s="53" t="b">
        <f t="shared" si="124"/>
        <v>0</v>
      </c>
      <c r="AD346" s="53" t="b">
        <f t="shared" si="125"/>
        <v>0</v>
      </c>
      <c r="AE346" s="53">
        <f>IF(H346&lt;DATE(config!$B$6,1,1),DATE(config!$B$6,1,1),H346)</f>
        <v>44562</v>
      </c>
      <c r="AF346" s="53">
        <f>IF(ISBLANK(I346),DATE(config!$B$6,12,31),IF(I346&gt;DATE(config!$B$6,12,31),DATE(config!$B$6,12,31),I346))</f>
        <v>44926</v>
      </c>
      <c r="AG346" s="53">
        <f t="shared" si="121"/>
        <v>365</v>
      </c>
      <c r="AH346" s="53">
        <f>ROUNDDOWN((config!$B$8-H346)/365.25,0)</f>
        <v>123</v>
      </c>
      <c r="AI346" s="60">
        <f t="shared" si="122"/>
        <v>4</v>
      </c>
      <c r="AJ346" s="60" t="str">
        <f>$F346 &amp; INDEX(Beschäftigungsgruppen!$J$15:$M$15,1,AI346)</f>
        <v>d</v>
      </c>
      <c r="AK346" s="60" t="b">
        <f>G346&lt;&gt;config!$F$20</f>
        <v>1</v>
      </c>
      <c r="AL346" s="60" t="str">
        <f t="shared" si="129"/>
        <v>Ja</v>
      </c>
      <c r="AM346" s="60" t="str">
        <f t="shared" si="123"/>
        <v>Nein</v>
      </c>
      <c r="AN346" s="60" t="b">
        <f t="shared" si="126"/>
        <v>0</v>
      </c>
      <c r="AO346" s="60" t="b">
        <f>AND(C346=config!$D$23,AND(NOT(ISBLANK(H346)),H346&lt;=DATE(2022,12,31)))</f>
        <v>0</v>
      </c>
      <c r="AP346" s="60" t="b">
        <f>AND(D346=config!$J$24,AND(NOT(ISBLANK(I346)),I346&lt;=DATE(2022,12,31)))</f>
        <v>0</v>
      </c>
      <c r="AQ346" s="63">
        <f>K346*IF(AN346,14,12)/config!$B$7*AG346</f>
        <v>0</v>
      </c>
      <c r="AR346" s="63">
        <f>IF(K346&lt;=config!$B$9,config!$B$10,config!$B$11)*AQ346</f>
        <v>0</v>
      </c>
      <c r="AS346" s="63" t="e">
        <f>INDEX(Beschäftigungsgruppen!$J$16:$M$20,F346,AI346)/config!$B$12*J346</f>
        <v>#VALUE!</v>
      </c>
      <c r="AT346" s="63" t="e">
        <f>AS346*IF(AN346,14,12)/config!$B$7*AG346</f>
        <v>#VALUE!</v>
      </c>
      <c r="AU346" s="63" t="e">
        <f>IF(AS346&lt;=config!$B$9,config!$B$10,config!$B$11)*AT346</f>
        <v>#VALUE!</v>
      </c>
      <c r="AV346" s="249">
        <f t="shared" si="130"/>
        <v>0</v>
      </c>
      <c r="AW346" s="249">
        <f t="shared" si="131"/>
        <v>0</v>
      </c>
      <c r="AX346" s="53">
        <f t="shared" si="132"/>
        <v>0</v>
      </c>
    </row>
    <row r="347" spans="2:50" ht="15" customHeight="1" x14ac:dyDescent="0.2">
      <c r="B347" s="176" t="str">
        <f t="shared" si="133"/>
        <v/>
      </c>
      <c r="C347" s="137"/>
      <c r="D347" s="115"/>
      <c r="E347" s="96"/>
      <c r="F347" s="127"/>
      <c r="G347" s="128"/>
      <c r="H347" s="122"/>
      <c r="I347" s="123"/>
      <c r="J347" s="129"/>
      <c r="K347" s="17"/>
      <c r="L347" s="115"/>
      <c r="M347" s="117" t="str">
        <f t="shared" si="134"/>
        <v/>
      </c>
      <c r="N347" s="14" t="str">
        <f t="shared" si="135"/>
        <v/>
      </c>
      <c r="O347" s="264" t="str">
        <f t="shared" si="142"/>
        <v/>
      </c>
      <c r="P347" s="262"/>
      <c r="Q347" s="110" t="str">
        <f t="shared" si="136"/>
        <v/>
      </c>
      <c r="R347" s="14" t="str">
        <f t="shared" si="137"/>
        <v/>
      </c>
      <c r="S347" s="14" t="str">
        <f t="shared" si="138"/>
        <v/>
      </c>
      <c r="T347" s="14" t="str">
        <f t="shared" si="139"/>
        <v/>
      </c>
      <c r="U347" s="14" t="str">
        <f t="shared" si="140"/>
        <v/>
      </c>
      <c r="V347" s="95" t="str">
        <f t="shared" si="141"/>
        <v/>
      </c>
      <c r="W347" s="120"/>
      <c r="X347" s="53"/>
      <c r="Y347" s="53" t="b">
        <f t="shared" si="127"/>
        <v>1</v>
      </c>
      <c r="Z347" s="53" t="b">
        <f t="shared" si="128"/>
        <v>0</v>
      </c>
      <c r="AA347" s="53" t="b">
        <f>IF(ISBLANK(H347),TRUE,AND(IF(ISBLANK(I347),TRUE,I347&gt;=H347),AND(H347&gt;=DATE(1900,1,1),H347&lt;=DATE(config!$B$6,12,31))))</f>
        <v>1</v>
      </c>
      <c r="AB347" s="53" t="b">
        <f>IF(ISBLANK(I347),TRUE,IF(ISBLANK(H347),FALSE,AND(I347&gt;=H347,AND(I347&gt;=DATE(config!$B$6,1,1),I347&lt;=DATE(config!$B$6,12,31)))))</f>
        <v>1</v>
      </c>
      <c r="AC347" s="53" t="b">
        <f t="shared" si="124"/>
        <v>0</v>
      </c>
      <c r="AD347" s="53" t="b">
        <f t="shared" si="125"/>
        <v>0</v>
      </c>
      <c r="AE347" s="53">
        <f>IF(H347&lt;DATE(config!$B$6,1,1),DATE(config!$B$6,1,1),H347)</f>
        <v>44562</v>
      </c>
      <c r="AF347" s="53">
        <f>IF(ISBLANK(I347),DATE(config!$B$6,12,31),IF(I347&gt;DATE(config!$B$6,12,31),DATE(config!$B$6,12,31),I347))</f>
        <v>44926</v>
      </c>
      <c r="AG347" s="53">
        <f t="shared" si="121"/>
        <v>365</v>
      </c>
      <c r="AH347" s="53">
        <f>ROUNDDOWN((config!$B$8-H347)/365.25,0)</f>
        <v>123</v>
      </c>
      <c r="AI347" s="60">
        <f t="shared" si="122"/>
        <v>4</v>
      </c>
      <c r="AJ347" s="60" t="str">
        <f>$F347 &amp; INDEX(Beschäftigungsgruppen!$J$15:$M$15,1,AI347)</f>
        <v>d</v>
      </c>
      <c r="AK347" s="60" t="b">
        <f>G347&lt;&gt;config!$F$20</f>
        <v>1</v>
      </c>
      <c r="AL347" s="60" t="str">
        <f t="shared" si="129"/>
        <v>Ja</v>
      </c>
      <c r="AM347" s="60" t="str">
        <f t="shared" si="123"/>
        <v>Nein</v>
      </c>
      <c r="AN347" s="60" t="b">
        <f t="shared" si="126"/>
        <v>0</v>
      </c>
      <c r="AO347" s="60" t="b">
        <f>AND(C347=config!$D$23,AND(NOT(ISBLANK(H347)),H347&lt;=DATE(2022,12,31)))</f>
        <v>0</v>
      </c>
      <c r="AP347" s="60" t="b">
        <f>AND(D347=config!$J$24,AND(NOT(ISBLANK(I347)),I347&lt;=DATE(2022,12,31)))</f>
        <v>0</v>
      </c>
      <c r="AQ347" s="63">
        <f>K347*IF(AN347,14,12)/config!$B$7*AG347</f>
        <v>0</v>
      </c>
      <c r="AR347" s="63">
        <f>IF(K347&lt;=config!$B$9,config!$B$10,config!$B$11)*AQ347</f>
        <v>0</v>
      </c>
      <c r="AS347" s="63" t="e">
        <f>INDEX(Beschäftigungsgruppen!$J$16:$M$20,F347,AI347)/config!$B$12*J347</f>
        <v>#VALUE!</v>
      </c>
      <c r="AT347" s="63" t="e">
        <f>AS347*IF(AN347,14,12)/config!$B$7*AG347</f>
        <v>#VALUE!</v>
      </c>
      <c r="AU347" s="63" t="e">
        <f>IF(AS347&lt;=config!$B$9,config!$B$10,config!$B$11)*AT347</f>
        <v>#VALUE!</v>
      </c>
      <c r="AV347" s="249">
        <f t="shared" si="130"/>
        <v>0</v>
      </c>
      <c r="AW347" s="249">
        <f t="shared" si="131"/>
        <v>0</v>
      </c>
      <c r="AX347" s="53">
        <f t="shared" si="132"/>
        <v>0</v>
      </c>
    </row>
    <row r="348" spans="2:50" ht="15" customHeight="1" x14ac:dyDescent="0.2">
      <c r="B348" s="176" t="str">
        <f t="shared" si="133"/>
        <v/>
      </c>
      <c r="C348" s="137"/>
      <c r="D348" s="115"/>
      <c r="E348" s="96"/>
      <c r="F348" s="127"/>
      <c r="G348" s="128"/>
      <c r="H348" s="122"/>
      <c r="I348" s="123"/>
      <c r="J348" s="129"/>
      <c r="K348" s="17"/>
      <c r="L348" s="115"/>
      <c r="M348" s="117" t="str">
        <f t="shared" si="134"/>
        <v/>
      </c>
      <c r="N348" s="14" t="str">
        <f t="shared" si="135"/>
        <v/>
      </c>
      <c r="O348" s="264" t="str">
        <f t="shared" si="142"/>
        <v/>
      </c>
      <c r="P348" s="262"/>
      <c r="Q348" s="110" t="str">
        <f t="shared" si="136"/>
        <v/>
      </c>
      <c r="R348" s="14" t="str">
        <f t="shared" si="137"/>
        <v/>
      </c>
      <c r="S348" s="14" t="str">
        <f t="shared" si="138"/>
        <v/>
      </c>
      <c r="T348" s="14" t="str">
        <f t="shared" si="139"/>
        <v/>
      </c>
      <c r="U348" s="14" t="str">
        <f t="shared" si="140"/>
        <v/>
      </c>
      <c r="V348" s="95" t="str">
        <f t="shared" si="141"/>
        <v/>
      </c>
      <c r="W348" s="120"/>
      <c r="X348" s="53"/>
      <c r="Y348" s="53" t="b">
        <f t="shared" si="127"/>
        <v>1</v>
      </c>
      <c r="Z348" s="53" t="b">
        <f t="shared" si="128"/>
        <v>0</v>
      </c>
      <c r="AA348" s="53" t="b">
        <f>IF(ISBLANK(H348),TRUE,AND(IF(ISBLANK(I348),TRUE,I348&gt;=H348),AND(H348&gt;=DATE(1900,1,1),H348&lt;=DATE(config!$B$6,12,31))))</f>
        <v>1</v>
      </c>
      <c r="AB348" s="53" t="b">
        <f>IF(ISBLANK(I348),TRUE,IF(ISBLANK(H348),FALSE,AND(I348&gt;=H348,AND(I348&gt;=DATE(config!$B$6,1,1),I348&lt;=DATE(config!$B$6,12,31)))))</f>
        <v>1</v>
      </c>
      <c r="AC348" s="53" t="b">
        <f t="shared" si="124"/>
        <v>0</v>
      </c>
      <c r="AD348" s="53" t="b">
        <f t="shared" si="125"/>
        <v>0</v>
      </c>
      <c r="AE348" s="53">
        <f>IF(H348&lt;DATE(config!$B$6,1,1),DATE(config!$B$6,1,1),H348)</f>
        <v>44562</v>
      </c>
      <c r="AF348" s="53">
        <f>IF(ISBLANK(I348),DATE(config!$B$6,12,31),IF(I348&gt;DATE(config!$B$6,12,31),DATE(config!$B$6,12,31),I348))</f>
        <v>44926</v>
      </c>
      <c r="AG348" s="53">
        <f t="shared" si="121"/>
        <v>365</v>
      </c>
      <c r="AH348" s="53">
        <f>ROUNDDOWN((config!$B$8-H348)/365.25,0)</f>
        <v>123</v>
      </c>
      <c r="AI348" s="60">
        <f t="shared" si="122"/>
        <v>4</v>
      </c>
      <c r="AJ348" s="60" t="str">
        <f>$F348 &amp; INDEX(Beschäftigungsgruppen!$J$15:$M$15,1,AI348)</f>
        <v>d</v>
      </c>
      <c r="AK348" s="60" t="b">
        <f>G348&lt;&gt;config!$F$20</f>
        <v>1</v>
      </c>
      <c r="AL348" s="60" t="str">
        <f t="shared" si="129"/>
        <v>Ja</v>
      </c>
      <c r="AM348" s="60" t="str">
        <f t="shared" si="123"/>
        <v>Nein</v>
      </c>
      <c r="AN348" s="60" t="b">
        <f t="shared" si="126"/>
        <v>0</v>
      </c>
      <c r="AO348" s="60" t="b">
        <f>AND(C348=config!$D$23,AND(NOT(ISBLANK(H348)),H348&lt;=DATE(2022,12,31)))</f>
        <v>0</v>
      </c>
      <c r="AP348" s="60" t="b">
        <f>AND(D348=config!$J$24,AND(NOT(ISBLANK(I348)),I348&lt;=DATE(2022,12,31)))</f>
        <v>0</v>
      </c>
      <c r="AQ348" s="63">
        <f>K348*IF(AN348,14,12)/config!$B$7*AG348</f>
        <v>0</v>
      </c>
      <c r="AR348" s="63">
        <f>IF(K348&lt;=config!$B$9,config!$B$10,config!$B$11)*AQ348</f>
        <v>0</v>
      </c>
      <c r="AS348" s="63" t="e">
        <f>INDEX(Beschäftigungsgruppen!$J$16:$M$20,F348,AI348)/config!$B$12*J348</f>
        <v>#VALUE!</v>
      </c>
      <c r="AT348" s="63" t="e">
        <f>AS348*IF(AN348,14,12)/config!$B$7*AG348</f>
        <v>#VALUE!</v>
      </c>
      <c r="AU348" s="63" t="e">
        <f>IF(AS348&lt;=config!$B$9,config!$B$10,config!$B$11)*AT348</f>
        <v>#VALUE!</v>
      </c>
      <c r="AV348" s="249">
        <f t="shared" si="130"/>
        <v>0</v>
      </c>
      <c r="AW348" s="249">
        <f t="shared" si="131"/>
        <v>0</v>
      </c>
      <c r="AX348" s="53">
        <f t="shared" si="132"/>
        <v>0</v>
      </c>
    </row>
    <row r="349" spans="2:50" ht="15" customHeight="1" x14ac:dyDescent="0.2">
      <c r="B349" s="176" t="str">
        <f t="shared" si="133"/>
        <v/>
      </c>
      <c r="C349" s="137"/>
      <c r="D349" s="115"/>
      <c r="E349" s="96"/>
      <c r="F349" s="127"/>
      <c r="G349" s="128"/>
      <c r="H349" s="122"/>
      <c r="I349" s="123"/>
      <c r="J349" s="129"/>
      <c r="K349" s="17"/>
      <c r="L349" s="115"/>
      <c r="M349" s="117" t="str">
        <f t="shared" si="134"/>
        <v/>
      </c>
      <c r="N349" s="14" t="str">
        <f t="shared" si="135"/>
        <v/>
      </c>
      <c r="O349" s="264" t="str">
        <f t="shared" si="142"/>
        <v/>
      </c>
      <c r="P349" s="262"/>
      <c r="Q349" s="110" t="str">
        <f t="shared" si="136"/>
        <v/>
      </c>
      <c r="R349" s="14" t="str">
        <f t="shared" si="137"/>
        <v/>
      </c>
      <c r="S349" s="14" t="str">
        <f t="shared" si="138"/>
        <v/>
      </c>
      <c r="T349" s="14" t="str">
        <f t="shared" si="139"/>
        <v/>
      </c>
      <c r="U349" s="14" t="str">
        <f t="shared" si="140"/>
        <v/>
      </c>
      <c r="V349" s="95" t="str">
        <f t="shared" si="141"/>
        <v/>
      </c>
      <c r="W349" s="120"/>
      <c r="X349" s="53"/>
      <c r="Y349" s="53" t="b">
        <f t="shared" si="127"/>
        <v>1</v>
      </c>
      <c r="Z349" s="53" t="b">
        <f t="shared" si="128"/>
        <v>0</v>
      </c>
      <c r="AA349" s="53" t="b">
        <f>IF(ISBLANK(H349),TRUE,AND(IF(ISBLANK(I349),TRUE,I349&gt;=H349),AND(H349&gt;=DATE(1900,1,1),H349&lt;=DATE(config!$B$6,12,31))))</f>
        <v>1</v>
      </c>
      <c r="AB349" s="53" t="b">
        <f>IF(ISBLANK(I349),TRUE,IF(ISBLANK(H349),FALSE,AND(I349&gt;=H349,AND(I349&gt;=DATE(config!$B$6,1,1),I349&lt;=DATE(config!$B$6,12,31)))))</f>
        <v>1</v>
      </c>
      <c r="AC349" s="53" t="b">
        <f t="shared" si="124"/>
        <v>0</v>
      </c>
      <c r="AD349" s="53" t="b">
        <f t="shared" si="125"/>
        <v>0</v>
      </c>
      <c r="AE349" s="53">
        <f>IF(H349&lt;DATE(config!$B$6,1,1),DATE(config!$B$6,1,1),H349)</f>
        <v>44562</v>
      </c>
      <c r="AF349" s="53">
        <f>IF(ISBLANK(I349),DATE(config!$B$6,12,31),IF(I349&gt;DATE(config!$B$6,12,31),DATE(config!$B$6,12,31),I349))</f>
        <v>44926</v>
      </c>
      <c r="AG349" s="53">
        <f t="shared" si="121"/>
        <v>365</v>
      </c>
      <c r="AH349" s="53">
        <f>ROUNDDOWN((config!$B$8-H349)/365.25,0)</f>
        <v>123</v>
      </c>
      <c r="AI349" s="60">
        <f t="shared" si="122"/>
        <v>4</v>
      </c>
      <c r="AJ349" s="60" t="str">
        <f>$F349 &amp; INDEX(Beschäftigungsgruppen!$J$15:$M$15,1,AI349)</f>
        <v>d</v>
      </c>
      <c r="AK349" s="60" t="b">
        <f>G349&lt;&gt;config!$F$20</f>
        <v>1</v>
      </c>
      <c r="AL349" s="60" t="str">
        <f t="shared" si="129"/>
        <v>Ja</v>
      </c>
      <c r="AM349" s="60" t="str">
        <f t="shared" si="123"/>
        <v>Nein</v>
      </c>
      <c r="AN349" s="60" t="b">
        <f t="shared" si="126"/>
        <v>0</v>
      </c>
      <c r="AO349" s="60" t="b">
        <f>AND(C349=config!$D$23,AND(NOT(ISBLANK(H349)),H349&lt;=DATE(2022,12,31)))</f>
        <v>0</v>
      </c>
      <c r="AP349" s="60" t="b">
        <f>AND(D349=config!$J$24,AND(NOT(ISBLANK(I349)),I349&lt;=DATE(2022,12,31)))</f>
        <v>0</v>
      </c>
      <c r="AQ349" s="63">
        <f>K349*IF(AN349,14,12)/config!$B$7*AG349</f>
        <v>0</v>
      </c>
      <c r="AR349" s="63">
        <f>IF(K349&lt;=config!$B$9,config!$B$10,config!$B$11)*AQ349</f>
        <v>0</v>
      </c>
      <c r="AS349" s="63" t="e">
        <f>INDEX(Beschäftigungsgruppen!$J$16:$M$20,F349,AI349)/config!$B$12*J349</f>
        <v>#VALUE!</v>
      </c>
      <c r="AT349" s="63" t="e">
        <f>AS349*IF(AN349,14,12)/config!$B$7*AG349</f>
        <v>#VALUE!</v>
      </c>
      <c r="AU349" s="63" t="e">
        <f>IF(AS349&lt;=config!$B$9,config!$B$10,config!$B$11)*AT349</f>
        <v>#VALUE!</v>
      </c>
      <c r="AV349" s="249">
        <f t="shared" si="130"/>
        <v>0</v>
      </c>
      <c r="AW349" s="249">
        <f t="shared" si="131"/>
        <v>0</v>
      </c>
      <c r="AX349" s="53">
        <f t="shared" si="132"/>
        <v>0</v>
      </c>
    </row>
    <row r="350" spans="2:50" ht="15" customHeight="1" x14ac:dyDescent="0.2">
      <c r="B350" s="176" t="str">
        <f t="shared" si="133"/>
        <v/>
      </c>
      <c r="C350" s="137"/>
      <c r="D350" s="115"/>
      <c r="E350" s="96"/>
      <c r="F350" s="127"/>
      <c r="G350" s="128"/>
      <c r="H350" s="122"/>
      <c r="I350" s="123"/>
      <c r="J350" s="129"/>
      <c r="K350" s="17"/>
      <c r="L350" s="115"/>
      <c r="M350" s="117" t="str">
        <f t="shared" si="134"/>
        <v/>
      </c>
      <c r="N350" s="14" t="str">
        <f t="shared" si="135"/>
        <v/>
      </c>
      <c r="O350" s="264" t="str">
        <f t="shared" si="142"/>
        <v/>
      </c>
      <c r="P350" s="262"/>
      <c r="Q350" s="110" t="str">
        <f t="shared" si="136"/>
        <v/>
      </c>
      <c r="R350" s="14" t="str">
        <f t="shared" si="137"/>
        <v/>
      </c>
      <c r="S350" s="14" t="str">
        <f t="shared" si="138"/>
        <v/>
      </c>
      <c r="T350" s="14" t="str">
        <f t="shared" si="139"/>
        <v/>
      </c>
      <c r="U350" s="14" t="str">
        <f t="shared" si="140"/>
        <v/>
      </c>
      <c r="V350" s="95" t="str">
        <f t="shared" si="141"/>
        <v/>
      </c>
      <c r="W350" s="120"/>
      <c r="X350" s="53"/>
      <c r="Y350" s="53" t="b">
        <f t="shared" si="127"/>
        <v>1</v>
      </c>
      <c r="Z350" s="53" t="b">
        <f t="shared" si="128"/>
        <v>0</v>
      </c>
      <c r="AA350" s="53" t="b">
        <f>IF(ISBLANK(H350),TRUE,AND(IF(ISBLANK(I350),TRUE,I350&gt;=H350),AND(H350&gt;=DATE(1900,1,1),H350&lt;=DATE(config!$B$6,12,31))))</f>
        <v>1</v>
      </c>
      <c r="AB350" s="53" t="b">
        <f>IF(ISBLANK(I350),TRUE,IF(ISBLANK(H350),FALSE,AND(I350&gt;=H350,AND(I350&gt;=DATE(config!$B$6,1,1),I350&lt;=DATE(config!$B$6,12,31)))))</f>
        <v>1</v>
      </c>
      <c r="AC350" s="53" t="b">
        <f t="shared" si="124"/>
        <v>0</v>
      </c>
      <c r="AD350" s="53" t="b">
        <f t="shared" si="125"/>
        <v>0</v>
      </c>
      <c r="AE350" s="53">
        <f>IF(H350&lt;DATE(config!$B$6,1,1),DATE(config!$B$6,1,1),H350)</f>
        <v>44562</v>
      </c>
      <c r="AF350" s="53">
        <f>IF(ISBLANK(I350),DATE(config!$B$6,12,31),IF(I350&gt;DATE(config!$B$6,12,31),DATE(config!$B$6,12,31),I350))</f>
        <v>44926</v>
      </c>
      <c r="AG350" s="53">
        <f t="shared" si="121"/>
        <v>365</v>
      </c>
      <c r="AH350" s="53">
        <f>ROUNDDOWN((config!$B$8-H350)/365.25,0)</f>
        <v>123</v>
      </c>
      <c r="AI350" s="60">
        <f t="shared" si="122"/>
        <v>4</v>
      </c>
      <c r="AJ350" s="60" t="str">
        <f>$F350 &amp; INDEX(Beschäftigungsgruppen!$J$15:$M$15,1,AI350)</f>
        <v>d</v>
      </c>
      <c r="AK350" s="60" t="b">
        <f>G350&lt;&gt;config!$F$20</f>
        <v>1</v>
      </c>
      <c r="AL350" s="60" t="str">
        <f t="shared" si="129"/>
        <v>Ja</v>
      </c>
      <c r="AM350" s="60" t="str">
        <f t="shared" si="123"/>
        <v>Nein</v>
      </c>
      <c r="AN350" s="60" t="b">
        <f t="shared" si="126"/>
        <v>0</v>
      </c>
      <c r="AO350" s="60" t="b">
        <f>AND(C350=config!$D$23,AND(NOT(ISBLANK(H350)),H350&lt;=DATE(2022,12,31)))</f>
        <v>0</v>
      </c>
      <c r="AP350" s="60" t="b">
        <f>AND(D350=config!$J$24,AND(NOT(ISBLANK(I350)),I350&lt;=DATE(2022,12,31)))</f>
        <v>0</v>
      </c>
      <c r="AQ350" s="63">
        <f>K350*IF(AN350,14,12)/config!$B$7*AG350</f>
        <v>0</v>
      </c>
      <c r="AR350" s="63">
        <f>IF(K350&lt;=config!$B$9,config!$B$10,config!$B$11)*AQ350</f>
        <v>0</v>
      </c>
      <c r="AS350" s="63" t="e">
        <f>INDEX(Beschäftigungsgruppen!$J$16:$M$20,F350,AI350)/config!$B$12*J350</f>
        <v>#VALUE!</v>
      </c>
      <c r="AT350" s="63" t="e">
        <f>AS350*IF(AN350,14,12)/config!$B$7*AG350</f>
        <v>#VALUE!</v>
      </c>
      <c r="AU350" s="63" t="e">
        <f>IF(AS350&lt;=config!$B$9,config!$B$10,config!$B$11)*AT350</f>
        <v>#VALUE!</v>
      </c>
      <c r="AV350" s="249">
        <f t="shared" si="130"/>
        <v>0</v>
      </c>
      <c r="AW350" s="249">
        <f t="shared" si="131"/>
        <v>0</v>
      </c>
      <c r="AX350" s="53">
        <f t="shared" si="132"/>
        <v>0</v>
      </c>
    </row>
    <row r="351" spans="2:50" ht="15" customHeight="1" x14ac:dyDescent="0.2">
      <c r="B351" s="176" t="str">
        <f t="shared" si="133"/>
        <v/>
      </c>
      <c r="C351" s="137"/>
      <c r="D351" s="115"/>
      <c r="E351" s="96"/>
      <c r="F351" s="127"/>
      <c r="G351" s="128"/>
      <c r="H351" s="122"/>
      <c r="I351" s="123"/>
      <c r="J351" s="129"/>
      <c r="K351" s="17"/>
      <c r="L351" s="115"/>
      <c r="M351" s="117" t="str">
        <f t="shared" si="134"/>
        <v/>
      </c>
      <c r="N351" s="14" t="str">
        <f t="shared" si="135"/>
        <v/>
      </c>
      <c r="O351" s="264" t="str">
        <f t="shared" si="142"/>
        <v/>
      </c>
      <c r="P351" s="262"/>
      <c r="Q351" s="110" t="str">
        <f t="shared" si="136"/>
        <v/>
      </c>
      <c r="R351" s="14" t="str">
        <f t="shared" si="137"/>
        <v/>
      </c>
      <c r="S351" s="14" t="str">
        <f t="shared" si="138"/>
        <v/>
      </c>
      <c r="T351" s="14" t="str">
        <f t="shared" si="139"/>
        <v/>
      </c>
      <c r="U351" s="14" t="str">
        <f t="shared" si="140"/>
        <v/>
      </c>
      <c r="V351" s="95" t="str">
        <f t="shared" si="141"/>
        <v/>
      </c>
      <c r="W351" s="120"/>
      <c r="X351" s="53"/>
      <c r="Y351" s="53" t="b">
        <f t="shared" si="127"/>
        <v>1</v>
      </c>
      <c r="Z351" s="53" t="b">
        <f t="shared" si="128"/>
        <v>0</v>
      </c>
      <c r="AA351" s="53" t="b">
        <f>IF(ISBLANK(H351),TRUE,AND(IF(ISBLANK(I351),TRUE,I351&gt;=H351),AND(H351&gt;=DATE(1900,1,1),H351&lt;=DATE(config!$B$6,12,31))))</f>
        <v>1</v>
      </c>
      <c r="AB351" s="53" t="b">
        <f>IF(ISBLANK(I351),TRUE,IF(ISBLANK(H351),FALSE,AND(I351&gt;=H351,AND(I351&gt;=DATE(config!$B$6,1,1),I351&lt;=DATE(config!$B$6,12,31)))))</f>
        <v>1</v>
      </c>
      <c r="AC351" s="53" t="b">
        <f t="shared" si="124"/>
        <v>0</v>
      </c>
      <c r="AD351" s="53" t="b">
        <f t="shared" si="125"/>
        <v>0</v>
      </c>
      <c r="AE351" s="53">
        <f>IF(H351&lt;DATE(config!$B$6,1,1),DATE(config!$B$6,1,1),H351)</f>
        <v>44562</v>
      </c>
      <c r="AF351" s="53">
        <f>IF(ISBLANK(I351),DATE(config!$B$6,12,31),IF(I351&gt;DATE(config!$B$6,12,31),DATE(config!$B$6,12,31),I351))</f>
        <v>44926</v>
      </c>
      <c r="AG351" s="53">
        <f t="shared" si="121"/>
        <v>365</v>
      </c>
      <c r="AH351" s="53">
        <f>ROUNDDOWN((config!$B$8-H351)/365.25,0)</f>
        <v>123</v>
      </c>
      <c r="AI351" s="60">
        <f t="shared" si="122"/>
        <v>4</v>
      </c>
      <c r="AJ351" s="60" t="str">
        <f>$F351 &amp; INDEX(Beschäftigungsgruppen!$J$15:$M$15,1,AI351)</f>
        <v>d</v>
      </c>
      <c r="AK351" s="60" t="b">
        <f>G351&lt;&gt;config!$F$20</f>
        <v>1</v>
      </c>
      <c r="AL351" s="60" t="str">
        <f t="shared" si="129"/>
        <v>Ja</v>
      </c>
      <c r="AM351" s="60" t="str">
        <f t="shared" si="123"/>
        <v>Nein</v>
      </c>
      <c r="AN351" s="60" t="b">
        <f t="shared" si="126"/>
        <v>0</v>
      </c>
      <c r="AO351" s="60" t="b">
        <f>AND(C351=config!$D$23,AND(NOT(ISBLANK(H351)),H351&lt;=DATE(2022,12,31)))</f>
        <v>0</v>
      </c>
      <c r="AP351" s="60" t="b">
        <f>AND(D351=config!$J$24,AND(NOT(ISBLANK(I351)),I351&lt;=DATE(2022,12,31)))</f>
        <v>0</v>
      </c>
      <c r="AQ351" s="63">
        <f>K351*IF(AN351,14,12)/config!$B$7*AG351</f>
        <v>0</v>
      </c>
      <c r="AR351" s="63">
        <f>IF(K351&lt;=config!$B$9,config!$B$10,config!$B$11)*AQ351</f>
        <v>0</v>
      </c>
      <c r="AS351" s="63" t="e">
        <f>INDEX(Beschäftigungsgruppen!$J$16:$M$20,F351,AI351)/config!$B$12*J351</f>
        <v>#VALUE!</v>
      </c>
      <c r="AT351" s="63" t="e">
        <f>AS351*IF(AN351,14,12)/config!$B$7*AG351</f>
        <v>#VALUE!</v>
      </c>
      <c r="AU351" s="63" t="e">
        <f>IF(AS351&lt;=config!$B$9,config!$B$10,config!$B$11)*AT351</f>
        <v>#VALUE!</v>
      </c>
      <c r="AV351" s="249">
        <f t="shared" si="130"/>
        <v>0</v>
      </c>
      <c r="AW351" s="249">
        <f t="shared" si="131"/>
        <v>0</v>
      </c>
      <c r="AX351" s="53">
        <f t="shared" si="132"/>
        <v>0</v>
      </c>
    </row>
    <row r="352" spans="2:50" ht="15" customHeight="1" x14ac:dyDescent="0.2">
      <c r="B352" s="176" t="str">
        <f t="shared" si="133"/>
        <v/>
      </c>
      <c r="C352" s="137"/>
      <c r="D352" s="115"/>
      <c r="E352" s="96"/>
      <c r="F352" s="127"/>
      <c r="G352" s="128"/>
      <c r="H352" s="122"/>
      <c r="I352" s="123"/>
      <c r="J352" s="129"/>
      <c r="K352" s="17"/>
      <c r="L352" s="115"/>
      <c r="M352" s="117" t="str">
        <f t="shared" si="134"/>
        <v/>
      </c>
      <c r="N352" s="14" t="str">
        <f t="shared" si="135"/>
        <v/>
      </c>
      <c r="O352" s="264" t="str">
        <f t="shared" si="142"/>
        <v/>
      </c>
      <c r="P352" s="262"/>
      <c r="Q352" s="110" t="str">
        <f t="shared" si="136"/>
        <v/>
      </c>
      <c r="R352" s="14" t="str">
        <f t="shared" si="137"/>
        <v/>
      </c>
      <c r="S352" s="14" t="str">
        <f t="shared" si="138"/>
        <v/>
      </c>
      <c r="T352" s="14" t="str">
        <f t="shared" si="139"/>
        <v/>
      </c>
      <c r="U352" s="14" t="str">
        <f t="shared" si="140"/>
        <v/>
      </c>
      <c r="V352" s="95" t="str">
        <f t="shared" si="141"/>
        <v/>
      </c>
      <c r="W352" s="120"/>
      <c r="X352" s="53"/>
      <c r="Y352" s="53" t="b">
        <f t="shared" si="127"/>
        <v>1</v>
      </c>
      <c r="Z352" s="53" t="b">
        <f t="shared" si="128"/>
        <v>0</v>
      </c>
      <c r="AA352" s="53" t="b">
        <f>IF(ISBLANK(H352),TRUE,AND(IF(ISBLANK(I352),TRUE,I352&gt;=H352),AND(H352&gt;=DATE(1900,1,1),H352&lt;=DATE(config!$B$6,12,31))))</f>
        <v>1</v>
      </c>
      <c r="AB352" s="53" t="b">
        <f>IF(ISBLANK(I352),TRUE,IF(ISBLANK(H352),FALSE,AND(I352&gt;=H352,AND(I352&gt;=DATE(config!$B$6,1,1),I352&lt;=DATE(config!$B$6,12,31)))))</f>
        <v>1</v>
      </c>
      <c r="AC352" s="53" t="b">
        <f t="shared" si="124"/>
        <v>0</v>
      </c>
      <c r="AD352" s="53" t="b">
        <f t="shared" si="125"/>
        <v>0</v>
      </c>
      <c r="AE352" s="53">
        <f>IF(H352&lt;DATE(config!$B$6,1,1),DATE(config!$B$6,1,1),H352)</f>
        <v>44562</v>
      </c>
      <c r="AF352" s="53">
        <f>IF(ISBLANK(I352),DATE(config!$B$6,12,31),IF(I352&gt;DATE(config!$B$6,12,31),DATE(config!$B$6,12,31),I352))</f>
        <v>44926</v>
      </c>
      <c r="AG352" s="53">
        <f t="shared" si="121"/>
        <v>365</v>
      </c>
      <c r="AH352" s="53">
        <f>ROUNDDOWN((config!$B$8-H352)/365.25,0)</f>
        <v>123</v>
      </c>
      <c r="AI352" s="60">
        <f t="shared" si="122"/>
        <v>4</v>
      </c>
      <c r="AJ352" s="60" t="str">
        <f>$F352 &amp; INDEX(Beschäftigungsgruppen!$J$15:$M$15,1,AI352)</f>
        <v>d</v>
      </c>
      <c r="AK352" s="60" t="b">
        <f>G352&lt;&gt;config!$F$20</f>
        <v>1</v>
      </c>
      <c r="AL352" s="60" t="str">
        <f t="shared" si="129"/>
        <v>Ja</v>
      </c>
      <c r="AM352" s="60" t="str">
        <f t="shared" si="123"/>
        <v>Nein</v>
      </c>
      <c r="AN352" s="60" t="b">
        <f t="shared" si="126"/>
        <v>0</v>
      </c>
      <c r="AO352" s="60" t="b">
        <f>AND(C352=config!$D$23,AND(NOT(ISBLANK(H352)),H352&lt;=DATE(2022,12,31)))</f>
        <v>0</v>
      </c>
      <c r="AP352" s="60" t="b">
        <f>AND(D352=config!$J$24,AND(NOT(ISBLANK(I352)),I352&lt;=DATE(2022,12,31)))</f>
        <v>0</v>
      </c>
      <c r="AQ352" s="63">
        <f>K352*IF(AN352,14,12)/config!$B$7*AG352</f>
        <v>0</v>
      </c>
      <c r="AR352" s="63">
        <f>IF(K352&lt;=config!$B$9,config!$B$10,config!$B$11)*AQ352</f>
        <v>0</v>
      </c>
      <c r="AS352" s="63" t="e">
        <f>INDEX(Beschäftigungsgruppen!$J$16:$M$20,F352,AI352)/config!$B$12*J352</f>
        <v>#VALUE!</v>
      </c>
      <c r="AT352" s="63" t="e">
        <f>AS352*IF(AN352,14,12)/config!$B$7*AG352</f>
        <v>#VALUE!</v>
      </c>
      <c r="AU352" s="63" t="e">
        <f>IF(AS352&lt;=config!$B$9,config!$B$10,config!$B$11)*AT352</f>
        <v>#VALUE!</v>
      </c>
      <c r="AV352" s="249">
        <f t="shared" si="130"/>
        <v>0</v>
      </c>
      <c r="AW352" s="249">
        <f t="shared" si="131"/>
        <v>0</v>
      </c>
      <c r="AX352" s="53">
        <f t="shared" si="132"/>
        <v>0</v>
      </c>
    </row>
    <row r="353" spans="2:50" ht="15" customHeight="1" x14ac:dyDescent="0.2">
      <c r="B353" s="176" t="str">
        <f t="shared" si="133"/>
        <v/>
      </c>
      <c r="C353" s="137"/>
      <c r="D353" s="115"/>
      <c r="E353" s="96"/>
      <c r="F353" s="127"/>
      <c r="G353" s="128"/>
      <c r="H353" s="122"/>
      <c r="I353" s="123"/>
      <c r="J353" s="129"/>
      <c r="K353" s="17"/>
      <c r="L353" s="115"/>
      <c r="M353" s="117" t="str">
        <f t="shared" si="134"/>
        <v/>
      </c>
      <c r="N353" s="14" t="str">
        <f t="shared" si="135"/>
        <v/>
      </c>
      <c r="O353" s="264" t="str">
        <f t="shared" si="142"/>
        <v/>
      </c>
      <c r="P353" s="262"/>
      <c r="Q353" s="110" t="str">
        <f t="shared" si="136"/>
        <v/>
      </c>
      <c r="R353" s="14" t="str">
        <f t="shared" si="137"/>
        <v/>
      </c>
      <c r="S353" s="14" t="str">
        <f t="shared" si="138"/>
        <v/>
      </c>
      <c r="T353" s="14" t="str">
        <f t="shared" si="139"/>
        <v/>
      </c>
      <c r="U353" s="14" t="str">
        <f t="shared" si="140"/>
        <v/>
      </c>
      <c r="V353" s="95" t="str">
        <f t="shared" si="141"/>
        <v/>
      </c>
      <c r="W353" s="120"/>
      <c r="X353" s="53"/>
      <c r="Y353" s="53" t="b">
        <f t="shared" si="127"/>
        <v>1</v>
      </c>
      <c r="Z353" s="53" t="b">
        <f t="shared" si="128"/>
        <v>0</v>
      </c>
      <c r="AA353" s="53" t="b">
        <f>IF(ISBLANK(H353),TRUE,AND(IF(ISBLANK(I353),TRUE,I353&gt;=H353),AND(H353&gt;=DATE(1900,1,1),H353&lt;=DATE(config!$B$6,12,31))))</f>
        <v>1</v>
      </c>
      <c r="AB353" s="53" t="b">
        <f>IF(ISBLANK(I353),TRUE,IF(ISBLANK(H353),FALSE,AND(I353&gt;=H353,AND(I353&gt;=DATE(config!$B$6,1,1),I353&lt;=DATE(config!$B$6,12,31)))))</f>
        <v>1</v>
      </c>
      <c r="AC353" s="53" t="b">
        <f t="shared" si="124"/>
        <v>0</v>
      </c>
      <c r="AD353" s="53" t="b">
        <f t="shared" si="125"/>
        <v>0</v>
      </c>
      <c r="AE353" s="53">
        <f>IF(H353&lt;DATE(config!$B$6,1,1),DATE(config!$B$6,1,1),H353)</f>
        <v>44562</v>
      </c>
      <c r="AF353" s="53">
        <f>IF(ISBLANK(I353),DATE(config!$B$6,12,31),IF(I353&gt;DATE(config!$B$6,12,31),DATE(config!$B$6,12,31),I353))</f>
        <v>44926</v>
      </c>
      <c r="AG353" s="53">
        <f t="shared" si="121"/>
        <v>365</v>
      </c>
      <c r="AH353" s="53">
        <f>ROUNDDOWN((config!$B$8-H353)/365.25,0)</f>
        <v>123</v>
      </c>
      <c r="AI353" s="60">
        <f t="shared" si="122"/>
        <v>4</v>
      </c>
      <c r="AJ353" s="60" t="str">
        <f>$F353 &amp; INDEX(Beschäftigungsgruppen!$J$15:$M$15,1,AI353)</f>
        <v>d</v>
      </c>
      <c r="AK353" s="60" t="b">
        <f>G353&lt;&gt;config!$F$20</f>
        <v>1</v>
      </c>
      <c r="AL353" s="60" t="str">
        <f t="shared" si="129"/>
        <v>Ja</v>
      </c>
      <c r="AM353" s="60" t="str">
        <f t="shared" si="123"/>
        <v>Nein</v>
      </c>
      <c r="AN353" s="60" t="b">
        <f t="shared" si="126"/>
        <v>0</v>
      </c>
      <c r="AO353" s="60" t="b">
        <f>AND(C353=config!$D$23,AND(NOT(ISBLANK(H353)),H353&lt;=DATE(2022,12,31)))</f>
        <v>0</v>
      </c>
      <c r="AP353" s="60" t="b">
        <f>AND(D353=config!$J$24,AND(NOT(ISBLANK(I353)),I353&lt;=DATE(2022,12,31)))</f>
        <v>0</v>
      </c>
      <c r="AQ353" s="63">
        <f>K353*IF(AN353,14,12)/config!$B$7*AG353</f>
        <v>0</v>
      </c>
      <c r="AR353" s="63">
        <f>IF(K353&lt;=config!$B$9,config!$B$10,config!$B$11)*AQ353</f>
        <v>0</v>
      </c>
      <c r="AS353" s="63" t="e">
        <f>INDEX(Beschäftigungsgruppen!$J$16:$M$20,F353,AI353)/config!$B$12*J353</f>
        <v>#VALUE!</v>
      </c>
      <c r="AT353" s="63" t="e">
        <f>AS353*IF(AN353,14,12)/config!$B$7*AG353</f>
        <v>#VALUE!</v>
      </c>
      <c r="AU353" s="63" t="e">
        <f>IF(AS353&lt;=config!$B$9,config!$B$10,config!$B$11)*AT353</f>
        <v>#VALUE!</v>
      </c>
      <c r="AV353" s="249">
        <f t="shared" si="130"/>
        <v>0</v>
      </c>
      <c r="AW353" s="249">
        <f t="shared" si="131"/>
        <v>0</v>
      </c>
      <c r="AX353" s="53">
        <f t="shared" si="132"/>
        <v>0</v>
      </c>
    </row>
    <row r="354" spans="2:50" ht="15" customHeight="1" x14ac:dyDescent="0.2">
      <c r="B354" s="176" t="str">
        <f t="shared" si="133"/>
        <v/>
      </c>
      <c r="C354" s="137"/>
      <c r="D354" s="115"/>
      <c r="E354" s="96"/>
      <c r="F354" s="127"/>
      <c r="G354" s="128"/>
      <c r="H354" s="122"/>
      <c r="I354" s="123"/>
      <c r="J354" s="129"/>
      <c r="K354" s="17"/>
      <c r="L354" s="115"/>
      <c r="M354" s="117" t="str">
        <f t="shared" si="134"/>
        <v/>
      </c>
      <c r="N354" s="14" t="str">
        <f t="shared" si="135"/>
        <v/>
      </c>
      <c r="O354" s="264" t="str">
        <f t="shared" si="142"/>
        <v/>
      </c>
      <c r="P354" s="262"/>
      <c r="Q354" s="110" t="str">
        <f t="shared" si="136"/>
        <v/>
      </c>
      <c r="R354" s="14" t="str">
        <f t="shared" si="137"/>
        <v/>
      </c>
      <c r="S354" s="14" t="str">
        <f t="shared" si="138"/>
        <v/>
      </c>
      <c r="T354" s="14" t="str">
        <f t="shared" si="139"/>
        <v/>
      </c>
      <c r="U354" s="14" t="str">
        <f t="shared" si="140"/>
        <v/>
      </c>
      <c r="V354" s="95" t="str">
        <f t="shared" si="141"/>
        <v/>
      </c>
      <c r="W354" s="120"/>
      <c r="X354" s="53"/>
      <c r="Y354" s="53" t="b">
        <f t="shared" si="127"/>
        <v>1</v>
      </c>
      <c r="Z354" s="53" t="b">
        <f t="shared" si="128"/>
        <v>0</v>
      </c>
      <c r="AA354" s="53" t="b">
        <f>IF(ISBLANK(H354),TRUE,AND(IF(ISBLANK(I354),TRUE,I354&gt;=H354),AND(H354&gt;=DATE(1900,1,1),H354&lt;=DATE(config!$B$6,12,31))))</f>
        <v>1</v>
      </c>
      <c r="AB354" s="53" t="b">
        <f>IF(ISBLANK(I354),TRUE,IF(ISBLANK(H354),FALSE,AND(I354&gt;=H354,AND(I354&gt;=DATE(config!$B$6,1,1),I354&lt;=DATE(config!$B$6,12,31)))))</f>
        <v>1</v>
      </c>
      <c r="AC354" s="53" t="b">
        <f t="shared" si="124"/>
        <v>0</v>
      </c>
      <c r="AD354" s="53" t="b">
        <f t="shared" si="125"/>
        <v>0</v>
      </c>
      <c r="AE354" s="53">
        <f>IF(H354&lt;DATE(config!$B$6,1,1),DATE(config!$B$6,1,1),H354)</f>
        <v>44562</v>
      </c>
      <c r="AF354" s="53">
        <f>IF(ISBLANK(I354),DATE(config!$B$6,12,31),IF(I354&gt;DATE(config!$B$6,12,31),DATE(config!$B$6,12,31),I354))</f>
        <v>44926</v>
      </c>
      <c r="AG354" s="53">
        <f t="shared" si="121"/>
        <v>365</v>
      </c>
      <c r="AH354" s="53">
        <f>ROUNDDOWN((config!$B$8-H354)/365.25,0)</f>
        <v>123</v>
      </c>
      <c r="AI354" s="60">
        <f t="shared" si="122"/>
        <v>4</v>
      </c>
      <c r="AJ354" s="60" t="str">
        <f>$F354 &amp; INDEX(Beschäftigungsgruppen!$J$15:$M$15,1,AI354)</f>
        <v>d</v>
      </c>
      <c r="AK354" s="60" t="b">
        <f>G354&lt;&gt;config!$F$20</f>
        <v>1</v>
      </c>
      <c r="AL354" s="60" t="str">
        <f t="shared" si="129"/>
        <v>Ja</v>
      </c>
      <c r="AM354" s="60" t="str">
        <f t="shared" si="123"/>
        <v>Nein</v>
      </c>
      <c r="AN354" s="60" t="b">
        <f t="shared" si="126"/>
        <v>0</v>
      </c>
      <c r="AO354" s="60" t="b">
        <f>AND(C354=config!$D$23,AND(NOT(ISBLANK(H354)),H354&lt;=DATE(2022,12,31)))</f>
        <v>0</v>
      </c>
      <c r="AP354" s="60" t="b">
        <f>AND(D354=config!$J$24,AND(NOT(ISBLANK(I354)),I354&lt;=DATE(2022,12,31)))</f>
        <v>0</v>
      </c>
      <c r="AQ354" s="63">
        <f>K354*IF(AN354,14,12)/config!$B$7*AG354</f>
        <v>0</v>
      </c>
      <c r="AR354" s="63">
        <f>IF(K354&lt;=config!$B$9,config!$B$10,config!$B$11)*AQ354</f>
        <v>0</v>
      </c>
      <c r="AS354" s="63" t="e">
        <f>INDEX(Beschäftigungsgruppen!$J$16:$M$20,F354,AI354)/config!$B$12*J354</f>
        <v>#VALUE!</v>
      </c>
      <c r="AT354" s="63" t="e">
        <f>AS354*IF(AN354,14,12)/config!$B$7*AG354</f>
        <v>#VALUE!</v>
      </c>
      <c r="AU354" s="63" t="e">
        <f>IF(AS354&lt;=config!$B$9,config!$B$10,config!$B$11)*AT354</f>
        <v>#VALUE!</v>
      </c>
      <c r="AV354" s="249">
        <f t="shared" si="130"/>
        <v>0</v>
      </c>
      <c r="AW354" s="249">
        <f t="shared" si="131"/>
        <v>0</v>
      </c>
      <c r="AX354" s="53">
        <f t="shared" si="132"/>
        <v>0</v>
      </c>
    </row>
    <row r="355" spans="2:50" ht="15" customHeight="1" x14ac:dyDescent="0.2">
      <c r="B355" s="176" t="str">
        <f t="shared" si="133"/>
        <v/>
      </c>
      <c r="C355" s="137"/>
      <c r="D355" s="115"/>
      <c r="E355" s="96"/>
      <c r="F355" s="127"/>
      <c r="G355" s="128"/>
      <c r="H355" s="122"/>
      <c r="I355" s="123"/>
      <c r="J355" s="129"/>
      <c r="K355" s="17"/>
      <c r="L355" s="115"/>
      <c r="M355" s="117" t="str">
        <f t="shared" si="134"/>
        <v/>
      </c>
      <c r="N355" s="14" t="str">
        <f t="shared" si="135"/>
        <v/>
      </c>
      <c r="O355" s="264" t="str">
        <f t="shared" si="142"/>
        <v/>
      </c>
      <c r="P355" s="262"/>
      <c r="Q355" s="110" t="str">
        <f t="shared" si="136"/>
        <v/>
      </c>
      <c r="R355" s="14" t="str">
        <f t="shared" si="137"/>
        <v/>
      </c>
      <c r="S355" s="14" t="str">
        <f t="shared" si="138"/>
        <v/>
      </c>
      <c r="T355" s="14" t="str">
        <f t="shared" si="139"/>
        <v/>
      </c>
      <c r="U355" s="14" t="str">
        <f t="shared" si="140"/>
        <v/>
      </c>
      <c r="V355" s="95" t="str">
        <f t="shared" si="141"/>
        <v/>
      </c>
      <c r="W355" s="120"/>
      <c r="X355" s="53"/>
      <c r="Y355" s="53" t="b">
        <f t="shared" si="127"/>
        <v>1</v>
      </c>
      <c r="Z355" s="53" t="b">
        <f t="shared" si="128"/>
        <v>0</v>
      </c>
      <c r="AA355" s="53" t="b">
        <f>IF(ISBLANK(H355),TRUE,AND(IF(ISBLANK(I355),TRUE,I355&gt;=H355),AND(H355&gt;=DATE(1900,1,1),H355&lt;=DATE(config!$B$6,12,31))))</f>
        <v>1</v>
      </c>
      <c r="AB355" s="53" t="b">
        <f>IF(ISBLANK(I355),TRUE,IF(ISBLANK(H355),FALSE,AND(I355&gt;=H355,AND(I355&gt;=DATE(config!$B$6,1,1),I355&lt;=DATE(config!$B$6,12,31)))))</f>
        <v>1</v>
      </c>
      <c r="AC355" s="53" t="b">
        <f t="shared" si="124"/>
        <v>0</v>
      </c>
      <c r="AD355" s="53" t="b">
        <f t="shared" si="125"/>
        <v>0</v>
      </c>
      <c r="AE355" s="53">
        <f>IF(H355&lt;DATE(config!$B$6,1,1),DATE(config!$B$6,1,1),H355)</f>
        <v>44562</v>
      </c>
      <c r="AF355" s="53">
        <f>IF(ISBLANK(I355),DATE(config!$B$6,12,31),IF(I355&gt;DATE(config!$B$6,12,31),DATE(config!$B$6,12,31),I355))</f>
        <v>44926</v>
      </c>
      <c r="AG355" s="53">
        <f t="shared" si="121"/>
        <v>365</v>
      </c>
      <c r="AH355" s="53">
        <f>ROUNDDOWN((config!$B$8-H355)/365.25,0)</f>
        <v>123</v>
      </c>
      <c r="AI355" s="60">
        <f t="shared" si="122"/>
        <v>4</v>
      </c>
      <c r="AJ355" s="60" t="str">
        <f>$F355 &amp; INDEX(Beschäftigungsgruppen!$J$15:$M$15,1,AI355)</f>
        <v>d</v>
      </c>
      <c r="AK355" s="60" t="b">
        <f>G355&lt;&gt;config!$F$20</f>
        <v>1</v>
      </c>
      <c r="AL355" s="60" t="str">
        <f t="shared" si="129"/>
        <v>Ja</v>
      </c>
      <c r="AM355" s="60" t="str">
        <f t="shared" si="123"/>
        <v>Nein</v>
      </c>
      <c r="AN355" s="60" t="b">
        <f t="shared" si="126"/>
        <v>0</v>
      </c>
      <c r="AO355" s="60" t="b">
        <f>AND(C355=config!$D$23,AND(NOT(ISBLANK(H355)),H355&lt;=DATE(2022,12,31)))</f>
        <v>0</v>
      </c>
      <c r="AP355" s="60" t="b">
        <f>AND(D355=config!$J$24,AND(NOT(ISBLANK(I355)),I355&lt;=DATE(2022,12,31)))</f>
        <v>0</v>
      </c>
      <c r="AQ355" s="63">
        <f>K355*IF(AN355,14,12)/config!$B$7*AG355</f>
        <v>0</v>
      </c>
      <c r="AR355" s="63">
        <f>IF(K355&lt;=config!$B$9,config!$B$10,config!$B$11)*AQ355</f>
        <v>0</v>
      </c>
      <c r="AS355" s="63" t="e">
        <f>INDEX(Beschäftigungsgruppen!$J$16:$M$20,F355,AI355)/config!$B$12*J355</f>
        <v>#VALUE!</v>
      </c>
      <c r="AT355" s="63" t="e">
        <f>AS355*IF(AN355,14,12)/config!$B$7*AG355</f>
        <v>#VALUE!</v>
      </c>
      <c r="AU355" s="63" t="e">
        <f>IF(AS355&lt;=config!$B$9,config!$B$10,config!$B$11)*AT355</f>
        <v>#VALUE!</v>
      </c>
      <c r="AV355" s="249">
        <f t="shared" si="130"/>
        <v>0</v>
      </c>
      <c r="AW355" s="249">
        <f t="shared" si="131"/>
        <v>0</v>
      </c>
      <c r="AX355" s="53">
        <f t="shared" si="132"/>
        <v>0</v>
      </c>
    </row>
    <row r="356" spans="2:50" ht="15" customHeight="1" x14ac:dyDescent="0.2">
      <c r="B356" s="176" t="str">
        <f t="shared" si="133"/>
        <v/>
      </c>
      <c r="C356" s="137"/>
      <c r="D356" s="115"/>
      <c r="E356" s="96"/>
      <c r="F356" s="127"/>
      <c r="G356" s="128"/>
      <c r="H356" s="122"/>
      <c r="I356" s="123"/>
      <c r="J356" s="129"/>
      <c r="K356" s="17"/>
      <c r="L356" s="115"/>
      <c r="M356" s="117" t="str">
        <f t="shared" si="134"/>
        <v/>
      </c>
      <c r="N356" s="14" t="str">
        <f t="shared" si="135"/>
        <v/>
      </c>
      <c r="O356" s="264" t="str">
        <f t="shared" si="142"/>
        <v/>
      </c>
      <c r="P356" s="262"/>
      <c r="Q356" s="110" t="str">
        <f t="shared" si="136"/>
        <v/>
      </c>
      <c r="R356" s="14" t="str">
        <f t="shared" si="137"/>
        <v/>
      </c>
      <c r="S356" s="14" t="str">
        <f t="shared" si="138"/>
        <v/>
      </c>
      <c r="T356" s="14" t="str">
        <f t="shared" si="139"/>
        <v/>
      </c>
      <c r="U356" s="14" t="str">
        <f t="shared" si="140"/>
        <v/>
      </c>
      <c r="V356" s="95" t="str">
        <f t="shared" si="141"/>
        <v/>
      </c>
      <c r="W356" s="120"/>
      <c r="X356" s="53"/>
      <c r="Y356" s="53" t="b">
        <f t="shared" si="127"/>
        <v>1</v>
      </c>
      <c r="Z356" s="53" t="b">
        <f t="shared" si="128"/>
        <v>0</v>
      </c>
      <c r="AA356" s="53" t="b">
        <f>IF(ISBLANK(H356),TRUE,AND(IF(ISBLANK(I356),TRUE,I356&gt;=H356),AND(H356&gt;=DATE(1900,1,1),H356&lt;=DATE(config!$B$6,12,31))))</f>
        <v>1</v>
      </c>
      <c r="AB356" s="53" t="b">
        <f>IF(ISBLANK(I356),TRUE,IF(ISBLANK(H356),FALSE,AND(I356&gt;=H356,AND(I356&gt;=DATE(config!$B$6,1,1),I356&lt;=DATE(config!$B$6,12,31)))))</f>
        <v>1</v>
      </c>
      <c r="AC356" s="53" t="b">
        <f t="shared" si="124"/>
        <v>0</v>
      </c>
      <c r="AD356" s="53" t="b">
        <f t="shared" si="125"/>
        <v>0</v>
      </c>
      <c r="AE356" s="53">
        <f>IF(H356&lt;DATE(config!$B$6,1,1),DATE(config!$B$6,1,1),H356)</f>
        <v>44562</v>
      </c>
      <c r="AF356" s="53">
        <f>IF(ISBLANK(I356),DATE(config!$B$6,12,31),IF(I356&gt;DATE(config!$B$6,12,31),DATE(config!$B$6,12,31),I356))</f>
        <v>44926</v>
      </c>
      <c r="AG356" s="53">
        <f t="shared" si="121"/>
        <v>365</v>
      </c>
      <c r="AH356" s="53">
        <f>ROUNDDOWN((config!$B$8-H356)/365.25,0)</f>
        <v>123</v>
      </c>
      <c r="AI356" s="60">
        <f t="shared" si="122"/>
        <v>4</v>
      </c>
      <c r="AJ356" s="60" t="str">
        <f>$F356 &amp; INDEX(Beschäftigungsgruppen!$J$15:$M$15,1,AI356)</f>
        <v>d</v>
      </c>
      <c r="AK356" s="60" t="b">
        <f>G356&lt;&gt;config!$F$20</f>
        <v>1</v>
      </c>
      <c r="AL356" s="60" t="str">
        <f t="shared" si="129"/>
        <v>Ja</v>
      </c>
      <c r="AM356" s="60" t="str">
        <f t="shared" si="123"/>
        <v>Nein</v>
      </c>
      <c r="AN356" s="60" t="b">
        <f t="shared" si="126"/>
        <v>0</v>
      </c>
      <c r="AO356" s="60" t="b">
        <f>AND(C356=config!$D$23,AND(NOT(ISBLANK(H356)),H356&lt;=DATE(2022,12,31)))</f>
        <v>0</v>
      </c>
      <c r="AP356" s="60" t="b">
        <f>AND(D356=config!$J$24,AND(NOT(ISBLANK(I356)),I356&lt;=DATE(2022,12,31)))</f>
        <v>0</v>
      </c>
      <c r="AQ356" s="63">
        <f>K356*IF(AN356,14,12)/config!$B$7*AG356</f>
        <v>0</v>
      </c>
      <c r="AR356" s="63">
        <f>IF(K356&lt;=config!$B$9,config!$B$10,config!$B$11)*AQ356</f>
        <v>0</v>
      </c>
      <c r="AS356" s="63" t="e">
        <f>INDEX(Beschäftigungsgruppen!$J$16:$M$20,F356,AI356)/config!$B$12*J356</f>
        <v>#VALUE!</v>
      </c>
      <c r="AT356" s="63" t="e">
        <f>AS356*IF(AN356,14,12)/config!$B$7*AG356</f>
        <v>#VALUE!</v>
      </c>
      <c r="AU356" s="63" t="e">
        <f>IF(AS356&lt;=config!$B$9,config!$B$10,config!$B$11)*AT356</f>
        <v>#VALUE!</v>
      </c>
      <c r="AV356" s="249">
        <f t="shared" si="130"/>
        <v>0</v>
      </c>
      <c r="AW356" s="249">
        <f t="shared" si="131"/>
        <v>0</v>
      </c>
      <c r="AX356" s="53">
        <f t="shared" si="132"/>
        <v>0</v>
      </c>
    </row>
    <row r="357" spans="2:50" ht="15" customHeight="1" x14ac:dyDescent="0.2">
      <c r="B357" s="176" t="str">
        <f t="shared" si="133"/>
        <v/>
      </c>
      <c r="C357" s="137"/>
      <c r="D357" s="115"/>
      <c r="E357" s="96"/>
      <c r="F357" s="127"/>
      <c r="G357" s="128"/>
      <c r="H357" s="122"/>
      <c r="I357" s="123"/>
      <c r="J357" s="129"/>
      <c r="K357" s="17"/>
      <c r="L357" s="115"/>
      <c r="M357" s="117" t="str">
        <f t="shared" si="134"/>
        <v/>
      </c>
      <c r="N357" s="14" t="str">
        <f t="shared" si="135"/>
        <v/>
      </c>
      <c r="O357" s="264" t="str">
        <f t="shared" si="142"/>
        <v/>
      </c>
      <c r="P357" s="262"/>
      <c r="Q357" s="110" t="str">
        <f t="shared" si="136"/>
        <v/>
      </c>
      <c r="R357" s="14" t="str">
        <f t="shared" si="137"/>
        <v/>
      </c>
      <c r="S357" s="14" t="str">
        <f t="shared" si="138"/>
        <v/>
      </c>
      <c r="T357" s="14" t="str">
        <f t="shared" si="139"/>
        <v/>
      </c>
      <c r="U357" s="14" t="str">
        <f t="shared" si="140"/>
        <v/>
      </c>
      <c r="V357" s="95" t="str">
        <f t="shared" si="141"/>
        <v/>
      </c>
      <c r="W357" s="120"/>
      <c r="X357" s="53"/>
      <c r="Y357" s="53" t="b">
        <f t="shared" si="127"/>
        <v>1</v>
      </c>
      <c r="Z357" s="53" t="b">
        <f t="shared" si="128"/>
        <v>0</v>
      </c>
      <c r="AA357" s="53" t="b">
        <f>IF(ISBLANK(H357),TRUE,AND(IF(ISBLANK(I357),TRUE,I357&gt;=H357),AND(H357&gt;=DATE(1900,1,1),H357&lt;=DATE(config!$B$6,12,31))))</f>
        <v>1</v>
      </c>
      <c r="AB357" s="53" t="b">
        <f>IF(ISBLANK(I357),TRUE,IF(ISBLANK(H357),FALSE,AND(I357&gt;=H357,AND(I357&gt;=DATE(config!$B$6,1,1),I357&lt;=DATE(config!$B$6,12,31)))))</f>
        <v>1</v>
      </c>
      <c r="AC357" s="53" t="b">
        <f t="shared" si="124"/>
        <v>0</v>
      </c>
      <c r="AD357" s="53" t="b">
        <f t="shared" si="125"/>
        <v>0</v>
      </c>
      <c r="AE357" s="53">
        <f>IF(H357&lt;DATE(config!$B$6,1,1),DATE(config!$B$6,1,1),H357)</f>
        <v>44562</v>
      </c>
      <c r="AF357" s="53">
        <f>IF(ISBLANK(I357),DATE(config!$B$6,12,31),IF(I357&gt;DATE(config!$B$6,12,31),DATE(config!$B$6,12,31),I357))</f>
        <v>44926</v>
      </c>
      <c r="AG357" s="53">
        <f t="shared" si="121"/>
        <v>365</v>
      </c>
      <c r="AH357" s="53">
        <f>ROUNDDOWN((config!$B$8-H357)/365.25,0)</f>
        <v>123</v>
      </c>
      <c r="AI357" s="60">
        <f t="shared" si="122"/>
        <v>4</v>
      </c>
      <c r="AJ357" s="60" t="str">
        <f>$F357 &amp; INDEX(Beschäftigungsgruppen!$J$15:$M$15,1,AI357)</f>
        <v>d</v>
      </c>
      <c r="AK357" s="60" t="b">
        <f>G357&lt;&gt;config!$F$20</f>
        <v>1</v>
      </c>
      <c r="AL357" s="60" t="str">
        <f t="shared" si="129"/>
        <v>Ja</v>
      </c>
      <c r="AM357" s="60" t="str">
        <f t="shared" si="123"/>
        <v>Nein</v>
      </c>
      <c r="AN357" s="60" t="b">
        <f t="shared" si="126"/>
        <v>0</v>
      </c>
      <c r="AO357" s="60" t="b">
        <f>AND(C357=config!$D$23,AND(NOT(ISBLANK(H357)),H357&lt;=DATE(2022,12,31)))</f>
        <v>0</v>
      </c>
      <c r="AP357" s="60" t="b">
        <f>AND(D357=config!$J$24,AND(NOT(ISBLANK(I357)),I357&lt;=DATE(2022,12,31)))</f>
        <v>0</v>
      </c>
      <c r="AQ357" s="63">
        <f>K357*IF(AN357,14,12)/config!$B$7*AG357</f>
        <v>0</v>
      </c>
      <c r="AR357" s="63">
        <f>IF(K357&lt;=config!$B$9,config!$B$10,config!$B$11)*AQ357</f>
        <v>0</v>
      </c>
      <c r="AS357" s="63" t="e">
        <f>INDEX(Beschäftigungsgruppen!$J$16:$M$20,F357,AI357)/config!$B$12*J357</f>
        <v>#VALUE!</v>
      </c>
      <c r="AT357" s="63" t="e">
        <f>AS357*IF(AN357,14,12)/config!$B$7*AG357</f>
        <v>#VALUE!</v>
      </c>
      <c r="AU357" s="63" t="e">
        <f>IF(AS357&lt;=config!$B$9,config!$B$10,config!$B$11)*AT357</f>
        <v>#VALUE!</v>
      </c>
      <c r="AV357" s="249">
        <f t="shared" si="130"/>
        <v>0</v>
      </c>
      <c r="AW357" s="249">
        <f t="shared" si="131"/>
        <v>0</v>
      </c>
      <c r="AX357" s="53">
        <f t="shared" si="132"/>
        <v>0</v>
      </c>
    </row>
    <row r="358" spans="2:50" ht="15" customHeight="1" x14ac:dyDescent="0.2">
      <c r="B358" s="176" t="str">
        <f t="shared" si="133"/>
        <v/>
      </c>
      <c r="C358" s="137"/>
      <c r="D358" s="115"/>
      <c r="E358" s="96"/>
      <c r="F358" s="127"/>
      <c r="G358" s="128"/>
      <c r="H358" s="122"/>
      <c r="I358" s="123"/>
      <c r="J358" s="129"/>
      <c r="K358" s="17"/>
      <c r="L358" s="115"/>
      <c r="M358" s="117" t="str">
        <f t="shared" si="134"/>
        <v/>
      </c>
      <c r="N358" s="14" t="str">
        <f t="shared" si="135"/>
        <v/>
      </c>
      <c r="O358" s="264" t="str">
        <f t="shared" si="142"/>
        <v/>
      </c>
      <c r="P358" s="262"/>
      <c r="Q358" s="110" t="str">
        <f t="shared" si="136"/>
        <v/>
      </c>
      <c r="R358" s="14" t="str">
        <f t="shared" si="137"/>
        <v/>
      </c>
      <c r="S358" s="14" t="str">
        <f t="shared" si="138"/>
        <v/>
      </c>
      <c r="T358" s="14" t="str">
        <f t="shared" si="139"/>
        <v/>
      </c>
      <c r="U358" s="14" t="str">
        <f t="shared" si="140"/>
        <v/>
      </c>
      <c r="V358" s="95" t="str">
        <f t="shared" si="141"/>
        <v/>
      </c>
      <c r="W358" s="120"/>
      <c r="X358" s="53"/>
      <c r="Y358" s="53" t="b">
        <f t="shared" si="127"/>
        <v>1</v>
      </c>
      <c r="Z358" s="53" t="b">
        <f t="shared" si="128"/>
        <v>0</v>
      </c>
      <c r="AA358" s="53" t="b">
        <f>IF(ISBLANK(H358),TRUE,AND(IF(ISBLANK(I358),TRUE,I358&gt;=H358),AND(H358&gt;=DATE(1900,1,1),H358&lt;=DATE(config!$B$6,12,31))))</f>
        <v>1</v>
      </c>
      <c r="AB358" s="53" t="b">
        <f>IF(ISBLANK(I358),TRUE,IF(ISBLANK(H358),FALSE,AND(I358&gt;=H358,AND(I358&gt;=DATE(config!$B$6,1,1),I358&lt;=DATE(config!$B$6,12,31)))))</f>
        <v>1</v>
      </c>
      <c r="AC358" s="53" t="b">
        <f t="shared" si="124"/>
        <v>0</v>
      </c>
      <c r="AD358" s="53" t="b">
        <f t="shared" si="125"/>
        <v>0</v>
      </c>
      <c r="AE358" s="53">
        <f>IF(H358&lt;DATE(config!$B$6,1,1),DATE(config!$B$6,1,1),H358)</f>
        <v>44562</v>
      </c>
      <c r="AF358" s="53">
        <f>IF(ISBLANK(I358),DATE(config!$B$6,12,31),IF(I358&gt;DATE(config!$B$6,12,31),DATE(config!$B$6,12,31),I358))</f>
        <v>44926</v>
      </c>
      <c r="AG358" s="53">
        <f t="shared" si="121"/>
        <v>365</v>
      </c>
      <c r="AH358" s="53">
        <f>ROUNDDOWN((config!$B$8-H358)/365.25,0)</f>
        <v>123</v>
      </c>
      <c r="AI358" s="60">
        <f t="shared" si="122"/>
        <v>4</v>
      </c>
      <c r="AJ358" s="60" t="str">
        <f>$F358 &amp; INDEX(Beschäftigungsgruppen!$J$15:$M$15,1,AI358)</f>
        <v>d</v>
      </c>
      <c r="AK358" s="60" t="b">
        <f>G358&lt;&gt;config!$F$20</f>
        <v>1</v>
      </c>
      <c r="AL358" s="60" t="str">
        <f t="shared" si="129"/>
        <v>Ja</v>
      </c>
      <c r="AM358" s="60" t="str">
        <f t="shared" si="123"/>
        <v>Nein</v>
      </c>
      <c r="AN358" s="60" t="b">
        <f t="shared" si="126"/>
        <v>0</v>
      </c>
      <c r="AO358" s="60" t="b">
        <f>AND(C358=config!$D$23,AND(NOT(ISBLANK(H358)),H358&lt;=DATE(2022,12,31)))</f>
        <v>0</v>
      </c>
      <c r="AP358" s="60" t="b">
        <f>AND(D358=config!$J$24,AND(NOT(ISBLANK(I358)),I358&lt;=DATE(2022,12,31)))</f>
        <v>0</v>
      </c>
      <c r="AQ358" s="63">
        <f>K358*IF(AN358,14,12)/config!$B$7*AG358</f>
        <v>0</v>
      </c>
      <c r="AR358" s="63">
        <f>IF(K358&lt;=config!$B$9,config!$B$10,config!$B$11)*AQ358</f>
        <v>0</v>
      </c>
      <c r="AS358" s="63" t="e">
        <f>INDEX(Beschäftigungsgruppen!$J$16:$M$20,F358,AI358)/config!$B$12*J358</f>
        <v>#VALUE!</v>
      </c>
      <c r="AT358" s="63" t="e">
        <f>AS358*IF(AN358,14,12)/config!$B$7*AG358</f>
        <v>#VALUE!</v>
      </c>
      <c r="AU358" s="63" t="e">
        <f>IF(AS358&lt;=config!$B$9,config!$B$10,config!$B$11)*AT358</f>
        <v>#VALUE!</v>
      </c>
      <c r="AV358" s="249">
        <f t="shared" si="130"/>
        <v>0</v>
      </c>
      <c r="AW358" s="249">
        <f t="shared" si="131"/>
        <v>0</v>
      </c>
      <c r="AX358" s="53">
        <f t="shared" si="132"/>
        <v>0</v>
      </c>
    </row>
    <row r="359" spans="2:50" ht="15" customHeight="1" x14ac:dyDescent="0.2">
      <c r="B359" s="176" t="str">
        <f t="shared" si="133"/>
        <v/>
      </c>
      <c r="C359" s="137"/>
      <c r="D359" s="115"/>
      <c r="E359" s="96"/>
      <c r="F359" s="127"/>
      <c r="G359" s="128"/>
      <c r="H359" s="122"/>
      <c r="I359" s="123"/>
      <c r="J359" s="129"/>
      <c r="K359" s="17"/>
      <c r="L359" s="115"/>
      <c r="M359" s="117" t="str">
        <f t="shared" si="134"/>
        <v/>
      </c>
      <c r="N359" s="14" t="str">
        <f t="shared" si="135"/>
        <v/>
      </c>
      <c r="O359" s="264" t="str">
        <f t="shared" si="142"/>
        <v/>
      </c>
      <c r="P359" s="262"/>
      <c r="Q359" s="110" t="str">
        <f t="shared" si="136"/>
        <v/>
      </c>
      <c r="R359" s="14" t="str">
        <f t="shared" si="137"/>
        <v/>
      </c>
      <c r="S359" s="14" t="str">
        <f t="shared" si="138"/>
        <v/>
      </c>
      <c r="T359" s="14" t="str">
        <f t="shared" si="139"/>
        <v/>
      </c>
      <c r="U359" s="14" t="str">
        <f t="shared" si="140"/>
        <v/>
      </c>
      <c r="V359" s="95" t="str">
        <f t="shared" si="141"/>
        <v/>
      </c>
      <c r="W359" s="120"/>
      <c r="X359" s="53"/>
      <c r="Y359" s="53" t="b">
        <f t="shared" si="127"/>
        <v>1</v>
      </c>
      <c r="Z359" s="53" t="b">
        <f t="shared" si="128"/>
        <v>0</v>
      </c>
      <c r="AA359" s="53" t="b">
        <f>IF(ISBLANK(H359),TRUE,AND(IF(ISBLANK(I359),TRUE,I359&gt;=H359),AND(H359&gt;=DATE(1900,1,1),H359&lt;=DATE(config!$B$6,12,31))))</f>
        <v>1</v>
      </c>
      <c r="AB359" s="53" t="b">
        <f>IF(ISBLANK(I359),TRUE,IF(ISBLANK(H359),FALSE,AND(I359&gt;=H359,AND(I359&gt;=DATE(config!$B$6,1,1),I359&lt;=DATE(config!$B$6,12,31)))))</f>
        <v>1</v>
      </c>
      <c r="AC359" s="53" t="b">
        <f t="shared" si="124"/>
        <v>0</v>
      </c>
      <c r="AD359" s="53" t="b">
        <f t="shared" si="125"/>
        <v>0</v>
      </c>
      <c r="AE359" s="53">
        <f>IF(H359&lt;DATE(config!$B$6,1,1),DATE(config!$B$6,1,1),H359)</f>
        <v>44562</v>
      </c>
      <c r="AF359" s="53">
        <f>IF(ISBLANK(I359),DATE(config!$B$6,12,31),IF(I359&gt;DATE(config!$B$6,12,31),DATE(config!$B$6,12,31),I359))</f>
        <v>44926</v>
      </c>
      <c r="AG359" s="53">
        <f t="shared" si="121"/>
        <v>365</v>
      </c>
      <c r="AH359" s="53">
        <f>ROUNDDOWN((config!$B$8-H359)/365.25,0)</f>
        <v>123</v>
      </c>
      <c r="AI359" s="60">
        <f t="shared" si="122"/>
        <v>4</v>
      </c>
      <c r="AJ359" s="60" t="str">
        <f>$F359 &amp; INDEX(Beschäftigungsgruppen!$J$15:$M$15,1,AI359)</f>
        <v>d</v>
      </c>
      <c r="AK359" s="60" t="b">
        <f>G359&lt;&gt;config!$F$20</f>
        <v>1</v>
      </c>
      <c r="AL359" s="60" t="str">
        <f t="shared" si="129"/>
        <v>Ja</v>
      </c>
      <c r="AM359" s="60" t="str">
        <f t="shared" si="123"/>
        <v>Nein</v>
      </c>
      <c r="AN359" s="60" t="b">
        <f t="shared" si="126"/>
        <v>0</v>
      </c>
      <c r="AO359" s="60" t="b">
        <f>AND(C359=config!$D$23,AND(NOT(ISBLANK(H359)),H359&lt;=DATE(2022,12,31)))</f>
        <v>0</v>
      </c>
      <c r="AP359" s="60" t="b">
        <f>AND(D359=config!$J$24,AND(NOT(ISBLANK(I359)),I359&lt;=DATE(2022,12,31)))</f>
        <v>0</v>
      </c>
      <c r="AQ359" s="63">
        <f>K359*IF(AN359,14,12)/config!$B$7*AG359</f>
        <v>0</v>
      </c>
      <c r="AR359" s="63">
        <f>IF(K359&lt;=config!$B$9,config!$B$10,config!$B$11)*AQ359</f>
        <v>0</v>
      </c>
      <c r="AS359" s="63" t="e">
        <f>INDEX(Beschäftigungsgruppen!$J$16:$M$20,F359,AI359)/config!$B$12*J359</f>
        <v>#VALUE!</v>
      </c>
      <c r="AT359" s="63" t="e">
        <f>AS359*IF(AN359,14,12)/config!$B$7*AG359</f>
        <v>#VALUE!</v>
      </c>
      <c r="AU359" s="63" t="e">
        <f>IF(AS359&lt;=config!$B$9,config!$B$10,config!$B$11)*AT359</f>
        <v>#VALUE!</v>
      </c>
      <c r="AV359" s="249">
        <f t="shared" si="130"/>
        <v>0</v>
      </c>
      <c r="AW359" s="249">
        <f t="shared" si="131"/>
        <v>0</v>
      </c>
      <c r="AX359" s="53">
        <f t="shared" si="132"/>
        <v>0</v>
      </c>
    </row>
    <row r="360" spans="2:50" ht="15" customHeight="1" x14ac:dyDescent="0.2">
      <c r="B360" s="176" t="str">
        <f t="shared" si="133"/>
        <v/>
      </c>
      <c r="C360" s="137"/>
      <c r="D360" s="115"/>
      <c r="E360" s="96"/>
      <c r="F360" s="127"/>
      <c r="G360" s="128"/>
      <c r="H360" s="122"/>
      <c r="I360" s="123"/>
      <c r="J360" s="129"/>
      <c r="K360" s="17"/>
      <c r="L360" s="115"/>
      <c r="M360" s="117" t="str">
        <f t="shared" si="134"/>
        <v/>
      </c>
      <c r="N360" s="14" t="str">
        <f t="shared" si="135"/>
        <v/>
      </c>
      <c r="O360" s="264" t="str">
        <f t="shared" si="142"/>
        <v/>
      </c>
      <c r="P360" s="262"/>
      <c r="Q360" s="110" t="str">
        <f t="shared" si="136"/>
        <v/>
      </c>
      <c r="R360" s="14" t="str">
        <f t="shared" si="137"/>
        <v/>
      </c>
      <c r="S360" s="14" t="str">
        <f t="shared" si="138"/>
        <v/>
      </c>
      <c r="T360" s="14" t="str">
        <f t="shared" si="139"/>
        <v/>
      </c>
      <c r="U360" s="14" t="str">
        <f t="shared" si="140"/>
        <v/>
      </c>
      <c r="V360" s="95" t="str">
        <f t="shared" si="141"/>
        <v/>
      </c>
      <c r="W360" s="120"/>
      <c r="X360" s="53"/>
      <c r="Y360" s="53" t="b">
        <f t="shared" si="127"/>
        <v>1</v>
      </c>
      <c r="Z360" s="53" t="b">
        <f t="shared" si="128"/>
        <v>0</v>
      </c>
      <c r="AA360" s="53" t="b">
        <f>IF(ISBLANK(H360),TRUE,AND(IF(ISBLANK(I360),TRUE,I360&gt;=H360),AND(H360&gt;=DATE(1900,1,1),H360&lt;=DATE(config!$B$6,12,31))))</f>
        <v>1</v>
      </c>
      <c r="AB360" s="53" t="b">
        <f>IF(ISBLANK(I360),TRUE,IF(ISBLANK(H360),FALSE,AND(I360&gt;=H360,AND(I360&gt;=DATE(config!$B$6,1,1),I360&lt;=DATE(config!$B$6,12,31)))))</f>
        <v>1</v>
      </c>
      <c r="AC360" s="53" t="b">
        <f t="shared" si="124"/>
        <v>0</v>
      </c>
      <c r="AD360" s="53" t="b">
        <f t="shared" si="125"/>
        <v>0</v>
      </c>
      <c r="AE360" s="53">
        <f>IF(H360&lt;DATE(config!$B$6,1,1),DATE(config!$B$6,1,1),H360)</f>
        <v>44562</v>
      </c>
      <c r="AF360" s="53">
        <f>IF(ISBLANK(I360),DATE(config!$B$6,12,31),IF(I360&gt;DATE(config!$B$6,12,31),DATE(config!$B$6,12,31),I360))</f>
        <v>44926</v>
      </c>
      <c r="AG360" s="53">
        <f t="shared" si="121"/>
        <v>365</v>
      </c>
      <c r="AH360" s="53">
        <f>ROUNDDOWN((config!$B$8-H360)/365.25,0)</f>
        <v>123</v>
      </c>
      <c r="AI360" s="60">
        <f t="shared" si="122"/>
        <v>4</v>
      </c>
      <c r="AJ360" s="60" t="str">
        <f>$F360 &amp; INDEX(Beschäftigungsgruppen!$J$15:$M$15,1,AI360)</f>
        <v>d</v>
      </c>
      <c r="AK360" s="60" t="b">
        <f>G360&lt;&gt;config!$F$20</f>
        <v>1</v>
      </c>
      <c r="AL360" s="60" t="str">
        <f t="shared" si="129"/>
        <v>Ja</v>
      </c>
      <c r="AM360" s="60" t="str">
        <f t="shared" si="123"/>
        <v>Nein</v>
      </c>
      <c r="AN360" s="60" t="b">
        <f t="shared" si="126"/>
        <v>0</v>
      </c>
      <c r="AO360" s="60" t="b">
        <f>AND(C360=config!$D$23,AND(NOT(ISBLANK(H360)),H360&lt;=DATE(2022,12,31)))</f>
        <v>0</v>
      </c>
      <c r="AP360" s="60" t="b">
        <f>AND(D360=config!$J$24,AND(NOT(ISBLANK(I360)),I360&lt;=DATE(2022,12,31)))</f>
        <v>0</v>
      </c>
      <c r="AQ360" s="63">
        <f>K360*IF(AN360,14,12)/config!$B$7*AG360</f>
        <v>0</v>
      </c>
      <c r="AR360" s="63">
        <f>IF(K360&lt;=config!$B$9,config!$B$10,config!$B$11)*AQ360</f>
        <v>0</v>
      </c>
      <c r="AS360" s="63" t="e">
        <f>INDEX(Beschäftigungsgruppen!$J$16:$M$20,F360,AI360)/config!$B$12*J360</f>
        <v>#VALUE!</v>
      </c>
      <c r="AT360" s="63" t="e">
        <f>AS360*IF(AN360,14,12)/config!$B$7*AG360</f>
        <v>#VALUE!</v>
      </c>
      <c r="AU360" s="63" t="e">
        <f>IF(AS360&lt;=config!$B$9,config!$B$10,config!$B$11)*AT360</f>
        <v>#VALUE!</v>
      </c>
      <c r="AV360" s="249">
        <f t="shared" si="130"/>
        <v>0</v>
      </c>
      <c r="AW360" s="249">
        <f t="shared" si="131"/>
        <v>0</v>
      </c>
      <c r="AX360" s="53">
        <f t="shared" si="132"/>
        <v>0</v>
      </c>
    </row>
    <row r="361" spans="2:50" ht="15" customHeight="1" x14ac:dyDescent="0.2">
      <c r="B361" s="176" t="str">
        <f t="shared" si="133"/>
        <v/>
      </c>
      <c r="C361" s="137"/>
      <c r="D361" s="115"/>
      <c r="E361" s="96"/>
      <c r="F361" s="127"/>
      <c r="G361" s="128"/>
      <c r="H361" s="122"/>
      <c r="I361" s="123"/>
      <c r="J361" s="129"/>
      <c r="K361" s="17"/>
      <c r="L361" s="115"/>
      <c r="M361" s="117" t="str">
        <f t="shared" si="134"/>
        <v/>
      </c>
      <c r="N361" s="14" t="str">
        <f t="shared" si="135"/>
        <v/>
      </c>
      <c r="O361" s="264" t="str">
        <f t="shared" si="142"/>
        <v/>
      </c>
      <c r="P361" s="262"/>
      <c r="Q361" s="110" t="str">
        <f t="shared" si="136"/>
        <v/>
      </c>
      <c r="R361" s="14" t="str">
        <f t="shared" si="137"/>
        <v/>
      </c>
      <c r="S361" s="14" t="str">
        <f t="shared" si="138"/>
        <v/>
      </c>
      <c r="T361" s="14" t="str">
        <f t="shared" si="139"/>
        <v/>
      </c>
      <c r="U361" s="14" t="str">
        <f t="shared" si="140"/>
        <v/>
      </c>
      <c r="V361" s="95" t="str">
        <f t="shared" si="141"/>
        <v/>
      </c>
      <c r="W361" s="120"/>
      <c r="X361" s="53"/>
      <c r="Y361" s="53" t="b">
        <f t="shared" si="127"/>
        <v>1</v>
      </c>
      <c r="Z361" s="53" t="b">
        <f t="shared" si="128"/>
        <v>0</v>
      </c>
      <c r="AA361" s="53" t="b">
        <f>IF(ISBLANK(H361),TRUE,AND(IF(ISBLANK(I361),TRUE,I361&gt;=H361),AND(H361&gt;=DATE(1900,1,1),H361&lt;=DATE(config!$B$6,12,31))))</f>
        <v>1</v>
      </c>
      <c r="AB361" s="53" t="b">
        <f>IF(ISBLANK(I361),TRUE,IF(ISBLANK(H361),FALSE,AND(I361&gt;=H361,AND(I361&gt;=DATE(config!$B$6,1,1),I361&lt;=DATE(config!$B$6,12,31)))))</f>
        <v>1</v>
      </c>
      <c r="AC361" s="53" t="b">
        <f t="shared" si="124"/>
        <v>0</v>
      </c>
      <c r="AD361" s="53" t="b">
        <f t="shared" si="125"/>
        <v>0</v>
      </c>
      <c r="AE361" s="53">
        <f>IF(H361&lt;DATE(config!$B$6,1,1),DATE(config!$B$6,1,1),H361)</f>
        <v>44562</v>
      </c>
      <c r="AF361" s="53">
        <f>IF(ISBLANK(I361),DATE(config!$B$6,12,31),IF(I361&gt;DATE(config!$B$6,12,31),DATE(config!$B$6,12,31),I361))</f>
        <v>44926</v>
      </c>
      <c r="AG361" s="53">
        <f t="shared" si="121"/>
        <v>365</v>
      </c>
      <c r="AH361" s="53">
        <f>ROUNDDOWN((config!$B$8-H361)/365.25,0)</f>
        <v>123</v>
      </c>
      <c r="AI361" s="60">
        <f t="shared" si="122"/>
        <v>4</v>
      </c>
      <c r="AJ361" s="60" t="str">
        <f>$F361 &amp; INDEX(Beschäftigungsgruppen!$J$15:$M$15,1,AI361)</f>
        <v>d</v>
      </c>
      <c r="AK361" s="60" t="b">
        <f>G361&lt;&gt;config!$F$20</f>
        <v>1</v>
      </c>
      <c r="AL361" s="60" t="str">
        <f t="shared" si="129"/>
        <v>Ja</v>
      </c>
      <c r="AM361" s="60" t="str">
        <f t="shared" si="123"/>
        <v>Nein</v>
      </c>
      <c r="AN361" s="60" t="b">
        <f t="shared" si="126"/>
        <v>0</v>
      </c>
      <c r="AO361" s="60" t="b">
        <f>AND(C361=config!$D$23,AND(NOT(ISBLANK(H361)),H361&lt;=DATE(2022,12,31)))</f>
        <v>0</v>
      </c>
      <c r="AP361" s="60" t="b">
        <f>AND(D361=config!$J$24,AND(NOT(ISBLANK(I361)),I361&lt;=DATE(2022,12,31)))</f>
        <v>0</v>
      </c>
      <c r="AQ361" s="63">
        <f>K361*IF(AN361,14,12)/config!$B$7*AG361</f>
        <v>0</v>
      </c>
      <c r="AR361" s="63">
        <f>IF(K361&lt;=config!$B$9,config!$B$10,config!$B$11)*AQ361</f>
        <v>0</v>
      </c>
      <c r="AS361" s="63" t="e">
        <f>INDEX(Beschäftigungsgruppen!$J$16:$M$20,F361,AI361)/config!$B$12*J361</f>
        <v>#VALUE!</v>
      </c>
      <c r="AT361" s="63" t="e">
        <f>AS361*IF(AN361,14,12)/config!$B$7*AG361</f>
        <v>#VALUE!</v>
      </c>
      <c r="AU361" s="63" t="e">
        <f>IF(AS361&lt;=config!$B$9,config!$B$10,config!$B$11)*AT361</f>
        <v>#VALUE!</v>
      </c>
      <c r="AV361" s="249">
        <f t="shared" si="130"/>
        <v>0</v>
      </c>
      <c r="AW361" s="249">
        <f t="shared" si="131"/>
        <v>0</v>
      </c>
      <c r="AX361" s="53">
        <f t="shared" si="132"/>
        <v>0</v>
      </c>
    </row>
    <row r="362" spans="2:50" ht="15" customHeight="1" x14ac:dyDescent="0.2">
      <c r="B362" s="176" t="str">
        <f t="shared" si="133"/>
        <v/>
      </c>
      <c r="C362" s="137"/>
      <c r="D362" s="115"/>
      <c r="E362" s="96"/>
      <c r="F362" s="127"/>
      <c r="G362" s="128"/>
      <c r="H362" s="122"/>
      <c r="I362" s="123"/>
      <c r="J362" s="129"/>
      <c r="K362" s="17"/>
      <c r="L362" s="115"/>
      <c r="M362" s="117" t="str">
        <f t="shared" si="134"/>
        <v/>
      </c>
      <c r="N362" s="14" t="str">
        <f t="shared" si="135"/>
        <v/>
      </c>
      <c r="O362" s="264" t="str">
        <f t="shared" si="142"/>
        <v/>
      </c>
      <c r="P362" s="262"/>
      <c r="Q362" s="110" t="str">
        <f t="shared" si="136"/>
        <v/>
      </c>
      <c r="R362" s="14" t="str">
        <f t="shared" si="137"/>
        <v/>
      </c>
      <c r="S362" s="14" t="str">
        <f t="shared" si="138"/>
        <v/>
      </c>
      <c r="T362" s="14" t="str">
        <f t="shared" si="139"/>
        <v/>
      </c>
      <c r="U362" s="14" t="str">
        <f t="shared" si="140"/>
        <v/>
      </c>
      <c r="V362" s="95" t="str">
        <f t="shared" si="141"/>
        <v/>
      </c>
      <c r="W362" s="120"/>
      <c r="X362" s="53"/>
      <c r="Y362" s="53" t="b">
        <f t="shared" si="127"/>
        <v>1</v>
      </c>
      <c r="Z362" s="53" t="b">
        <f t="shared" si="128"/>
        <v>0</v>
      </c>
      <c r="AA362" s="53" t="b">
        <f>IF(ISBLANK(H362),TRUE,AND(IF(ISBLANK(I362),TRUE,I362&gt;=H362),AND(H362&gt;=DATE(1900,1,1),H362&lt;=DATE(config!$B$6,12,31))))</f>
        <v>1</v>
      </c>
      <c r="AB362" s="53" t="b">
        <f>IF(ISBLANK(I362),TRUE,IF(ISBLANK(H362),FALSE,AND(I362&gt;=H362,AND(I362&gt;=DATE(config!$B$6,1,1),I362&lt;=DATE(config!$B$6,12,31)))))</f>
        <v>1</v>
      </c>
      <c r="AC362" s="53" t="b">
        <f t="shared" si="124"/>
        <v>0</v>
      </c>
      <c r="AD362" s="53" t="b">
        <f t="shared" si="125"/>
        <v>0</v>
      </c>
      <c r="AE362" s="53">
        <f>IF(H362&lt;DATE(config!$B$6,1,1),DATE(config!$B$6,1,1),H362)</f>
        <v>44562</v>
      </c>
      <c r="AF362" s="53">
        <f>IF(ISBLANK(I362),DATE(config!$B$6,12,31),IF(I362&gt;DATE(config!$B$6,12,31),DATE(config!$B$6,12,31),I362))</f>
        <v>44926</v>
      </c>
      <c r="AG362" s="53">
        <f t="shared" si="121"/>
        <v>365</v>
      </c>
      <c r="AH362" s="53">
        <f>ROUNDDOWN((config!$B$8-H362)/365.25,0)</f>
        <v>123</v>
      </c>
      <c r="AI362" s="60">
        <f t="shared" si="122"/>
        <v>4</v>
      </c>
      <c r="AJ362" s="60" t="str">
        <f>$F362 &amp; INDEX(Beschäftigungsgruppen!$J$15:$M$15,1,AI362)</f>
        <v>d</v>
      </c>
      <c r="AK362" s="60" t="b">
        <f>G362&lt;&gt;config!$F$20</f>
        <v>1</v>
      </c>
      <c r="AL362" s="60" t="str">
        <f t="shared" si="129"/>
        <v>Ja</v>
      </c>
      <c r="AM362" s="60" t="str">
        <f t="shared" si="123"/>
        <v>Nein</v>
      </c>
      <c r="AN362" s="60" t="b">
        <f t="shared" si="126"/>
        <v>0</v>
      </c>
      <c r="AO362" s="60" t="b">
        <f>AND(C362=config!$D$23,AND(NOT(ISBLANK(H362)),H362&lt;=DATE(2022,12,31)))</f>
        <v>0</v>
      </c>
      <c r="AP362" s="60" t="b">
        <f>AND(D362=config!$J$24,AND(NOT(ISBLANK(I362)),I362&lt;=DATE(2022,12,31)))</f>
        <v>0</v>
      </c>
      <c r="AQ362" s="63">
        <f>K362*IF(AN362,14,12)/config!$B$7*AG362</f>
        <v>0</v>
      </c>
      <c r="AR362" s="63">
        <f>IF(K362&lt;=config!$B$9,config!$B$10,config!$B$11)*AQ362</f>
        <v>0</v>
      </c>
      <c r="AS362" s="63" t="e">
        <f>INDEX(Beschäftigungsgruppen!$J$16:$M$20,F362,AI362)/config!$B$12*J362</f>
        <v>#VALUE!</v>
      </c>
      <c r="AT362" s="63" t="e">
        <f>AS362*IF(AN362,14,12)/config!$B$7*AG362</f>
        <v>#VALUE!</v>
      </c>
      <c r="AU362" s="63" t="e">
        <f>IF(AS362&lt;=config!$B$9,config!$B$10,config!$B$11)*AT362</f>
        <v>#VALUE!</v>
      </c>
      <c r="AV362" s="249">
        <f t="shared" si="130"/>
        <v>0</v>
      </c>
      <c r="AW362" s="249">
        <f t="shared" si="131"/>
        <v>0</v>
      </c>
      <c r="AX362" s="53">
        <f t="shared" si="132"/>
        <v>0</v>
      </c>
    </row>
    <row r="363" spans="2:50" ht="15" customHeight="1" x14ac:dyDescent="0.2">
      <c r="B363" s="176" t="str">
        <f t="shared" si="133"/>
        <v/>
      </c>
      <c r="C363" s="137"/>
      <c r="D363" s="115"/>
      <c r="E363" s="96"/>
      <c r="F363" s="127"/>
      <c r="G363" s="128"/>
      <c r="H363" s="122"/>
      <c r="I363" s="123"/>
      <c r="J363" s="129"/>
      <c r="K363" s="17"/>
      <c r="L363" s="115"/>
      <c r="M363" s="117" t="str">
        <f t="shared" si="134"/>
        <v/>
      </c>
      <c r="N363" s="14" t="str">
        <f t="shared" si="135"/>
        <v/>
      </c>
      <c r="O363" s="264" t="str">
        <f t="shared" si="142"/>
        <v/>
      </c>
      <c r="P363" s="262"/>
      <c r="Q363" s="110" t="str">
        <f t="shared" si="136"/>
        <v/>
      </c>
      <c r="R363" s="14" t="str">
        <f t="shared" si="137"/>
        <v/>
      </c>
      <c r="S363" s="14" t="str">
        <f t="shared" si="138"/>
        <v/>
      </c>
      <c r="T363" s="14" t="str">
        <f t="shared" si="139"/>
        <v/>
      </c>
      <c r="U363" s="14" t="str">
        <f t="shared" si="140"/>
        <v/>
      </c>
      <c r="V363" s="95" t="str">
        <f t="shared" si="141"/>
        <v/>
      </c>
      <c r="W363" s="120"/>
      <c r="X363" s="53"/>
      <c r="Y363" s="53" t="b">
        <f t="shared" si="127"/>
        <v>1</v>
      </c>
      <c r="Z363" s="53" t="b">
        <f t="shared" si="128"/>
        <v>0</v>
      </c>
      <c r="AA363" s="53" t="b">
        <f>IF(ISBLANK(H363),TRUE,AND(IF(ISBLANK(I363),TRUE,I363&gt;=H363),AND(H363&gt;=DATE(1900,1,1),H363&lt;=DATE(config!$B$6,12,31))))</f>
        <v>1</v>
      </c>
      <c r="AB363" s="53" t="b">
        <f>IF(ISBLANK(I363),TRUE,IF(ISBLANK(H363),FALSE,AND(I363&gt;=H363,AND(I363&gt;=DATE(config!$B$6,1,1),I363&lt;=DATE(config!$B$6,12,31)))))</f>
        <v>1</v>
      </c>
      <c r="AC363" s="53" t="b">
        <f t="shared" si="124"/>
        <v>0</v>
      </c>
      <c r="AD363" s="53" t="b">
        <f t="shared" si="125"/>
        <v>0</v>
      </c>
      <c r="AE363" s="53">
        <f>IF(H363&lt;DATE(config!$B$6,1,1),DATE(config!$B$6,1,1),H363)</f>
        <v>44562</v>
      </c>
      <c r="AF363" s="53">
        <f>IF(ISBLANK(I363),DATE(config!$B$6,12,31),IF(I363&gt;DATE(config!$B$6,12,31),DATE(config!$B$6,12,31),I363))</f>
        <v>44926</v>
      </c>
      <c r="AG363" s="53">
        <f t="shared" ref="AG363:AG404" si="143">AF363-AE363+1</f>
        <v>365</v>
      </c>
      <c r="AH363" s="53">
        <f>ROUNDDOWN((config!$B$8-H363)/365.25,0)</f>
        <v>123</v>
      </c>
      <c r="AI363" s="60">
        <f t="shared" ref="AI363:AI404" si="144">IF(AH363&lt;5,1,IF(AH363&lt;11,2,IF(AH363&lt;18,3,4)))</f>
        <v>4</v>
      </c>
      <c r="AJ363" s="60" t="str">
        <f>$F363 &amp; INDEX(Beschäftigungsgruppen!$J$15:$M$15,1,AI363)</f>
        <v>d</v>
      </c>
      <c r="AK363" s="60" t="b">
        <f>G363&lt;&gt;config!$F$20</f>
        <v>1</v>
      </c>
      <c r="AL363" s="60" t="str">
        <f t="shared" si="129"/>
        <v>Ja</v>
      </c>
      <c r="AM363" s="60" t="str">
        <f t="shared" ref="AM363:AM404" si="145">IF(AK363,"Nein","")</f>
        <v>Nein</v>
      </c>
      <c r="AN363" s="60" t="b">
        <f t="shared" si="126"/>
        <v>0</v>
      </c>
      <c r="AO363" s="60" t="b">
        <f>AND(C363=config!$D$23,AND(NOT(ISBLANK(H363)),H363&lt;=DATE(2022,12,31)))</f>
        <v>0</v>
      </c>
      <c r="AP363" s="60" t="b">
        <f>AND(D363=config!$J$24,AND(NOT(ISBLANK(I363)),I363&lt;=DATE(2022,12,31)))</f>
        <v>0</v>
      </c>
      <c r="AQ363" s="63">
        <f>K363*IF(AN363,14,12)/config!$B$7*AG363</f>
        <v>0</v>
      </c>
      <c r="AR363" s="63">
        <f>IF(K363&lt;=config!$B$9,config!$B$10,config!$B$11)*AQ363</f>
        <v>0</v>
      </c>
      <c r="AS363" s="63" t="e">
        <f>INDEX(Beschäftigungsgruppen!$J$16:$M$20,F363,AI363)/config!$B$12*J363</f>
        <v>#VALUE!</v>
      </c>
      <c r="AT363" s="63" t="e">
        <f>AS363*IF(AN363,14,12)/config!$B$7*AG363</f>
        <v>#VALUE!</v>
      </c>
      <c r="AU363" s="63" t="e">
        <f>IF(AS363&lt;=config!$B$9,config!$B$10,config!$B$11)*AT363</f>
        <v>#VALUE!</v>
      </c>
      <c r="AV363" s="249">
        <f t="shared" si="130"/>
        <v>0</v>
      </c>
      <c r="AW363" s="249">
        <f t="shared" si="131"/>
        <v>0</v>
      </c>
      <c r="AX363" s="53">
        <f t="shared" si="132"/>
        <v>0</v>
      </c>
    </row>
    <row r="364" spans="2:50" ht="15" customHeight="1" x14ac:dyDescent="0.2">
      <c r="B364" s="176" t="str">
        <f t="shared" si="133"/>
        <v/>
      </c>
      <c r="C364" s="137"/>
      <c r="D364" s="115"/>
      <c r="E364" s="96"/>
      <c r="F364" s="127"/>
      <c r="G364" s="128"/>
      <c r="H364" s="122"/>
      <c r="I364" s="123"/>
      <c r="J364" s="129"/>
      <c r="K364" s="17"/>
      <c r="L364" s="115"/>
      <c r="M364" s="117" t="str">
        <f t="shared" si="134"/>
        <v/>
      </c>
      <c r="N364" s="14" t="str">
        <f t="shared" si="135"/>
        <v/>
      </c>
      <c r="O364" s="264" t="str">
        <f t="shared" si="142"/>
        <v/>
      </c>
      <c r="P364" s="262"/>
      <c r="Q364" s="110" t="str">
        <f t="shared" si="136"/>
        <v/>
      </c>
      <c r="R364" s="14" t="str">
        <f t="shared" si="137"/>
        <v/>
      </c>
      <c r="S364" s="14" t="str">
        <f t="shared" si="138"/>
        <v/>
      </c>
      <c r="T364" s="14" t="str">
        <f t="shared" si="139"/>
        <v/>
      </c>
      <c r="U364" s="14" t="str">
        <f t="shared" si="140"/>
        <v/>
      </c>
      <c r="V364" s="95" t="str">
        <f t="shared" si="141"/>
        <v/>
      </c>
      <c r="W364" s="120"/>
      <c r="X364" s="53"/>
      <c r="Y364" s="53" t="b">
        <f t="shared" si="127"/>
        <v>1</v>
      </c>
      <c r="Z364" s="53" t="b">
        <f t="shared" si="128"/>
        <v>0</v>
      </c>
      <c r="AA364" s="53" t="b">
        <f>IF(ISBLANK(H364),TRUE,AND(IF(ISBLANK(I364),TRUE,I364&gt;=H364),AND(H364&gt;=DATE(1900,1,1),H364&lt;=DATE(config!$B$6,12,31))))</f>
        <v>1</v>
      </c>
      <c r="AB364" s="53" t="b">
        <f>IF(ISBLANK(I364),TRUE,IF(ISBLANK(H364),FALSE,AND(I364&gt;=H364,AND(I364&gt;=DATE(config!$B$6,1,1),I364&lt;=DATE(config!$B$6,12,31)))))</f>
        <v>1</v>
      </c>
      <c r="AC364" s="53" t="b">
        <f t="shared" si="124"/>
        <v>0</v>
      </c>
      <c r="AD364" s="53" t="b">
        <f t="shared" si="125"/>
        <v>0</v>
      </c>
      <c r="AE364" s="53">
        <f>IF(H364&lt;DATE(config!$B$6,1,1),DATE(config!$B$6,1,1),H364)</f>
        <v>44562</v>
      </c>
      <c r="AF364" s="53">
        <f>IF(ISBLANK(I364),DATE(config!$B$6,12,31),IF(I364&gt;DATE(config!$B$6,12,31),DATE(config!$B$6,12,31),I364))</f>
        <v>44926</v>
      </c>
      <c r="AG364" s="53">
        <f t="shared" si="143"/>
        <v>365</v>
      </c>
      <c r="AH364" s="53">
        <f>ROUNDDOWN((config!$B$8-H364)/365.25,0)</f>
        <v>123</v>
      </c>
      <c r="AI364" s="60">
        <f t="shared" si="144"/>
        <v>4</v>
      </c>
      <c r="AJ364" s="60" t="str">
        <f>$F364 &amp; INDEX(Beschäftigungsgruppen!$J$15:$M$15,1,AI364)</f>
        <v>d</v>
      </c>
      <c r="AK364" s="60" t="b">
        <f>G364&lt;&gt;config!$F$20</f>
        <v>1</v>
      </c>
      <c r="AL364" s="60" t="str">
        <f t="shared" si="129"/>
        <v>Ja</v>
      </c>
      <c r="AM364" s="60" t="str">
        <f t="shared" si="145"/>
        <v>Nein</v>
      </c>
      <c r="AN364" s="60" t="b">
        <f t="shared" si="126"/>
        <v>0</v>
      </c>
      <c r="AO364" s="60" t="b">
        <f>AND(C364=config!$D$23,AND(NOT(ISBLANK(H364)),H364&lt;=DATE(2022,12,31)))</f>
        <v>0</v>
      </c>
      <c r="AP364" s="60" t="b">
        <f>AND(D364=config!$J$24,AND(NOT(ISBLANK(I364)),I364&lt;=DATE(2022,12,31)))</f>
        <v>0</v>
      </c>
      <c r="AQ364" s="63">
        <f>K364*IF(AN364,14,12)/config!$B$7*AG364</f>
        <v>0</v>
      </c>
      <c r="AR364" s="63">
        <f>IF(K364&lt;=config!$B$9,config!$B$10,config!$B$11)*AQ364</f>
        <v>0</v>
      </c>
      <c r="AS364" s="63" t="e">
        <f>INDEX(Beschäftigungsgruppen!$J$16:$M$20,F364,AI364)/config!$B$12*J364</f>
        <v>#VALUE!</v>
      </c>
      <c r="AT364" s="63" t="e">
        <f>AS364*IF(AN364,14,12)/config!$B$7*AG364</f>
        <v>#VALUE!</v>
      </c>
      <c r="AU364" s="63" t="e">
        <f>IF(AS364&lt;=config!$B$9,config!$B$10,config!$B$11)*AT364</f>
        <v>#VALUE!</v>
      </c>
      <c r="AV364" s="249">
        <f t="shared" si="130"/>
        <v>0</v>
      </c>
      <c r="AW364" s="249">
        <f t="shared" si="131"/>
        <v>0</v>
      </c>
      <c r="AX364" s="53">
        <f t="shared" si="132"/>
        <v>0</v>
      </c>
    </row>
    <row r="365" spans="2:50" ht="15" customHeight="1" x14ac:dyDescent="0.2">
      <c r="B365" s="176" t="str">
        <f t="shared" si="133"/>
        <v/>
      </c>
      <c r="C365" s="137"/>
      <c r="D365" s="115"/>
      <c r="E365" s="96"/>
      <c r="F365" s="127"/>
      <c r="G365" s="128"/>
      <c r="H365" s="122"/>
      <c r="I365" s="123"/>
      <c r="J365" s="129"/>
      <c r="K365" s="17"/>
      <c r="L365" s="115"/>
      <c r="M365" s="117" t="str">
        <f t="shared" si="134"/>
        <v/>
      </c>
      <c r="N365" s="14" t="str">
        <f t="shared" si="135"/>
        <v/>
      </c>
      <c r="O365" s="264" t="str">
        <f t="shared" si="142"/>
        <v/>
      </c>
      <c r="P365" s="262"/>
      <c r="Q365" s="110" t="str">
        <f t="shared" si="136"/>
        <v/>
      </c>
      <c r="R365" s="14" t="str">
        <f t="shared" si="137"/>
        <v/>
      </c>
      <c r="S365" s="14" t="str">
        <f t="shared" si="138"/>
        <v/>
      </c>
      <c r="T365" s="14" t="str">
        <f t="shared" si="139"/>
        <v/>
      </c>
      <c r="U365" s="14" t="str">
        <f t="shared" si="140"/>
        <v/>
      </c>
      <c r="V365" s="95" t="str">
        <f t="shared" si="141"/>
        <v/>
      </c>
      <c r="W365" s="120"/>
      <c r="X365" s="53"/>
      <c r="Y365" s="53" t="b">
        <f t="shared" si="127"/>
        <v>1</v>
      </c>
      <c r="Z365" s="53" t="b">
        <f t="shared" si="128"/>
        <v>0</v>
      </c>
      <c r="AA365" s="53" t="b">
        <f>IF(ISBLANK(H365),TRUE,AND(IF(ISBLANK(I365),TRUE,I365&gt;=H365),AND(H365&gt;=DATE(1900,1,1),H365&lt;=DATE(config!$B$6,12,31))))</f>
        <v>1</v>
      </c>
      <c r="AB365" s="53" t="b">
        <f>IF(ISBLANK(I365),TRUE,IF(ISBLANK(H365),FALSE,AND(I365&gt;=H365,AND(I365&gt;=DATE(config!$B$6,1,1),I365&lt;=DATE(config!$B$6,12,31)))))</f>
        <v>1</v>
      </c>
      <c r="AC365" s="53" t="b">
        <f t="shared" si="124"/>
        <v>0</v>
      </c>
      <c r="AD365" s="53" t="b">
        <f t="shared" si="125"/>
        <v>0</v>
      </c>
      <c r="AE365" s="53">
        <f>IF(H365&lt;DATE(config!$B$6,1,1),DATE(config!$B$6,1,1),H365)</f>
        <v>44562</v>
      </c>
      <c r="AF365" s="53">
        <f>IF(ISBLANK(I365),DATE(config!$B$6,12,31),IF(I365&gt;DATE(config!$B$6,12,31),DATE(config!$B$6,12,31),I365))</f>
        <v>44926</v>
      </c>
      <c r="AG365" s="53">
        <f t="shared" si="143"/>
        <v>365</v>
      </c>
      <c r="AH365" s="53">
        <f>ROUNDDOWN((config!$B$8-H365)/365.25,0)</f>
        <v>123</v>
      </c>
      <c r="AI365" s="60">
        <f t="shared" si="144"/>
        <v>4</v>
      </c>
      <c r="AJ365" s="60" t="str">
        <f>$F365 &amp; INDEX(Beschäftigungsgruppen!$J$15:$M$15,1,AI365)</f>
        <v>d</v>
      </c>
      <c r="AK365" s="60" t="b">
        <f>G365&lt;&gt;config!$F$20</f>
        <v>1</v>
      </c>
      <c r="AL365" s="60" t="str">
        <f t="shared" si="129"/>
        <v>Ja</v>
      </c>
      <c r="AM365" s="60" t="str">
        <f t="shared" si="145"/>
        <v>Nein</v>
      </c>
      <c r="AN365" s="60" t="b">
        <f t="shared" si="126"/>
        <v>0</v>
      </c>
      <c r="AO365" s="60" t="b">
        <f>AND(C365=config!$D$23,AND(NOT(ISBLANK(H365)),H365&lt;=DATE(2022,12,31)))</f>
        <v>0</v>
      </c>
      <c r="AP365" s="60" t="b">
        <f>AND(D365=config!$J$24,AND(NOT(ISBLANK(I365)),I365&lt;=DATE(2022,12,31)))</f>
        <v>0</v>
      </c>
      <c r="AQ365" s="63">
        <f>K365*IF(AN365,14,12)/config!$B$7*AG365</f>
        <v>0</v>
      </c>
      <c r="AR365" s="63">
        <f>IF(K365&lt;=config!$B$9,config!$B$10,config!$B$11)*AQ365</f>
        <v>0</v>
      </c>
      <c r="AS365" s="63" t="e">
        <f>INDEX(Beschäftigungsgruppen!$J$16:$M$20,F365,AI365)/config!$B$12*J365</f>
        <v>#VALUE!</v>
      </c>
      <c r="AT365" s="63" t="e">
        <f>AS365*IF(AN365,14,12)/config!$B$7*AG365</f>
        <v>#VALUE!</v>
      </c>
      <c r="AU365" s="63" t="e">
        <f>IF(AS365&lt;=config!$B$9,config!$B$10,config!$B$11)*AT365</f>
        <v>#VALUE!</v>
      </c>
      <c r="AV365" s="249">
        <f t="shared" si="130"/>
        <v>0</v>
      </c>
      <c r="AW365" s="249">
        <f t="shared" si="131"/>
        <v>0</v>
      </c>
      <c r="AX365" s="53">
        <f t="shared" si="132"/>
        <v>0</v>
      </c>
    </row>
    <row r="366" spans="2:50" ht="15" customHeight="1" x14ac:dyDescent="0.2">
      <c r="B366" s="176" t="str">
        <f t="shared" si="133"/>
        <v/>
      </c>
      <c r="C366" s="137"/>
      <c r="D366" s="115"/>
      <c r="E366" s="96"/>
      <c r="F366" s="127"/>
      <c r="G366" s="128"/>
      <c r="H366" s="122"/>
      <c r="I366" s="123"/>
      <c r="J366" s="129"/>
      <c r="K366" s="17"/>
      <c r="L366" s="115"/>
      <c r="M366" s="117" t="str">
        <f t="shared" si="134"/>
        <v/>
      </c>
      <c r="N366" s="14" t="str">
        <f t="shared" si="135"/>
        <v/>
      </c>
      <c r="O366" s="264" t="str">
        <f t="shared" si="142"/>
        <v/>
      </c>
      <c r="P366" s="262"/>
      <c r="Q366" s="110" t="str">
        <f t="shared" si="136"/>
        <v/>
      </c>
      <c r="R366" s="14" t="str">
        <f t="shared" si="137"/>
        <v/>
      </c>
      <c r="S366" s="14" t="str">
        <f t="shared" si="138"/>
        <v/>
      </c>
      <c r="T366" s="14" t="str">
        <f t="shared" si="139"/>
        <v/>
      </c>
      <c r="U366" s="14" t="str">
        <f t="shared" si="140"/>
        <v/>
      </c>
      <c r="V366" s="95" t="str">
        <f t="shared" si="141"/>
        <v/>
      </c>
      <c r="W366" s="120"/>
      <c r="X366" s="53"/>
      <c r="Y366" s="53" t="b">
        <f t="shared" si="127"/>
        <v>1</v>
      </c>
      <c r="Z366" s="53" t="b">
        <f t="shared" si="128"/>
        <v>0</v>
      </c>
      <c r="AA366" s="53" t="b">
        <f>IF(ISBLANK(H366),TRUE,AND(IF(ISBLANK(I366),TRUE,I366&gt;=H366),AND(H366&gt;=DATE(1900,1,1),H366&lt;=DATE(config!$B$6,12,31))))</f>
        <v>1</v>
      </c>
      <c r="AB366" s="53" t="b">
        <f>IF(ISBLANK(I366),TRUE,IF(ISBLANK(H366),FALSE,AND(I366&gt;=H366,AND(I366&gt;=DATE(config!$B$6,1,1),I366&lt;=DATE(config!$B$6,12,31)))))</f>
        <v>1</v>
      </c>
      <c r="AC366" s="53" t="b">
        <f t="shared" si="124"/>
        <v>0</v>
      </c>
      <c r="AD366" s="53" t="b">
        <f t="shared" si="125"/>
        <v>0</v>
      </c>
      <c r="AE366" s="53">
        <f>IF(H366&lt;DATE(config!$B$6,1,1),DATE(config!$B$6,1,1),H366)</f>
        <v>44562</v>
      </c>
      <c r="AF366" s="53">
        <f>IF(ISBLANK(I366),DATE(config!$B$6,12,31),IF(I366&gt;DATE(config!$B$6,12,31),DATE(config!$B$6,12,31),I366))</f>
        <v>44926</v>
      </c>
      <c r="AG366" s="53">
        <f t="shared" si="143"/>
        <v>365</v>
      </c>
      <c r="AH366" s="53">
        <f>ROUNDDOWN((config!$B$8-H366)/365.25,0)</f>
        <v>123</v>
      </c>
      <c r="AI366" s="60">
        <f t="shared" si="144"/>
        <v>4</v>
      </c>
      <c r="AJ366" s="60" t="str">
        <f>$F366 &amp; INDEX(Beschäftigungsgruppen!$J$15:$M$15,1,AI366)</f>
        <v>d</v>
      </c>
      <c r="AK366" s="60" t="b">
        <f>G366&lt;&gt;config!$F$20</f>
        <v>1</v>
      </c>
      <c r="AL366" s="60" t="str">
        <f t="shared" si="129"/>
        <v>Ja</v>
      </c>
      <c r="AM366" s="60" t="str">
        <f t="shared" si="145"/>
        <v>Nein</v>
      </c>
      <c r="AN366" s="60" t="b">
        <f t="shared" si="126"/>
        <v>0</v>
      </c>
      <c r="AO366" s="60" t="b">
        <f>AND(C366=config!$D$23,AND(NOT(ISBLANK(H366)),H366&lt;=DATE(2022,12,31)))</f>
        <v>0</v>
      </c>
      <c r="AP366" s="60" t="b">
        <f>AND(D366=config!$J$24,AND(NOT(ISBLANK(I366)),I366&lt;=DATE(2022,12,31)))</f>
        <v>0</v>
      </c>
      <c r="AQ366" s="63">
        <f>K366*IF(AN366,14,12)/config!$B$7*AG366</f>
        <v>0</v>
      </c>
      <c r="AR366" s="63">
        <f>IF(K366&lt;=config!$B$9,config!$B$10,config!$B$11)*AQ366</f>
        <v>0</v>
      </c>
      <c r="AS366" s="63" t="e">
        <f>INDEX(Beschäftigungsgruppen!$J$16:$M$20,F366,AI366)/config!$B$12*J366</f>
        <v>#VALUE!</v>
      </c>
      <c r="AT366" s="63" t="e">
        <f>AS366*IF(AN366,14,12)/config!$B$7*AG366</f>
        <v>#VALUE!</v>
      </c>
      <c r="AU366" s="63" t="e">
        <f>IF(AS366&lt;=config!$B$9,config!$B$10,config!$B$11)*AT366</f>
        <v>#VALUE!</v>
      </c>
      <c r="AV366" s="249">
        <f t="shared" si="130"/>
        <v>0</v>
      </c>
      <c r="AW366" s="249">
        <f t="shared" si="131"/>
        <v>0</v>
      </c>
      <c r="AX366" s="53">
        <f t="shared" si="132"/>
        <v>0</v>
      </c>
    </row>
    <row r="367" spans="2:50" ht="15" customHeight="1" x14ac:dyDescent="0.2">
      <c r="B367" s="176" t="str">
        <f t="shared" si="133"/>
        <v/>
      </c>
      <c r="C367" s="137"/>
      <c r="D367" s="115"/>
      <c r="E367" s="96"/>
      <c r="F367" s="127"/>
      <c r="G367" s="128"/>
      <c r="H367" s="122"/>
      <c r="I367" s="123"/>
      <c r="J367" s="129"/>
      <c r="K367" s="17"/>
      <c r="L367" s="115"/>
      <c r="M367" s="117" t="str">
        <f t="shared" si="134"/>
        <v/>
      </c>
      <c r="N367" s="14" t="str">
        <f t="shared" si="135"/>
        <v/>
      </c>
      <c r="O367" s="264" t="str">
        <f t="shared" si="142"/>
        <v/>
      </c>
      <c r="P367" s="262"/>
      <c r="Q367" s="110" t="str">
        <f t="shared" si="136"/>
        <v/>
      </c>
      <c r="R367" s="14" t="str">
        <f t="shared" si="137"/>
        <v/>
      </c>
      <c r="S367" s="14" t="str">
        <f t="shared" si="138"/>
        <v/>
      </c>
      <c r="T367" s="14" t="str">
        <f t="shared" si="139"/>
        <v/>
      </c>
      <c r="U367" s="14" t="str">
        <f t="shared" si="140"/>
        <v/>
      </c>
      <c r="V367" s="95" t="str">
        <f t="shared" si="141"/>
        <v/>
      </c>
      <c r="W367" s="120"/>
      <c r="X367" s="53"/>
      <c r="Y367" s="53" t="b">
        <f t="shared" si="127"/>
        <v>1</v>
      </c>
      <c r="Z367" s="53" t="b">
        <f t="shared" si="128"/>
        <v>0</v>
      </c>
      <c r="AA367" s="53" t="b">
        <f>IF(ISBLANK(H367),TRUE,AND(IF(ISBLANK(I367),TRUE,I367&gt;=H367),AND(H367&gt;=DATE(1900,1,1),H367&lt;=DATE(config!$B$6,12,31))))</f>
        <v>1</v>
      </c>
      <c r="AB367" s="53" t="b">
        <f>IF(ISBLANK(I367),TRUE,IF(ISBLANK(H367),FALSE,AND(I367&gt;=H367,AND(I367&gt;=DATE(config!$B$6,1,1),I367&lt;=DATE(config!$B$6,12,31)))))</f>
        <v>1</v>
      </c>
      <c r="AC367" s="53" t="b">
        <f t="shared" si="124"/>
        <v>0</v>
      </c>
      <c r="AD367" s="53" t="b">
        <f t="shared" si="125"/>
        <v>0</v>
      </c>
      <c r="AE367" s="53">
        <f>IF(H367&lt;DATE(config!$B$6,1,1),DATE(config!$B$6,1,1),H367)</f>
        <v>44562</v>
      </c>
      <c r="AF367" s="53">
        <f>IF(ISBLANK(I367),DATE(config!$B$6,12,31),IF(I367&gt;DATE(config!$B$6,12,31),DATE(config!$B$6,12,31),I367))</f>
        <v>44926</v>
      </c>
      <c r="AG367" s="53">
        <f t="shared" si="143"/>
        <v>365</v>
      </c>
      <c r="AH367" s="53">
        <f>ROUNDDOWN((config!$B$8-H367)/365.25,0)</f>
        <v>123</v>
      </c>
      <c r="AI367" s="60">
        <f t="shared" si="144"/>
        <v>4</v>
      </c>
      <c r="AJ367" s="60" t="str">
        <f>$F367 &amp; INDEX(Beschäftigungsgruppen!$J$15:$M$15,1,AI367)</f>
        <v>d</v>
      </c>
      <c r="AK367" s="60" t="b">
        <f>G367&lt;&gt;config!$F$20</f>
        <v>1</v>
      </c>
      <c r="AL367" s="60" t="str">
        <f t="shared" si="129"/>
        <v>Ja</v>
      </c>
      <c r="AM367" s="60" t="str">
        <f t="shared" si="145"/>
        <v>Nein</v>
      </c>
      <c r="AN367" s="60" t="b">
        <f t="shared" si="126"/>
        <v>0</v>
      </c>
      <c r="AO367" s="60" t="b">
        <f>AND(C367=config!$D$23,AND(NOT(ISBLANK(H367)),H367&lt;=DATE(2022,12,31)))</f>
        <v>0</v>
      </c>
      <c r="AP367" s="60" t="b">
        <f>AND(D367=config!$J$24,AND(NOT(ISBLANK(I367)),I367&lt;=DATE(2022,12,31)))</f>
        <v>0</v>
      </c>
      <c r="AQ367" s="63">
        <f>K367*IF(AN367,14,12)/config!$B$7*AG367</f>
        <v>0</v>
      </c>
      <c r="AR367" s="63">
        <f>IF(K367&lt;=config!$B$9,config!$B$10,config!$B$11)*AQ367</f>
        <v>0</v>
      </c>
      <c r="AS367" s="63" t="e">
        <f>INDEX(Beschäftigungsgruppen!$J$16:$M$20,F367,AI367)/config!$B$12*J367</f>
        <v>#VALUE!</v>
      </c>
      <c r="AT367" s="63" t="e">
        <f>AS367*IF(AN367,14,12)/config!$B$7*AG367</f>
        <v>#VALUE!</v>
      </c>
      <c r="AU367" s="63" t="e">
        <f>IF(AS367&lt;=config!$B$9,config!$B$10,config!$B$11)*AT367</f>
        <v>#VALUE!</v>
      </c>
      <c r="AV367" s="249">
        <f t="shared" si="130"/>
        <v>0</v>
      </c>
      <c r="AW367" s="249">
        <f t="shared" si="131"/>
        <v>0</v>
      </c>
      <c r="AX367" s="53">
        <f t="shared" si="132"/>
        <v>0</v>
      </c>
    </row>
    <row r="368" spans="2:50" ht="15" customHeight="1" x14ac:dyDescent="0.2">
      <c r="B368" s="176" t="str">
        <f t="shared" si="133"/>
        <v/>
      </c>
      <c r="C368" s="137"/>
      <c r="D368" s="115"/>
      <c r="E368" s="96"/>
      <c r="F368" s="127"/>
      <c r="G368" s="128"/>
      <c r="H368" s="122"/>
      <c r="I368" s="123"/>
      <c r="J368" s="129"/>
      <c r="K368" s="17"/>
      <c r="L368" s="115"/>
      <c r="M368" s="117" t="str">
        <f t="shared" si="134"/>
        <v/>
      </c>
      <c r="N368" s="14" t="str">
        <f t="shared" si="135"/>
        <v/>
      </c>
      <c r="O368" s="264" t="str">
        <f t="shared" si="142"/>
        <v/>
      </c>
      <c r="P368" s="262"/>
      <c r="Q368" s="110" t="str">
        <f t="shared" si="136"/>
        <v/>
      </c>
      <c r="R368" s="14" t="str">
        <f t="shared" si="137"/>
        <v/>
      </c>
      <c r="S368" s="14" t="str">
        <f t="shared" si="138"/>
        <v/>
      </c>
      <c r="T368" s="14" t="str">
        <f t="shared" si="139"/>
        <v/>
      </c>
      <c r="U368" s="14" t="str">
        <f t="shared" si="140"/>
        <v/>
      </c>
      <c r="V368" s="95" t="str">
        <f t="shared" si="141"/>
        <v/>
      </c>
      <c r="W368" s="120"/>
      <c r="X368" s="53"/>
      <c r="Y368" s="53" t="b">
        <f t="shared" si="127"/>
        <v>1</v>
      </c>
      <c r="Z368" s="53" t="b">
        <f t="shared" si="128"/>
        <v>0</v>
      </c>
      <c r="AA368" s="53" t="b">
        <f>IF(ISBLANK(H368),TRUE,AND(IF(ISBLANK(I368),TRUE,I368&gt;=H368),AND(H368&gt;=DATE(1900,1,1),H368&lt;=DATE(config!$B$6,12,31))))</f>
        <v>1</v>
      </c>
      <c r="AB368" s="53" t="b">
        <f>IF(ISBLANK(I368),TRUE,IF(ISBLANK(H368),FALSE,AND(I368&gt;=H368,AND(I368&gt;=DATE(config!$B$6,1,1),I368&lt;=DATE(config!$B$6,12,31)))))</f>
        <v>1</v>
      </c>
      <c r="AC368" s="53" t="b">
        <f t="shared" si="124"/>
        <v>0</v>
      </c>
      <c r="AD368" s="53" t="b">
        <f t="shared" si="125"/>
        <v>0</v>
      </c>
      <c r="AE368" s="53">
        <f>IF(H368&lt;DATE(config!$B$6,1,1),DATE(config!$B$6,1,1),H368)</f>
        <v>44562</v>
      </c>
      <c r="AF368" s="53">
        <f>IF(ISBLANK(I368),DATE(config!$B$6,12,31),IF(I368&gt;DATE(config!$B$6,12,31),DATE(config!$B$6,12,31),I368))</f>
        <v>44926</v>
      </c>
      <c r="AG368" s="53">
        <f t="shared" si="143"/>
        <v>365</v>
      </c>
      <c r="AH368" s="53">
        <f>ROUNDDOWN((config!$B$8-H368)/365.25,0)</f>
        <v>123</v>
      </c>
      <c r="AI368" s="60">
        <f t="shared" si="144"/>
        <v>4</v>
      </c>
      <c r="AJ368" s="60" t="str">
        <f>$F368 &amp; INDEX(Beschäftigungsgruppen!$J$15:$M$15,1,AI368)</f>
        <v>d</v>
      </c>
      <c r="AK368" s="60" t="b">
        <f>G368&lt;&gt;config!$F$20</f>
        <v>1</v>
      </c>
      <c r="AL368" s="60" t="str">
        <f t="shared" si="129"/>
        <v>Ja</v>
      </c>
      <c r="AM368" s="60" t="str">
        <f t="shared" si="145"/>
        <v>Nein</v>
      </c>
      <c r="AN368" s="60" t="b">
        <f t="shared" si="126"/>
        <v>0</v>
      </c>
      <c r="AO368" s="60" t="b">
        <f>AND(C368=config!$D$23,AND(NOT(ISBLANK(H368)),H368&lt;=DATE(2022,12,31)))</f>
        <v>0</v>
      </c>
      <c r="AP368" s="60" t="b">
        <f>AND(D368=config!$J$24,AND(NOT(ISBLANK(I368)),I368&lt;=DATE(2022,12,31)))</f>
        <v>0</v>
      </c>
      <c r="AQ368" s="63">
        <f>K368*IF(AN368,14,12)/config!$B$7*AG368</f>
        <v>0</v>
      </c>
      <c r="AR368" s="63">
        <f>IF(K368&lt;=config!$B$9,config!$B$10,config!$B$11)*AQ368</f>
        <v>0</v>
      </c>
      <c r="AS368" s="63" t="e">
        <f>INDEX(Beschäftigungsgruppen!$J$16:$M$20,F368,AI368)/config!$B$12*J368</f>
        <v>#VALUE!</v>
      </c>
      <c r="AT368" s="63" t="e">
        <f>AS368*IF(AN368,14,12)/config!$B$7*AG368</f>
        <v>#VALUE!</v>
      </c>
      <c r="AU368" s="63" t="e">
        <f>IF(AS368&lt;=config!$B$9,config!$B$10,config!$B$11)*AT368</f>
        <v>#VALUE!</v>
      </c>
      <c r="AV368" s="249">
        <f t="shared" si="130"/>
        <v>0</v>
      </c>
      <c r="AW368" s="249">
        <f t="shared" si="131"/>
        <v>0</v>
      </c>
      <c r="AX368" s="53">
        <f t="shared" si="132"/>
        <v>0</v>
      </c>
    </row>
    <row r="369" spans="2:50" ht="15" customHeight="1" x14ac:dyDescent="0.2">
      <c r="B369" s="176" t="str">
        <f t="shared" si="133"/>
        <v/>
      </c>
      <c r="C369" s="137"/>
      <c r="D369" s="115"/>
      <c r="E369" s="96"/>
      <c r="F369" s="127"/>
      <c r="G369" s="128"/>
      <c r="H369" s="122"/>
      <c r="I369" s="123"/>
      <c r="J369" s="129"/>
      <c r="K369" s="17"/>
      <c r="L369" s="115"/>
      <c r="M369" s="117" t="str">
        <f t="shared" si="134"/>
        <v/>
      </c>
      <c r="N369" s="14" t="str">
        <f t="shared" si="135"/>
        <v/>
      </c>
      <c r="O369" s="264" t="str">
        <f t="shared" si="142"/>
        <v/>
      </c>
      <c r="P369" s="262"/>
      <c r="Q369" s="110" t="str">
        <f t="shared" si="136"/>
        <v/>
      </c>
      <c r="R369" s="14" t="str">
        <f t="shared" si="137"/>
        <v/>
      </c>
      <c r="S369" s="14" t="str">
        <f t="shared" si="138"/>
        <v/>
      </c>
      <c r="T369" s="14" t="str">
        <f t="shared" si="139"/>
        <v/>
      </c>
      <c r="U369" s="14" t="str">
        <f t="shared" si="140"/>
        <v/>
      </c>
      <c r="V369" s="95" t="str">
        <f t="shared" si="141"/>
        <v/>
      </c>
      <c r="W369" s="120"/>
      <c r="X369" s="53"/>
      <c r="Y369" s="53" t="b">
        <f t="shared" si="127"/>
        <v>1</v>
      </c>
      <c r="Z369" s="53" t="b">
        <f t="shared" si="128"/>
        <v>0</v>
      </c>
      <c r="AA369" s="53" t="b">
        <f>IF(ISBLANK(H369),TRUE,AND(IF(ISBLANK(I369),TRUE,I369&gt;=H369),AND(H369&gt;=DATE(1900,1,1),H369&lt;=DATE(config!$B$6,12,31))))</f>
        <v>1</v>
      </c>
      <c r="AB369" s="53" t="b">
        <f>IF(ISBLANK(I369),TRUE,IF(ISBLANK(H369),FALSE,AND(I369&gt;=H369,AND(I369&gt;=DATE(config!$B$6,1,1),I369&lt;=DATE(config!$B$6,12,31)))))</f>
        <v>1</v>
      </c>
      <c r="AC369" s="53" t="b">
        <f t="shared" si="124"/>
        <v>0</v>
      </c>
      <c r="AD369" s="53" t="b">
        <f t="shared" si="125"/>
        <v>0</v>
      </c>
      <c r="AE369" s="53">
        <f>IF(H369&lt;DATE(config!$B$6,1,1),DATE(config!$B$6,1,1),H369)</f>
        <v>44562</v>
      </c>
      <c r="AF369" s="53">
        <f>IF(ISBLANK(I369),DATE(config!$B$6,12,31),IF(I369&gt;DATE(config!$B$6,12,31),DATE(config!$B$6,12,31),I369))</f>
        <v>44926</v>
      </c>
      <c r="AG369" s="53">
        <f t="shared" si="143"/>
        <v>365</v>
      </c>
      <c r="AH369" s="53">
        <f>ROUNDDOWN((config!$B$8-H369)/365.25,0)</f>
        <v>123</v>
      </c>
      <c r="AI369" s="60">
        <f t="shared" si="144"/>
        <v>4</v>
      </c>
      <c r="AJ369" s="60" t="str">
        <f>$F369 &amp; INDEX(Beschäftigungsgruppen!$J$15:$M$15,1,AI369)</f>
        <v>d</v>
      </c>
      <c r="AK369" s="60" t="b">
        <f>G369&lt;&gt;config!$F$20</f>
        <v>1</v>
      </c>
      <c r="AL369" s="60" t="str">
        <f t="shared" si="129"/>
        <v>Ja</v>
      </c>
      <c r="AM369" s="60" t="str">
        <f t="shared" si="145"/>
        <v>Nein</v>
      </c>
      <c r="AN369" s="60" t="b">
        <f t="shared" si="126"/>
        <v>0</v>
      </c>
      <c r="AO369" s="60" t="b">
        <f>AND(C369=config!$D$23,AND(NOT(ISBLANK(H369)),H369&lt;=DATE(2022,12,31)))</f>
        <v>0</v>
      </c>
      <c r="AP369" s="60" t="b">
        <f>AND(D369=config!$J$24,AND(NOT(ISBLANK(I369)),I369&lt;=DATE(2022,12,31)))</f>
        <v>0</v>
      </c>
      <c r="AQ369" s="63">
        <f>K369*IF(AN369,14,12)/config!$B$7*AG369</f>
        <v>0</v>
      </c>
      <c r="AR369" s="63">
        <f>IF(K369&lt;=config!$B$9,config!$B$10,config!$B$11)*AQ369</f>
        <v>0</v>
      </c>
      <c r="AS369" s="63" t="e">
        <f>INDEX(Beschäftigungsgruppen!$J$16:$M$20,F369,AI369)/config!$B$12*J369</f>
        <v>#VALUE!</v>
      </c>
      <c r="AT369" s="63" t="e">
        <f>AS369*IF(AN369,14,12)/config!$B$7*AG369</f>
        <v>#VALUE!</v>
      </c>
      <c r="AU369" s="63" t="e">
        <f>IF(AS369&lt;=config!$B$9,config!$B$10,config!$B$11)*AT369</f>
        <v>#VALUE!</v>
      </c>
      <c r="AV369" s="249">
        <f t="shared" si="130"/>
        <v>0</v>
      </c>
      <c r="AW369" s="249">
        <f t="shared" si="131"/>
        <v>0</v>
      </c>
      <c r="AX369" s="53">
        <f t="shared" si="132"/>
        <v>0</v>
      </c>
    </row>
    <row r="370" spans="2:50" ht="15" customHeight="1" x14ac:dyDescent="0.2">
      <c r="B370" s="176" t="str">
        <f t="shared" si="133"/>
        <v/>
      </c>
      <c r="C370" s="137"/>
      <c r="D370" s="115"/>
      <c r="E370" s="96"/>
      <c r="F370" s="127"/>
      <c r="G370" s="128"/>
      <c r="H370" s="122"/>
      <c r="I370" s="123"/>
      <c r="J370" s="129"/>
      <c r="K370" s="17"/>
      <c r="L370" s="115"/>
      <c r="M370" s="117" t="str">
        <f t="shared" si="134"/>
        <v/>
      </c>
      <c r="N370" s="14" t="str">
        <f t="shared" si="135"/>
        <v/>
      </c>
      <c r="O370" s="264" t="str">
        <f t="shared" si="142"/>
        <v/>
      </c>
      <c r="P370" s="262"/>
      <c r="Q370" s="110" t="str">
        <f t="shared" si="136"/>
        <v/>
      </c>
      <c r="R370" s="14" t="str">
        <f t="shared" si="137"/>
        <v/>
      </c>
      <c r="S370" s="14" t="str">
        <f t="shared" si="138"/>
        <v/>
      </c>
      <c r="T370" s="14" t="str">
        <f t="shared" si="139"/>
        <v/>
      </c>
      <c r="U370" s="14" t="str">
        <f t="shared" si="140"/>
        <v/>
      </c>
      <c r="V370" s="95" t="str">
        <f t="shared" si="141"/>
        <v/>
      </c>
      <c r="W370" s="120"/>
      <c r="X370" s="53"/>
      <c r="Y370" s="53" t="b">
        <f t="shared" si="127"/>
        <v>1</v>
      </c>
      <c r="Z370" s="53" t="b">
        <f t="shared" si="128"/>
        <v>0</v>
      </c>
      <c r="AA370" s="53" t="b">
        <f>IF(ISBLANK(H370),TRUE,AND(IF(ISBLANK(I370),TRUE,I370&gt;=H370),AND(H370&gt;=DATE(1900,1,1),H370&lt;=DATE(config!$B$6,12,31))))</f>
        <v>1</v>
      </c>
      <c r="AB370" s="53" t="b">
        <f>IF(ISBLANK(I370),TRUE,IF(ISBLANK(H370),FALSE,AND(I370&gt;=H370,AND(I370&gt;=DATE(config!$B$6,1,1),I370&lt;=DATE(config!$B$6,12,31)))))</f>
        <v>1</v>
      </c>
      <c r="AC370" s="53" t="b">
        <f t="shared" si="124"/>
        <v>0</v>
      </c>
      <c r="AD370" s="53" t="b">
        <f t="shared" si="125"/>
        <v>0</v>
      </c>
      <c r="AE370" s="53">
        <f>IF(H370&lt;DATE(config!$B$6,1,1),DATE(config!$B$6,1,1),H370)</f>
        <v>44562</v>
      </c>
      <c r="AF370" s="53">
        <f>IF(ISBLANK(I370),DATE(config!$B$6,12,31),IF(I370&gt;DATE(config!$B$6,12,31),DATE(config!$B$6,12,31),I370))</f>
        <v>44926</v>
      </c>
      <c r="AG370" s="53">
        <f t="shared" si="143"/>
        <v>365</v>
      </c>
      <c r="AH370" s="53">
        <f>ROUNDDOWN((config!$B$8-H370)/365.25,0)</f>
        <v>123</v>
      </c>
      <c r="AI370" s="60">
        <f t="shared" si="144"/>
        <v>4</v>
      </c>
      <c r="AJ370" s="60" t="str">
        <f>$F370 &amp; INDEX(Beschäftigungsgruppen!$J$15:$M$15,1,AI370)</f>
        <v>d</v>
      </c>
      <c r="AK370" s="60" t="b">
        <f>G370&lt;&gt;config!$F$20</f>
        <v>1</v>
      </c>
      <c r="AL370" s="60" t="str">
        <f t="shared" si="129"/>
        <v>Ja</v>
      </c>
      <c r="AM370" s="60" t="str">
        <f t="shared" si="145"/>
        <v>Nein</v>
      </c>
      <c r="AN370" s="60" t="b">
        <f t="shared" si="126"/>
        <v>0</v>
      </c>
      <c r="AO370" s="60" t="b">
        <f>AND(C370=config!$D$23,AND(NOT(ISBLANK(H370)),H370&lt;=DATE(2022,12,31)))</f>
        <v>0</v>
      </c>
      <c r="AP370" s="60" t="b">
        <f>AND(D370=config!$J$24,AND(NOT(ISBLANK(I370)),I370&lt;=DATE(2022,12,31)))</f>
        <v>0</v>
      </c>
      <c r="AQ370" s="63">
        <f>K370*IF(AN370,14,12)/config!$B$7*AG370</f>
        <v>0</v>
      </c>
      <c r="AR370" s="63">
        <f>IF(K370&lt;=config!$B$9,config!$B$10,config!$B$11)*AQ370</f>
        <v>0</v>
      </c>
      <c r="AS370" s="63" t="e">
        <f>INDEX(Beschäftigungsgruppen!$J$16:$M$20,F370,AI370)/config!$B$12*J370</f>
        <v>#VALUE!</v>
      </c>
      <c r="AT370" s="63" t="e">
        <f>AS370*IF(AN370,14,12)/config!$B$7*AG370</f>
        <v>#VALUE!</v>
      </c>
      <c r="AU370" s="63" t="e">
        <f>IF(AS370&lt;=config!$B$9,config!$B$10,config!$B$11)*AT370</f>
        <v>#VALUE!</v>
      </c>
      <c r="AV370" s="249">
        <f t="shared" si="130"/>
        <v>0</v>
      </c>
      <c r="AW370" s="249">
        <f t="shared" si="131"/>
        <v>0</v>
      </c>
      <c r="AX370" s="53">
        <f t="shared" si="132"/>
        <v>0</v>
      </c>
    </row>
    <row r="371" spans="2:50" ht="15" customHeight="1" x14ac:dyDescent="0.2">
      <c r="B371" s="176" t="str">
        <f t="shared" si="133"/>
        <v/>
      </c>
      <c r="C371" s="137"/>
      <c r="D371" s="115"/>
      <c r="E371" s="96"/>
      <c r="F371" s="127"/>
      <c r="G371" s="128"/>
      <c r="H371" s="122"/>
      <c r="I371" s="123"/>
      <c r="J371" s="129"/>
      <c r="K371" s="17"/>
      <c r="L371" s="115"/>
      <c r="M371" s="117" t="str">
        <f t="shared" si="134"/>
        <v/>
      </c>
      <c r="N371" s="14" t="str">
        <f t="shared" si="135"/>
        <v/>
      </c>
      <c r="O371" s="264" t="str">
        <f t="shared" si="142"/>
        <v/>
      </c>
      <c r="P371" s="262"/>
      <c r="Q371" s="110" t="str">
        <f t="shared" si="136"/>
        <v/>
      </c>
      <c r="R371" s="14" t="str">
        <f t="shared" si="137"/>
        <v/>
      </c>
      <c r="S371" s="14" t="str">
        <f t="shared" si="138"/>
        <v/>
      </c>
      <c r="T371" s="14" t="str">
        <f t="shared" si="139"/>
        <v/>
      </c>
      <c r="U371" s="14" t="str">
        <f t="shared" si="140"/>
        <v/>
      </c>
      <c r="V371" s="95" t="str">
        <f t="shared" si="141"/>
        <v/>
      </c>
      <c r="W371" s="120"/>
      <c r="X371" s="53"/>
      <c r="Y371" s="53" t="b">
        <f t="shared" si="127"/>
        <v>1</v>
      </c>
      <c r="Z371" s="53" t="b">
        <f t="shared" si="128"/>
        <v>0</v>
      </c>
      <c r="AA371" s="53" t="b">
        <f>IF(ISBLANK(H371),TRUE,AND(IF(ISBLANK(I371),TRUE,I371&gt;=H371),AND(H371&gt;=DATE(1900,1,1),H371&lt;=DATE(config!$B$6,12,31))))</f>
        <v>1</v>
      </c>
      <c r="AB371" s="53" t="b">
        <f>IF(ISBLANK(I371),TRUE,IF(ISBLANK(H371),FALSE,AND(I371&gt;=H371,AND(I371&gt;=DATE(config!$B$6,1,1),I371&lt;=DATE(config!$B$6,12,31)))))</f>
        <v>1</v>
      </c>
      <c r="AC371" s="53" t="b">
        <f t="shared" si="124"/>
        <v>0</v>
      </c>
      <c r="AD371" s="53" t="b">
        <f t="shared" si="125"/>
        <v>0</v>
      </c>
      <c r="AE371" s="53">
        <f>IF(H371&lt;DATE(config!$B$6,1,1),DATE(config!$B$6,1,1),H371)</f>
        <v>44562</v>
      </c>
      <c r="AF371" s="53">
        <f>IF(ISBLANK(I371),DATE(config!$B$6,12,31),IF(I371&gt;DATE(config!$B$6,12,31),DATE(config!$B$6,12,31),I371))</f>
        <v>44926</v>
      </c>
      <c r="AG371" s="53">
        <f t="shared" si="143"/>
        <v>365</v>
      </c>
      <c r="AH371" s="53">
        <f>ROUNDDOWN((config!$B$8-H371)/365.25,0)</f>
        <v>123</v>
      </c>
      <c r="AI371" s="60">
        <f t="shared" si="144"/>
        <v>4</v>
      </c>
      <c r="AJ371" s="60" t="str">
        <f>$F371 &amp; INDEX(Beschäftigungsgruppen!$J$15:$M$15,1,AI371)</f>
        <v>d</v>
      </c>
      <c r="AK371" s="60" t="b">
        <f>G371&lt;&gt;config!$F$20</f>
        <v>1</v>
      </c>
      <c r="AL371" s="60" t="str">
        <f t="shared" si="129"/>
        <v>Ja</v>
      </c>
      <c r="AM371" s="60" t="str">
        <f t="shared" si="145"/>
        <v>Nein</v>
      </c>
      <c r="AN371" s="60" t="b">
        <f t="shared" si="126"/>
        <v>0</v>
      </c>
      <c r="AO371" s="60" t="b">
        <f>AND(C371=config!$D$23,AND(NOT(ISBLANK(H371)),H371&lt;=DATE(2022,12,31)))</f>
        <v>0</v>
      </c>
      <c r="AP371" s="60" t="b">
        <f>AND(D371=config!$J$24,AND(NOT(ISBLANK(I371)),I371&lt;=DATE(2022,12,31)))</f>
        <v>0</v>
      </c>
      <c r="AQ371" s="63">
        <f>K371*IF(AN371,14,12)/config!$B$7*AG371</f>
        <v>0</v>
      </c>
      <c r="AR371" s="63">
        <f>IF(K371&lt;=config!$B$9,config!$B$10,config!$B$11)*AQ371</f>
        <v>0</v>
      </c>
      <c r="AS371" s="63" t="e">
        <f>INDEX(Beschäftigungsgruppen!$J$16:$M$20,F371,AI371)/config!$B$12*J371</f>
        <v>#VALUE!</v>
      </c>
      <c r="AT371" s="63" t="e">
        <f>AS371*IF(AN371,14,12)/config!$B$7*AG371</f>
        <v>#VALUE!</v>
      </c>
      <c r="AU371" s="63" t="e">
        <f>IF(AS371&lt;=config!$B$9,config!$B$10,config!$B$11)*AT371</f>
        <v>#VALUE!</v>
      </c>
      <c r="AV371" s="249">
        <f t="shared" si="130"/>
        <v>0</v>
      </c>
      <c r="AW371" s="249">
        <f t="shared" si="131"/>
        <v>0</v>
      </c>
      <c r="AX371" s="53">
        <f t="shared" si="132"/>
        <v>0</v>
      </c>
    </row>
    <row r="372" spans="2:50" ht="15" customHeight="1" x14ac:dyDescent="0.2">
      <c r="B372" s="176" t="str">
        <f t="shared" si="133"/>
        <v/>
      </c>
      <c r="C372" s="137"/>
      <c r="D372" s="115"/>
      <c r="E372" s="96"/>
      <c r="F372" s="127"/>
      <c r="G372" s="128"/>
      <c r="H372" s="122"/>
      <c r="I372" s="123"/>
      <c r="J372" s="129"/>
      <c r="K372" s="17"/>
      <c r="L372" s="115"/>
      <c r="M372" s="117" t="str">
        <f t="shared" si="134"/>
        <v/>
      </c>
      <c r="N372" s="14" t="str">
        <f t="shared" si="135"/>
        <v/>
      </c>
      <c r="O372" s="264" t="str">
        <f t="shared" si="142"/>
        <v/>
      </c>
      <c r="P372" s="262"/>
      <c r="Q372" s="110" t="str">
        <f t="shared" si="136"/>
        <v/>
      </c>
      <c r="R372" s="14" t="str">
        <f t="shared" si="137"/>
        <v/>
      </c>
      <c r="S372" s="14" t="str">
        <f t="shared" si="138"/>
        <v/>
      </c>
      <c r="T372" s="14" t="str">
        <f t="shared" si="139"/>
        <v/>
      </c>
      <c r="U372" s="14" t="str">
        <f t="shared" si="140"/>
        <v/>
      </c>
      <c r="V372" s="95" t="str">
        <f t="shared" si="141"/>
        <v/>
      </c>
      <c r="W372" s="120"/>
      <c r="X372" s="53"/>
      <c r="Y372" s="53" t="b">
        <f t="shared" si="127"/>
        <v>1</v>
      </c>
      <c r="Z372" s="53" t="b">
        <f t="shared" si="128"/>
        <v>0</v>
      </c>
      <c r="AA372" s="53" t="b">
        <f>IF(ISBLANK(H372),TRUE,AND(IF(ISBLANK(I372),TRUE,I372&gt;=H372),AND(H372&gt;=DATE(1900,1,1),H372&lt;=DATE(config!$B$6,12,31))))</f>
        <v>1</v>
      </c>
      <c r="AB372" s="53" t="b">
        <f>IF(ISBLANK(I372),TRUE,IF(ISBLANK(H372),FALSE,AND(I372&gt;=H372,AND(I372&gt;=DATE(config!$B$6,1,1),I372&lt;=DATE(config!$B$6,12,31)))))</f>
        <v>1</v>
      </c>
      <c r="AC372" s="53" t="b">
        <f t="shared" si="124"/>
        <v>0</v>
      </c>
      <c r="AD372" s="53" t="b">
        <f t="shared" si="125"/>
        <v>0</v>
      </c>
      <c r="AE372" s="53">
        <f>IF(H372&lt;DATE(config!$B$6,1,1),DATE(config!$B$6,1,1),H372)</f>
        <v>44562</v>
      </c>
      <c r="AF372" s="53">
        <f>IF(ISBLANK(I372),DATE(config!$B$6,12,31),IF(I372&gt;DATE(config!$B$6,12,31),DATE(config!$B$6,12,31),I372))</f>
        <v>44926</v>
      </c>
      <c r="AG372" s="53">
        <f t="shared" si="143"/>
        <v>365</v>
      </c>
      <c r="AH372" s="53">
        <f>ROUNDDOWN((config!$B$8-H372)/365.25,0)</f>
        <v>123</v>
      </c>
      <c r="AI372" s="60">
        <f t="shared" si="144"/>
        <v>4</v>
      </c>
      <c r="AJ372" s="60" t="str">
        <f>$F372 &amp; INDEX(Beschäftigungsgruppen!$J$15:$M$15,1,AI372)</f>
        <v>d</v>
      </c>
      <c r="AK372" s="60" t="b">
        <f>G372&lt;&gt;config!$F$20</f>
        <v>1</v>
      </c>
      <c r="AL372" s="60" t="str">
        <f t="shared" si="129"/>
        <v>Ja</v>
      </c>
      <c r="AM372" s="60" t="str">
        <f t="shared" si="145"/>
        <v>Nein</v>
      </c>
      <c r="AN372" s="60" t="b">
        <f t="shared" si="126"/>
        <v>0</v>
      </c>
      <c r="AO372" s="60" t="b">
        <f>AND(C372=config!$D$23,AND(NOT(ISBLANK(H372)),H372&lt;=DATE(2022,12,31)))</f>
        <v>0</v>
      </c>
      <c r="AP372" s="60" t="b">
        <f>AND(D372=config!$J$24,AND(NOT(ISBLANK(I372)),I372&lt;=DATE(2022,12,31)))</f>
        <v>0</v>
      </c>
      <c r="AQ372" s="63">
        <f>K372*IF(AN372,14,12)/config!$B$7*AG372</f>
        <v>0</v>
      </c>
      <c r="AR372" s="63">
        <f>IF(K372&lt;=config!$B$9,config!$B$10,config!$B$11)*AQ372</f>
        <v>0</v>
      </c>
      <c r="AS372" s="63" t="e">
        <f>INDEX(Beschäftigungsgruppen!$J$16:$M$20,F372,AI372)/config!$B$12*J372</f>
        <v>#VALUE!</v>
      </c>
      <c r="AT372" s="63" t="e">
        <f>AS372*IF(AN372,14,12)/config!$B$7*AG372</f>
        <v>#VALUE!</v>
      </c>
      <c r="AU372" s="63" t="e">
        <f>IF(AS372&lt;=config!$B$9,config!$B$10,config!$B$11)*AT372</f>
        <v>#VALUE!</v>
      </c>
      <c r="AV372" s="249">
        <f t="shared" si="130"/>
        <v>0</v>
      </c>
      <c r="AW372" s="249">
        <f t="shared" si="131"/>
        <v>0</v>
      </c>
      <c r="AX372" s="53">
        <f t="shared" si="132"/>
        <v>0</v>
      </c>
    </row>
    <row r="373" spans="2:50" ht="15" customHeight="1" x14ac:dyDescent="0.2">
      <c r="B373" s="176" t="str">
        <f t="shared" si="133"/>
        <v/>
      </c>
      <c r="C373" s="137"/>
      <c r="D373" s="115"/>
      <c r="E373" s="96"/>
      <c r="F373" s="127"/>
      <c r="G373" s="128"/>
      <c r="H373" s="122"/>
      <c r="I373" s="123"/>
      <c r="J373" s="129"/>
      <c r="K373" s="17"/>
      <c r="L373" s="115"/>
      <c r="M373" s="117" t="str">
        <f t="shared" si="134"/>
        <v/>
      </c>
      <c r="N373" s="14" t="str">
        <f t="shared" si="135"/>
        <v/>
      </c>
      <c r="O373" s="264" t="str">
        <f t="shared" si="142"/>
        <v/>
      </c>
      <c r="P373" s="262"/>
      <c r="Q373" s="110" t="str">
        <f t="shared" si="136"/>
        <v/>
      </c>
      <c r="R373" s="14" t="str">
        <f t="shared" si="137"/>
        <v/>
      </c>
      <c r="S373" s="14" t="str">
        <f t="shared" si="138"/>
        <v/>
      </c>
      <c r="T373" s="14" t="str">
        <f t="shared" si="139"/>
        <v/>
      </c>
      <c r="U373" s="14" t="str">
        <f t="shared" si="140"/>
        <v/>
      </c>
      <c r="V373" s="95" t="str">
        <f t="shared" si="141"/>
        <v/>
      </c>
      <c r="W373" s="120"/>
      <c r="X373" s="53"/>
      <c r="Y373" s="53" t="b">
        <f t="shared" si="127"/>
        <v>1</v>
      </c>
      <c r="Z373" s="53" t="b">
        <f t="shared" si="128"/>
        <v>0</v>
      </c>
      <c r="AA373" s="53" t="b">
        <f>IF(ISBLANK(H373),TRUE,AND(IF(ISBLANK(I373),TRUE,I373&gt;=H373),AND(H373&gt;=DATE(1900,1,1),H373&lt;=DATE(config!$B$6,12,31))))</f>
        <v>1</v>
      </c>
      <c r="AB373" s="53" t="b">
        <f>IF(ISBLANK(I373),TRUE,IF(ISBLANK(H373),FALSE,AND(I373&gt;=H373,AND(I373&gt;=DATE(config!$B$6,1,1),I373&lt;=DATE(config!$B$6,12,31)))))</f>
        <v>1</v>
      </c>
      <c r="AC373" s="53" t="b">
        <f t="shared" si="124"/>
        <v>0</v>
      </c>
      <c r="AD373" s="53" t="b">
        <f t="shared" si="125"/>
        <v>0</v>
      </c>
      <c r="AE373" s="53">
        <f>IF(H373&lt;DATE(config!$B$6,1,1),DATE(config!$B$6,1,1),H373)</f>
        <v>44562</v>
      </c>
      <c r="AF373" s="53">
        <f>IF(ISBLANK(I373),DATE(config!$B$6,12,31),IF(I373&gt;DATE(config!$B$6,12,31),DATE(config!$B$6,12,31),I373))</f>
        <v>44926</v>
      </c>
      <c r="AG373" s="53">
        <f t="shared" si="143"/>
        <v>365</v>
      </c>
      <c r="AH373" s="53">
        <f>ROUNDDOWN((config!$B$8-H373)/365.25,0)</f>
        <v>123</v>
      </c>
      <c r="AI373" s="60">
        <f t="shared" si="144"/>
        <v>4</v>
      </c>
      <c r="AJ373" s="60" t="str">
        <f>$F373 &amp; INDEX(Beschäftigungsgruppen!$J$15:$M$15,1,AI373)</f>
        <v>d</v>
      </c>
      <c r="AK373" s="60" t="b">
        <f>G373&lt;&gt;config!$F$20</f>
        <v>1</v>
      </c>
      <c r="AL373" s="60" t="str">
        <f t="shared" si="129"/>
        <v>Ja</v>
      </c>
      <c r="AM373" s="60" t="str">
        <f t="shared" si="145"/>
        <v>Nein</v>
      </c>
      <c r="AN373" s="60" t="b">
        <f t="shared" si="126"/>
        <v>0</v>
      </c>
      <c r="AO373" s="60" t="b">
        <f>AND(C373=config!$D$23,AND(NOT(ISBLANK(H373)),H373&lt;=DATE(2022,12,31)))</f>
        <v>0</v>
      </c>
      <c r="AP373" s="60" t="b">
        <f>AND(D373=config!$J$24,AND(NOT(ISBLANK(I373)),I373&lt;=DATE(2022,12,31)))</f>
        <v>0</v>
      </c>
      <c r="AQ373" s="63">
        <f>K373*IF(AN373,14,12)/config!$B$7*AG373</f>
        <v>0</v>
      </c>
      <c r="AR373" s="63">
        <f>IF(K373&lt;=config!$B$9,config!$B$10,config!$B$11)*AQ373</f>
        <v>0</v>
      </c>
      <c r="AS373" s="63" t="e">
        <f>INDEX(Beschäftigungsgruppen!$J$16:$M$20,F373,AI373)/config!$B$12*J373</f>
        <v>#VALUE!</v>
      </c>
      <c r="AT373" s="63" t="e">
        <f>AS373*IF(AN373,14,12)/config!$B$7*AG373</f>
        <v>#VALUE!</v>
      </c>
      <c r="AU373" s="63" t="e">
        <f>IF(AS373&lt;=config!$B$9,config!$B$10,config!$B$11)*AT373</f>
        <v>#VALUE!</v>
      </c>
      <c r="AV373" s="249">
        <f t="shared" si="130"/>
        <v>0</v>
      </c>
      <c r="AW373" s="249">
        <f t="shared" si="131"/>
        <v>0</v>
      </c>
      <c r="AX373" s="53">
        <f t="shared" si="132"/>
        <v>0</v>
      </c>
    </row>
    <row r="374" spans="2:50" ht="15" customHeight="1" x14ac:dyDescent="0.2">
      <c r="B374" s="176" t="str">
        <f t="shared" si="133"/>
        <v/>
      </c>
      <c r="C374" s="137"/>
      <c r="D374" s="115"/>
      <c r="E374" s="96"/>
      <c r="F374" s="127"/>
      <c r="G374" s="128"/>
      <c r="H374" s="122"/>
      <c r="I374" s="123"/>
      <c r="J374" s="129"/>
      <c r="K374" s="17"/>
      <c r="L374" s="115"/>
      <c r="M374" s="117" t="str">
        <f t="shared" si="134"/>
        <v/>
      </c>
      <c r="N374" s="14" t="str">
        <f t="shared" si="135"/>
        <v/>
      </c>
      <c r="O374" s="264" t="str">
        <f t="shared" si="142"/>
        <v/>
      </c>
      <c r="P374" s="262"/>
      <c r="Q374" s="110" t="str">
        <f t="shared" si="136"/>
        <v/>
      </c>
      <c r="R374" s="14" t="str">
        <f t="shared" si="137"/>
        <v/>
      </c>
      <c r="S374" s="14" t="str">
        <f t="shared" si="138"/>
        <v/>
      </c>
      <c r="T374" s="14" t="str">
        <f t="shared" si="139"/>
        <v/>
      </c>
      <c r="U374" s="14" t="str">
        <f t="shared" si="140"/>
        <v/>
      </c>
      <c r="V374" s="95" t="str">
        <f t="shared" si="141"/>
        <v/>
      </c>
      <c r="W374" s="120"/>
      <c r="X374" s="53"/>
      <c r="Y374" s="53" t="b">
        <f t="shared" si="127"/>
        <v>1</v>
      </c>
      <c r="Z374" s="53" t="b">
        <f t="shared" si="128"/>
        <v>0</v>
      </c>
      <c r="AA374" s="53" t="b">
        <f>IF(ISBLANK(H374),TRUE,AND(IF(ISBLANK(I374),TRUE,I374&gt;=H374),AND(H374&gt;=DATE(1900,1,1),H374&lt;=DATE(config!$B$6,12,31))))</f>
        <v>1</v>
      </c>
      <c r="AB374" s="53" t="b">
        <f>IF(ISBLANK(I374),TRUE,IF(ISBLANK(H374),FALSE,AND(I374&gt;=H374,AND(I374&gt;=DATE(config!$B$6,1,1),I374&lt;=DATE(config!$B$6,12,31)))))</f>
        <v>1</v>
      </c>
      <c r="AC374" s="53" t="b">
        <f t="shared" si="124"/>
        <v>0</v>
      </c>
      <c r="AD374" s="53" t="b">
        <f t="shared" si="125"/>
        <v>0</v>
      </c>
      <c r="AE374" s="53">
        <f>IF(H374&lt;DATE(config!$B$6,1,1),DATE(config!$B$6,1,1),H374)</f>
        <v>44562</v>
      </c>
      <c r="AF374" s="53">
        <f>IF(ISBLANK(I374),DATE(config!$B$6,12,31),IF(I374&gt;DATE(config!$B$6,12,31),DATE(config!$B$6,12,31),I374))</f>
        <v>44926</v>
      </c>
      <c r="AG374" s="53">
        <f t="shared" si="143"/>
        <v>365</v>
      </c>
      <c r="AH374" s="53">
        <f>ROUNDDOWN((config!$B$8-H374)/365.25,0)</f>
        <v>123</v>
      </c>
      <c r="AI374" s="60">
        <f t="shared" si="144"/>
        <v>4</v>
      </c>
      <c r="AJ374" s="60" t="str">
        <f>$F374 &amp; INDEX(Beschäftigungsgruppen!$J$15:$M$15,1,AI374)</f>
        <v>d</v>
      </c>
      <c r="AK374" s="60" t="b">
        <f>G374&lt;&gt;config!$F$20</f>
        <v>1</v>
      </c>
      <c r="AL374" s="60" t="str">
        <f t="shared" si="129"/>
        <v>Ja</v>
      </c>
      <c r="AM374" s="60" t="str">
        <f t="shared" si="145"/>
        <v>Nein</v>
      </c>
      <c r="AN374" s="60" t="b">
        <f t="shared" si="126"/>
        <v>0</v>
      </c>
      <c r="AO374" s="60" t="b">
        <f>AND(C374=config!$D$23,AND(NOT(ISBLANK(H374)),H374&lt;=DATE(2022,12,31)))</f>
        <v>0</v>
      </c>
      <c r="AP374" s="60" t="b">
        <f>AND(D374=config!$J$24,AND(NOT(ISBLANK(I374)),I374&lt;=DATE(2022,12,31)))</f>
        <v>0</v>
      </c>
      <c r="AQ374" s="63">
        <f>K374*IF(AN374,14,12)/config!$B$7*AG374</f>
        <v>0</v>
      </c>
      <c r="AR374" s="63">
        <f>IF(K374&lt;=config!$B$9,config!$B$10,config!$B$11)*AQ374</f>
        <v>0</v>
      </c>
      <c r="AS374" s="63" t="e">
        <f>INDEX(Beschäftigungsgruppen!$J$16:$M$20,F374,AI374)/config!$B$12*J374</f>
        <v>#VALUE!</v>
      </c>
      <c r="AT374" s="63" t="e">
        <f>AS374*IF(AN374,14,12)/config!$B$7*AG374</f>
        <v>#VALUE!</v>
      </c>
      <c r="AU374" s="63" t="e">
        <f>IF(AS374&lt;=config!$B$9,config!$B$10,config!$B$11)*AT374</f>
        <v>#VALUE!</v>
      </c>
      <c r="AV374" s="249">
        <f t="shared" si="130"/>
        <v>0</v>
      </c>
      <c r="AW374" s="249">
        <f t="shared" si="131"/>
        <v>0</v>
      </c>
      <c r="AX374" s="53">
        <f t="shared" si="132"/>
        <v>0</v>
      </c>
    </row>
    <row r="375" spans="2:50" ht="15" customHeight="1" x14ac:dyDescent="0.2">
      <c r="B375" s="176" t="str">
        <f t="shared" si="133"/>
        <v/>
      </c>
      <c r="C375" s="137"/>
      <c r="D375" s="115"/>
      <c r="E375" s="96"/>
      <c r="F375" s="127"/>
      <c r="G375" s="128"/>
      <c r="H375" s="122"/>
      <c r="I375" s="123"/>
      <c r="J375" s="129"/>
      <c r="K375" s="17"/>
      <c r="L375" s="115"/>
      <c r="M375" s="117" t="str">
        <f t="shared" si="134"/>
        <v/>
      </c>
      <c r="N375" s="14" t="str">
        <f t="shared" si="135"/>
        <v/>
      </c>
      <c r="O375" s="264" t="str">
        <f t="shared" si="142"/>
        <v/>
      </c>
      <c r="P375" s="262"/>
      <c r="Q375" s="110" t="str">
        <f t="shared" si="136"/>
        <v/>
      </c>
      <c r="R375" s="14" t="str">
        <f t="shared" si="137"/>
        <v/>
      </c>
      <c r="S375" s="14" t="str">
        <f t="shared" si="138"/>
        <v/>
      </c>
      <c r="T375" s="14" t="str">
        <f t="shared" si="139"/>
        <v/>
      </c>
      <c r="U375" s="14" t="str">
        <f t="shared" si="140"/>
        <v/>
      </c>
      <c r="V375" s="95" t="str">
        <f t="shared" si="141"/>
        <v/>
      </c>
      <c r="W375" s="120"/>
      <c r="X375" s="53"/>
      <c r="Y375" s="53" t="b">
        <f t="shared" si="127"/>
        <v>1</v>
      </c>
      <c r="Z375" s="53" t="b">
        <f t="shared" si="128"/>
        <v>0</v>
      </c>
      <c r="AA375" s="53" t="b">
        <f>IF(ISBLANK(H375),TRUE,AND(IF(ISBLANK(I375),TRUE,I375&gt;=H375),AND(H375&gt;=DATE(1900,1,1),H375&lt;=DATE(config!$B$6,12,31))))</f>
        <v>1</v>
      </c>
      <c r="AB375" s="53" t="b">
        <f>IF(ISBLANK(I375),TRUE,IF(ISBLANK(H375),FALSE,AND(I375&gt;=H375,AND(I375&gt;=DATE(config!$B$6,1,1),I375&lt;=DATE(config!$B$6,12,31)))))</f>
        <v>1</v>
      </c>
      <c r="AC375" s="53" t="b">
        <f t="shared" si="124"/>
        <v>0</v>
      </c>
      <c r="AD375" s="53" t="b">
        <f t="shared" si="125"/>
        <v>0</v>
      </c>
      <c r="AE375" s="53">
        <f>IF(H375&lt;DATE(config!$B$6,1,1),DATE(config!$B$6,1,1),H375)</f>
        <v>44562</v>
      </c>
      <c r="AF375" s="53">
        <f>IF(ISBLANK(I375),DATE(config!$B$6,12,31),IF(I375&gt;DATE(config!$B$6,12,31),DATE(config!$B$6,12,31),I375))</f>
        <v>44926</v>
      </c>
      <c r="AG375" s="53">
        <f t="shared" si="143"/>
        <v>365</v>
      </c>
      <c r="AH375" s="53">
        <f>ROUNDDOWN((config!$B$8-H375)/365.25,0)</f>
        <v>123</v>
      </c>
      <c r="AI375" s="60">
        <f t="shared" si="144"/>
        <v>4</v>
      </c>
      <c r="AJ375" s="60" t="str">
        <f>$F375 &amp; INDEX(Beschäftigungsgruppen!$J$15:$M$15,1,AI375)</f>
        <v>d</v>
      </c>
      <c r="AK375" s="60" t="b">
        <f>G375&lt;&gt;config!$F$20</f>
        <v>1</v>
      </c>
      <c r="AL375" s="60" t="str">
        <f t="shared" si="129"/>
        <v>Ja</v>
      </c>
      <c r="AM375" s="60" t="str">
        <f t="shared" si="145"/>
        <v>Nein</v>
      </c>
      <c r="AN375" s="60" t="b">
        <f t="shared" si="126"/>
        <v>0</v>
      </c>
      <c r="AO375" s="60" t="b">
        <f>AND(C375=config!$D$23,AND(NOT(ISBLANK(H375)),H375&lt;=DATE(2022,12,31)))</f>
        <v>0</v>
      </c>
      <c r="AP375" s="60" t="b">
        <f>AND(D375=config!$J$24,AND(NOT(ISBLANK(I375)),I375&lt;=DATE(2022,12,31)))</f>
        <v>0</v>
      </c>
      <c r="AQ375" s="63">
        <f>K375*IF(AN375,14,12)/config!$B$7*AG375</f>
        <v>0</v>
      </c>
      <c r="AR375" s="63">
        <f>IF(K375&lt;=config!$B$9,config!$B$10,config!$B$11)*AQ375</f>
        <v>0</v>
      </c>
      <c r="AS375" s="63" t="e">
        <f>INDEX(Beschäftigungsgruppen!$J$16:$M$20,F375,AI375)/config!$B$12*J375</f>
        <v>#VALUE!</v>
      </c>
      <c r="AT375" s="63" t="e">
        <f>AS375*IF(AN375,14,12)/config!$B$7*AG375</f>
        <v>#VALUE!</v>
      </c>
      <c r="AU375" s="63" t="e">
        <f>IF(AS375&lt;=config!$B$9,config!$B$10,config!$B$11)*AT375</f>
        <v>#VALUE!</v>
      </c>
      <c r="AV375" s="249">
        <f t="shared" si="130"/>
        <v>0</v>
      </c>
      <c r="AW375" s="249">
        <f t="shared" si="131"/>
        <v>0</v>
      </c>
      <c r="AX375" s="53">
        <f t="shared" si="132"/>
        <v>0</v>
      </c>
    </row>
    <row r="376" spans="2:50" ht="15" customHeight="1" x14ac:dyDescent="0.2">
      <c r="B376" s="176" t="str">
        <f t="shared" si="133"/>
        <v/>
      </c>
      <c r="C376" s="137"/>
      <c r="D376" s="115"/>
      <c r="E376" s="96"/>
      <c r="F376" s="127"/>
      <c r="G376" s="128"/>
      <c r="H376" s="122"/>
      <c r="I376" s="123"/>
      <c r="J376" s="129"/>
      <c r="K376" s="17"/>
      <c r="L376" s="115"/>
      <c r="M376" s="117" t="str">
        <f t="shared" si="134"/>
        <v/>
      </c>
      <c r="N376" s="14" t="str">
        <f t="shared" si="135"/>
        <v/>
      </c>
      <c r="O376" s="264" t="str">
        <f t="shared" si="142"/>
        <v/>
      </c>
      <c r="P376" s="262"/>
      <c r="Q376" s="110" t="str">
        <f t="shared" si="136"/>
        <v/>
      </c>
      <c r="R376" s="14" t="str">
        <f t="shared" si="137"/>
        <v/>
      </c>
      <c r="S376" s="14" t="str">
        <f t="shared" si="138"/>
        <v/>
      </c>
      <c r="T376" s="14" t="str">
        <f t="shared" si="139"/>
        <v/>
      </c>
      <c r="U376" s="14" t="str">
        <f t="shared" si="140"/>
        <v/>
      </c>
      <c r="V376" s="95" t="str">
        <f t="shared" si="141"/>
        <v/>
      </c>
      <c r="W376" s="120"/>
      <c r="X376" s="53"/>
      <c r="Y376" s="53" t="b">
        <f t="shared" si="127"/>
        <v>1</v>
      </c>
      <c r="Z376" s="53" t="b">
        <f t="shared" si="128"/>
        <v>0</v>
      </c>
      <c r="AA376" s="53" t="b">
        <f>IF(ISBLANK(H376),TRUE,AND(IF(ISBLANK(I376),TRUE,I376&gt;=H376),AND(H376&gt;=DATE(1900,1,1),H376&lt;=DATE(config!$B$6,12,31))))</f>
        <v>1</v>
      </c>
      <c r="AB376" s="53" t="b">
        <f>IF(ISBLANK(I376),TRUE,IF(ISBLANK(H376),FALSE,AND(I376&gt;=H376,AND(I376&gt;=DATE(config!$B$6,1,1),I376&lt;=DATE(config!$B$6,12,31)))))</f>
        <v>1</v>
      </c>
      <c r="AC376" s="53" t="b">
        <f t="shared" si="124"/>
        <v>0</v>
      </c>
      <c r="AD376" s="53" t="b">
        <f t="shared" si="125"/>
        <v>0</v>
      </c>
      <c r="AE376" s="53">
        <f>IF(H376&lt;DATE(config!$B$6,1,1),DATE(config!$B$6,1,1),H376)</f>
        <v>44562</v>
      </c>
      <c r="AF376" s="53">
        <f>IF(ISBLANK(I376),DATE(config!$B$6,12,31),IF(I376&gt;DATE(config!$B$6,12,31),DATE(config!$B$6,12,31),I376))</f>
        <v>44926</v>
      </c>
      <c r="AG376" s="53">
        <f t="shared" si="143"/>
        <v>365</v>
      </c>
      <c r="AH376" s="53">
        <f>ROUNDDOWN((config!$B$8-H376)/365.25,0)</f>
        <v>123</v>
      </c>
      <c r="AI376" s="60">
        <f t="shared" si="144"/>
        <v>4</v>
      </c>
      <c r="AJ376" s="60" t="str">
        <f>$F376 &amp; INDEX(Beschäftigungsgruppen!$J$15:$M$15,1,AI376)</f>
        <v>d</v>
      </c>
      <c r="AK376" s="60" t="b">
        <f>G376&lt;&gt;config!$F$20</f>
        <v>1</v>
      </c>
      <c r="AL376" s="60" t="str">
        <f t="shared" si="129"/>
        <v>Ja</v>
      </c>
      <c r="AM376" s="60" t="str">
        <f t="shared" si="145"/>
        <v>Nein</v>
      </c>
      <c r="AN376" s="60" t="b">
        <f t="shared" si="126"/>
        <v>0</v>
      </c>
      <c r="AO376" s="60" t="b">
        <f>AND(C376=config!$D$23,AND(NOT(ISBLANK(H376)),H376&lt;=DATE(2022,12,31)))</f>
        <v>0</v>
      </c>
      <c r="AP376" s="60" t="b">
        <f>AND(D376=config!$J$24,AND(NOT(ISBLANK(I376)),I376&lt;=DATE(2022,12,31)))</f>
        <v>0</v>
      </c>
      <c r="AQ376" s="63">
        <f>K376*IF(AN376,14,12)/config!$B$7*AG376</f>
        <v>0</v>
      </c>
      <c r="AR376" s="63">
        <f>IF(K376&lt;=config!$B$9,config!$B$10,config!$B$11)*AQ376</f>
        <v>0</v>
      </c>
      <c r="AS376" s="63" t="e">
        <f>INDEX(Beschäftigungsgruppen!$J$16:$M$20,F376,AI376)/config!$B$12*J376</f>
        <v>#VALUE!</v>
      </c>
      <c r="AT376" s="63" t="e">
        <f>AS376*IF(AN376,14,12)/config!$B$7*AG376</f>
        <v>#VALUE!</v>
      </c>
      <c r="AU376" s="63" t="e">
        <f>IF(AS376&lt;=config!$B$9,config!$B$10,config!$B$11)*AT376</f>
        <v>#VALUE!</v>
      </c>
      <c r="AV376" s="249">
        <f t="shared" si="130"/>
        <v>0</v>
      </c>
      <c r="AW376" s="249">
        <f t="shared" si="131"/>
        <v>0</v>
      </c>
      <c r="AX376" s="53">
        <f t="shared" si="132"/>
        <v>0</v>
      </c>
    </row>
    <row r="377" spans="2:50" ht="15" customHeight="1" x14ac:dyDescent="0.2">
      <c r="B377" s="176" t="str">
        <f t="shared" si="133"/>
        <v/>
      </c>
      <c r="C377" s="137"/>
      <c r="D377" s="115"/>
      <c r="E377" s="96"/>
      <c r="F377" s="127"/>
      <c r="G377" s="128"/>
      <c r="H377" s="122"/>
      <c r="I377" s="123"/>
      <c r="J377" s="129"/>
      <c r="K377" s="17"/>
      <c r="L377" s="115"/>
      <c r="M377" s="117" t="str">
        <f t="shared" si="134"/>
        <v/>
      </c>
      <c r="N377" s="14" t="str">
        <f t="shared" si="135"/>
        <v/>
      </c>
      <c r="O377" s="264" t="str">
        <f t="shared" si="142"/>
        <v/>
      </c>
      <c r="P377" s="262"/>
      <c r="Q377" s="110" t="str">
        <f t="shared" si="136"/>
        <v/>
      </c>
      <c r="R377" s="14" t="str">
        <f t="shared" si="137"/>
        <v/>
      </c>
      <c r="S377" s="14" t="str">
        <f t="shared" si="138"/>
        <v/>
      </c>
      <c r="T377" s="14" t="str">
        <f t="shared" si="139"/>
        <v/>
      </c>
      <c r="U377" s="14" t="str">
        <f t="shared" si="140"/>
        <v/>
      </c>
      <c r="V377" s="95" t="str">
        <f t="shared" si="141"/>
        <v/>
      </c>
      <c r="W377" s="120"/>
      <c r="X377" s="53"/>
      <c r="Y377" s="53" t="b">
        <f t="shared" si="127"/>
        <v>1</v>
      </c>
      <c r="Z377" s="53" t="b">
        <f t="shared" si="128"/>
        <v>0</v>
      </c>
      <c r="AA377" s="53" t="b">
        <f>IF(ISBLANK(H377),TRUE,AND(IF(ISBLANK(I377),TRUE,I377&gt;=H377),AND(H377&gt;=DATE(1900,1,1),H377&lt;=DATE(config!$B$6,12,31))))</f>
        <v>1</v>
      </c>
      <c r="AB377" s="53" t="b">
        <f>IF(ISBLANK(I377),TRUE,IF(ISBLANK(H377),FALSE,AND(I377&gt;=H377,AND(I377&gt;=DATE(config!$B$6,1,1),I377&lt;=DATE(config!$B$6,12,31)))))</f>
        <v>1</v>
      </c>
      <c r="AC377" s="53" t="b">
        <f t="shared" si="124"/>
        <v>0</v>
      </c>
      <c r="AD377" s="53" t="b">
        <f t="shared" si="125"/>
        <v>0</v>
      </c>
      <c r="AE377" s="53">
        <f>IF(H377&lt;DATE(config!$B$6,1,1),DATE(config!$B$6,1,1),H377)</f>
        <v>44562</v>
      </c>
      <c r="AF377" s="53">
        <f>IF(ISBLANK(I377),DATE(config!$B$6,12,31),IF(I377&gt;DATE(config!$B$6,12,31),DATE(config!$B$6,12,31),I377))</f>
        <v>44926</v>
      </c>
      <c r="AG377" s="53">
        <f t="shared" si="143"/>
        <v>365</v>
      </c>
      <c r="AH377" s="53">
        <f>ROUNDDOWN((config!$B$8-H377)/365.25,0)</f>
        <v>123</v>
      </c>
      <c r="AI377" s="60">
        <f t="shared" si="144"/>
        <v>4</v>
      </c>
      <c r="AJ377" s="60" t="str">
        <f>$F377 &amp; INDEX(Beschäftigungsgruppen!$J$15:$M$15,1,AI377)</f>
        <v>d</v>
      </c>
      <c r="AK377" s="60" t="b">
        <f>G377&lt;&gt;config!$F$20</f>
        <v>1</v>
      </c>
      <c r="AL377" s="60" t="str">
        <f t="shared" si="129"/>
        <v>Ja</v>
      </c>
      <c r="AM377" s="60" t="str">
        <f t="shared" si="145"/>
        <v>Nein</v>
      </c>
      <c r="AN377" s="60" t="b">
        <f t="shared" si="126"/>
        <v>0</v>
      </c>
      <c r="AO377" s="60" t="b">
        <f>AND(C377=config!$D$23,AND(NOT(ISBLANK(H377)),H377&lt;=DATE(2022,12,31)))</f>
        <v>0</v>
      </c>
      <c r="AP377" s="60" t="b">
        <f>AND(D377=config!$J$24,AND(NOT(ISBLANK(I377)),I377&lt;=DATE(2022,12,31)))</f>
        <v>0</v>
      </c>
      <c r="AQ377" s="63">
        <f>K377*IF(AN377,14,12)/config!$B$7*AG377</f>
        <v>0</v>
      </c>
      <c r="AR377" s="63">
        <f>IF(K377&lt;=config!$B$9,config!$B$10,config!$B$11)*AQ377</f>
        <v>0</v>
      </c>
      <c r="AS377" s="63" t="e">
        <f>INDEX(Beschäftigungsgruppen!$J$16:$M$20,F377,AI377)/config!$B$12*J377</f>
        <v>#VALUE!</v>
      </c>
      <c r="AT377" s="63" t="e">
        <f>AS377*IF(AN377,14,12)/config!$B$7*AG377</f>
        <v>#VALUE!</v>
      </c>
      <c r="AU377" s="63" t="e">
        <f>IF(AS377&lt;=config!$B$9,config!$B$10,config!$B$11)*AT377</f>
        <v>#VALUE!</v>
      </c>
      <c r="AV377" s="249">
        <f t="shared" si="130"/>
        <v>0</v>
      </c>
      <c r="AW377" s="249">
        <f t="shared" si="131"/>
        <v>0</v>
      </c>
      <c r="AX377" s="53">
        <f t="shared" si="132"/>
        <v>0</v>
      </c>
    </row>
    <row r="378" spans="2:50" ht="15" customHeight="1" x14ac:dyDescent="0.2">
      <c r="B378" s="176" t="str">
        <f t="shared" si="133"/>
        <v/>
      </c>
      <c r="C378" s="137"/>
      <c r="D378" s="115"/>
      <c r="E378" s="96"/>
      <c r="F378" s="127"/>
      <c r="G378" s="128"/>
      <c r="H378" s="122"/>
      <c r="I378" s="123"/>
      <c r="J378" s="129"/>
      <c r="K378" s="17"/>
      <c r="L378" s="115"/>
      <c r="M378" s="117" t="str">
        <f t="shared" si="134"/>
        <v/>
      </c>
      <c r="N378" s="14" t="str">
        <f t="shared" si="135"/>
        <v/>
      </c>
      <c r="O378" s="264" t="str">
        <f t="shared" si="142"/>
        <v/>
      </c>
      <c r="P378" s="262"/>
      <c r="Q378" s="110" t="str">
        <f t="shared" si="136"/>
        <v/>
      </c>
      <c r="R378" s="14" t="str">
        <f t="shared" si="137"/>
        <v/>
      </c>
      <c r="S378" s="14" t="str">
        <f t="shared" si="138"/>
        <v/>
      </c>
      <c r="T378" s="14" t="str">
        <f t="shared" si="139"/>
        <v/>
      </c>
      <c r="U378" s="14" t="str">
        <f t="shared" si="140"/>
        <v/>
      </c>
      <c r="V378" s="95" t="str">
        <f t="shared" si="141"/>
        <v/>
      </c>
      <c r="W378" s="120"/>
      <c r="X378" s="53"/>
      <c r="Y378" s="53" t="b">
        <f t="shared" si="127"/>
        <v>1</v>
      </c>
      <c r="Z378" s="53" t="b">
        <f t="shared" si="128"/>
        <v>0</v>
      </c>
      <c r="AA378" s="53" t="b">
        <f>IF(ISBLANK(H378),TRUE,AND(IF(ISBLANK(I378),TRUE,I378&gt;=H378),AND(H378&gt;=DATE(1900,1,1),H378&lt;=DATE(config!$B$6,12,31))))</f>
        <v>1</v>
      </c>
      <c r="AB378" s="53" t="b">
        <f>IF(ISBLANK(I378),TRUE,IF(ISBLANK(H378),FALSE,AND(I378&gt;=H378,AND(I378&gt;=DATE(config!$B$6,1,1),I378&lt;=DATE(config!$B$6,12,31)))))</f>
        <v>1</v>
      </c>
      <c r="AC378" s="53" t="b">
        <f t="shared" si="124"/>
        <v>0</v>
      </c>
      <c r="AD378" s="53" t="b">
        <f t="shared" si="125"/>
        <v>0</v>
      </c>
      <c r="AE378" s="53">
        <f>IF(H378&lt;DATE(config!$B$6,1,1),DATE(config!$B$6,1,1),H378)</f>
        <v>44562</v>
      </c>
      <c r="AF378" s="53">
        <f>IF(ISBLANK(I378),DATE(config!$B$6,12,31),IF(I378&gt;DATE(config!$B$6,12,31),DATE(config!$B$6,12,31),I378))</f>
        <v>44926</v>
      </c>
      <c r="AG378" s="53">
        <f t="shared" si="143"/>
        <v>365</v>
      </c>
      <c r="AH378" s="53">
        <f>ROUNDDOWN((config!$B$8-H378)/365.25,0)</f>
        <v>123</v>
      </c>
      <c r="AI378" s="60">
        <f t="shared" si="144"/>
        <v>4</v>
      </c>
      <c r="AJ378" s="60" t="str">
        <f>$F378 &amp; INDEX(Beschäftigungsgruppen!$J$15:$M$15,1,AI378)</f>
        <v>d</v>
      </c>
      <c r="AK378" s="60" t="b">
        <f>G378&lt;&gt;config!$F$20</f>
        <v>1</v>
      </c>
      <c r="AL378" s="60" t="str">
        <f t="shared" si="129"/>
        <v>Ja</v>
      </c>
      <c r="AM378" s="60" t="str">
        <f t="shared" si="145"/>
        <v>Nein</v>
      </c>
      <c r="AN378" s="60" t="b">
        <f t="shared" si="126"/>
        <v>0</v>
      </c>
      <c r="AO378" s="60" t="b">
        <f>AND(C378=config!$D$23,AND(NOT(ISBLANK(H378)),H378&lt;=DATE(2022,12,31)))</f>
        <v>0</v>
      </c>
      <c r="AP378" s="60" t="b">
        <f>AND(D378=config!$J$24,AND(NOT(ISBLANK(I378)),I378&lt;=DATE(2022,12,31)))</f>
        <v>0</v>
      </c>
      <c r="AQ378" s="63">
        <f>K378*IF(AN378,14,12)/config!$B$7*AG378</f>
        <v>0</v>
      </c>
      <c r="AR378" s="63">
        <f>IF(K378&lt;=config!$B$9,config!$B$10,config!$B$11)*AQ378</f>
        <v>0</v>
      </c>
      <c r="AS378" s="63" t="e">
        <f>INDEX(Beschäftigungsgruppen!$J$16:$M$20,F378,AI378)/config!$B$12*J378</f>
        <v>#VALUE!</v>
      </c>
      <c r="AT378" s="63" t="e">
        <f>AS378*IF(AN378,14,12)/config!$B$7*AG378</f>
        <v>#VALUE!</v>
      </c>
      <c r="AU378" s="63" t="e">
        <f>IF(AS378&lt;=config!$B$9,config!$B$10,config!$B$11)*AT378</f>
        <v>#VALUE!</v>
      </c>
      <c r="AV378" s="249">
        <f t="shared" si="130"/>
        <v>0</v>
      </c>
      <c r="AW378" s="249">
        <f t="shared" si="131"/>
        <v>0</v>
      </c>
      <c r="AX378" s="53">
        <f t="shared" si="132"/>
        <v>0</v>
      </c>
    </row>
    <row r="379" spans="2:50" ht="15" customHeight="1" x14ac:dyDescent="0.2">
      <c r="B379" s="176" t="str">
        <f t="shared" si="133"/>
        <v/>
      </c>
      <c r="C379" s="137"/>
      <c r="D379" s="115"/>
      <c r="E379" s="96"/>
      <c r="F379" s="127"/>
      <c r="G379" s="128"/>
      <c r="H379" s="122"/>
      <c r="I379" s="123"/>
      <c r="J379" s="129"/>
      <c r="K379" s="17"/>
      <c r="L379" s="115"/>
      <c r="M379" s="117" t="str">
        <f t="shared" si="134"/>
        <v/>
      </c>
      <c r="N379" s="14" t="str">
        <f t="shared" si="135"/>
        <v/>
      </c>
      <c r="O379" s="264" t="str">
        <f t="shared" si="142"/>
        <v/>
      </c>
      <c r="P379" s="262"/>
      <c r="Q379" s="110" t="str">
        <f t="shared" si="136"/>
        <v/>
      </c>
      <c r="R379" s="14" t="str">
        <f t="shared" si="137"/>
        <v/>
      </c>
      <c r="S379" s="14" t="str">
        <f t="shared" si="138"/>
        <v/>
      </c>
      <c r="T379" s="14" t="str">
        <f t="shared" si="139"/>
        <v/>
      </c>
      <c r="U379" s="14" t="str">
        <f t="shared" si="140"/>
        <v/>
      </c>
      <c r="V379" s="95" t="str">
        <f t="shared" si="141"/>
        <v/>
      </c>
      <c r="W379" s="120"/>
      <c r="X379" s="53"/>
      <c r="Y379" s="53" t="b">
        <f t="shared" si="127"/>
        <v>1</v>
      </c>
      <c r="Z379" s="53" t="b">
        <f t="shared" si="128"/>
        <v>0</v>
      </c>
      <c r="AA379" s="53" t="b">
        <f>IF(ISBLANK(H379),TRUE,AND(IF(ISBLANK(I379),TRUE,I379&gt;=H379),AND(H379&gt;=DATE(1900,1,1),H379&lt;=DATE(config!$B$6,12,31))))</f>
        <v>1</v>
      </c>
      <c r="AB379" s="53" t="b">
        <f>IF(ISBLANK(I379),TRUE,IF(ISBLANK(H379),FALSE,AND(I379&gt;=H379,AND(I379&gt;=DATE(config!$B$6,1,1),I379&lt;=DATE(config!$B$6,12,31)))))</f>
        <v>1</v>
      </c>
      <c r="AC379" s="53" t="b">
        <f t="shared" si="124"/>
        <v>0</v>
      </c>
      <c r="AD379" s="53" t="b">
        <f t="shared" si="125"/>
        <v>0</v>
      </c>
      <c r="AE379" s="53">
        <f>IF(H379&lt;DATE(config!$B$6,1,1),DATE(config!$B$6,1,1),H379)</f>
        <v>44562</v>
      </c>
      <c r="AF379" s="53">
        <f>IF(ISBLANK(I379),DATE(config!$B$6,12,31),IF(I379&gt;DATE(config!$B$6,12,31),DATE(config!$B$6,12,31),I379))</f>
        <v>44926</v>
      </c>
      <c r="AG379" s="53">
        <f t="shared" si="143"/>
        <v>365</v>
      </c>
      <c r="AH379" s="53">
        <f>ROUNDDOWN((config!$B$8-H379)/365.25,0)</f>
        <v>123</v>
      </c>
      <c r="AI379" s="60">
        <f t="shared" si="144"/>
        <v>4</v>
      </c>
      <c r="AJ379" s="60" t="str">
        <f>$F379 &amp; INDEX(Beschäftigungsgruppen!$J$15:$M$15,1,AI379)</f>
        <v>d</v>
      </c>
      <c r="AK379" s="60" t="b">
        <f>G379&lt;&gt;config!$F$20</f>
        <v>1</v>
      </c>
      <c r="AL379" s="60" t="str">
        <f t="shared" si="129"/>
        <v>Ja</v>
      </c>
      <c r="AM379" s="60" t="str">
        <f t="shared" si="145"/>
        <v>Nein</v>
      </c>
      <c r="AN379" s="60" t="b">
        <f t="shared" si="126"/>
        <v>0</v>
      </c>
      <c r="AO379" s="60" t="b">
        <f>AND(C379=config!$D$23,AND(NOT(ISBLANK(H379)),H379&lt;=DATE(2022,12,31)))</f>
        <v>0</v>
      </c>
      <c r="AP379" s="60" t="b">
        <f>AND(D379=config!$J$24,AND(NOT(ISBLANK(I379)),I379&lt;=DATE(2022,12,31)))</f>
        <v>0</v>
      </c>
      <c r="AQ379" s="63">
        <f>K379*IF(AN379,14,12)/config!$B$7*AG379</f>
        <v>0</v>
      </c>
      <c r="AR379" s="63">
        <f>IF(K379&lt;=config!$B$9,config!$B$10,config!$B$11)*AQ379</f>
        <v>0</v>
      </c>
      <c r="AS379" s="63" t="e">
        <f>INDEX(Beschäftigungsgruppen!$J$16:$M$20,F379,AI379)/config!$B$12*J379</f>
        <v>#VALUE!</v>
      </c>
      <c r="AT379" s="63" t="e">
        <f>AS379*IF(AN379,14,12)/config!$B$7*AG379</f>
        <v>#VALUE!</v>
      </c>
      <c r="AU379" s="63" t="e">
        <f>IF(AS379&lt;=config!$B$9,config!$B$10,config!$B$11)*AT379</f>
        <v>#VALUE!</v>
      </c>
      <c r="AV379" s="249">
        <f t="shared" si="130"/>
        <v>0</v>
      </c>
      <c r="AW379" s="249">
        <f t="shared" si="131"/>
        <v>0</v>
      </c>
      <c r="AX379" s="53">
        <f t="shared" si="132"/>
        <v>0</v>
      </c>
    </row>
    <row r="380" spans="2:50" ht="15" customHeight="1" x14ac:dyDescent="0.2">
      <c r="B380" s="176" t="str">
        <f t="shared" si="133"/>
        <v/>
      </c>
      <c r="C380" s="137"/>
      <c r="D380" s="115"/>
      <c r="E380" s="96"/>
      <c r="F380" s="127"/>
      <c r="G380" s="128"/>
      <c r="H380" s="122"/>
      <c r="I380" s="123"/>
      <c r="J380" s="129"/>
      <c r="K380" s="17"/>
      <c r="L380" s="115"/>
      <c r="M380" s="117" t="str">
        <f t="shared" si="134"/>
        <v/>
      </c>
      <c r="N380" s="14" t="str">
        <f t="shared" si="135"/>
        <v/>
      </c>
      <c r="O380" s="264" t="str">
        <f t="shared" si="142"/>
        <v/>
      </c>
      <c r="P380" s="262"/>
      <c r="Q380" s="110" t="str">
        <f t="shared" si="136"/>
        <v/>
      </c>
      <c r="R380" s="14" t="str">
        <f t="shared" si="137"/>
        <v/>
      </c>
      <c r="S380" s="14" t="str">
        <f t="shared" si="138"/>
        <v/>
      </c>
      <c r="T380" s="14" t="str">
        <f t="shared" si="139"/>
        <v/>
      </c>
      <c r="U380" s="14" t="str">
        <f t="shared" si="140"/>
        <v/>
      </c>
      <c r="V380" s="95" t="str">
        <f t="shared" si="141"/>
        <v/>
      </c>
      <c r="W380" s="120"/>
      <c r="X380" s="53"/>
      <c r="Y380" s="53" t="b">
        <f t="shared" si="127"/>
        <v>1</v>
      </c>
      <c r="Z380" s="53" t="b">
        <f t="shared" si="128"/>
        <v>0</v>
      </c>
      <c r="AA380" s="53" t="b">
        <f>IF(ISBLANK(H380),TRUE,AND(IF(ISBLANK(I380),TRUE,I380&gt;=H380),AND(H380&gt;=DATE(1900,1,1),H380&lt;=DATE(config!$B$6,12,31))))</f>
        <v>1</v>
      </c>
      <c r="AB380" s="53" t="b">
        <f>IF(ISBLANK(I380),TRUE,IF(ISBLANK(H380),FALSE,AND(I380&gt;=H380,AND(I380&gt;=DATE(config!$B$6,1,1),I380&lt;=DATE(config!$B$6,12,31)))))</f>
        <v>1</v>
      </c>
      <c r="AC380" s="53" t="b">
        <f t="shared" si="124"/>
        <v>0</v>
      </c>
      <c r="AD380" s="53" t="b">
        <f t="shared" si="125"/>
        <v>0</v>
      </c>
      <c r="AE380" s="53">
        <f>IF(H380&lt;DATE(config!$B$6,1,1),DATE(config!$B$6,1,1),H380)</f>
        <v>44562</v>
      </c>
      <c r="AF380" s="53">
        <f>IF(ISBLANK(I380),DATE(config!$B$6,12,31),IF(I380&gt;DATE(config!$B$6,12,31),DATE(config!$B$6,12,31),I380))</f>
        <v>44926</v>
      </c>
      <c r="AG380" s="53">
        <f t="shared" si="143"/>
        <v>365</v>
      </c>
      <c r="AH380" s="53">
        <f>ROUNDDOWN((config!$B$8-H380)/365.25,0)</f>
        <v>123</v>
      </c>
      <c r="AI380" s="60">
        <f t="shared" si="144"/>
        <v>4</v>
      </c>
      <c r="AJ380" s="60" t="str">
        <f>$F380 &amp; INDEX(Beschäftigungsgruppen!$J$15:$M$15,1,AI380)</f>
        <v>d</v>
      </c>
      <c r="AK380" s="60" t="b">
        <f>G380&lt;&gt;config!$F$20</f>
        <v>1</v>
      </c>
      <c r="AL380" s="60" t="str">
        <f t="shared" si="129"/>
        <v>Ja</v>
      </c>
      <c r="AM380" s="60" t="str">
        <f t="shared" si="145"/>
        <v>Nein</v>
      </c>
      <c r="AN380" s="60" t="b">
        <f t="shared" si="126"/>
        <v>0</v>
      </c>
      <c r="AO380" s="60" t="b">
        <f>AND(C380=config!$D$23,AND(NOT(ISBLANK(H380)),H380&lt;=DATE(2022,12,31)))</f>
        <v>0</v>
      </c>
      <c r="AP380" s="60" t="b">
        <f>AND(D380=config!$J$24,AND(NOT(ISBLANK(I380)),I380&lt;=DATE(2022,12,31)))</f>
        <v>0</v>
      </c>
      <c r="AQ380" s="63">
        <f>K380*IF(AN380,14,12)/config!$B$7*AG380</f>
        <v>0</v>
      </c>
      <c r="AR380" s="63">
        <f>IF(K380&lt;=config!$B$9,config!$B$10,config!$B$11)*AQ380</f>
        <v>0</v>
      </c>
      <c r="AS380" s="63" t="e">
        <f>INDEX(Beschäftigungsgruppen!$J$16:$M$20,F380,AI380)/config!$B$12*J380</f>
        <v>#VALUE!</v>
      </c>
      <c r="AT380" s="63" t="e">
        <f>AS380*IF(AN380,14,12)/config!$B$7*AG380</f>
        <v>#VALUE!</v>
      </c>
      <c r="AU380" s="63" t="e">
        <f>IF(AS380&lt;=config!$B$9,config!$B$10,config!$B$11)*AT380</f>
        <v>#VALUE!</v>
      </c>
      <c r="AV380" s="249">
        <f t="shared" si="130"/>
        <v>0</v>
      </c>
      <c r="AW380" s="249">
        <f t="shared" si="131"/>
        <v>0</v>
      </c>
      <c r="AX380" s="53">
        <f t="shared" si="132"/>
        <v>0</v>
      </c>
    </row>
    <row r="381" spans="2:50" ht="15" customHeight="1" x14ac:dyDescent="0.2">
      <c r="B381" s="176" t="str">
        <f t="shared" si="133"/>
        <v/>
      </c>
      <c r="C381" s="137"/>
      <c r="D381" s="115"/>
      <c r="E381" s="96"/>
      <c r="F381" s="127"/>
      <c r="G381" s="128"/>
      <c r="H381" s="122"/>
      <c r="I381" s="123"/>
      <c r="J381" s="129"/>
      <c r="K381" s="17"/>
      <c r="L381" s="115"/>
      <c r="M381" s="117" t="str">
        <f t="shared" si="134"/>
        <v/>
      </c>
      <c r="N381" s="14" t="str">
        <f t="shared" si="135"/>
        <v/>
      </c>
      <c r="O381" s="264" t="str">
        <f t="shared" si="142"/>
        <v/>
      </c>
      <c r="P381" s="262"/>
      <c r="Q381" s="110" t="str">
        <f t="shared" si="136"/>
        <v/>
      </c>
      <c r="R381" s="14" t="str">
        <f t="shared" si="137"/>
        <v/>
      </c>
      <c r="S381" s="14" t="str">
        <f t="shared" si="138"/>
        <v/>
      </c>
      <c r="T381" s="14" t="str">
        <f t="shared" si="139"/>
        <v/>
      </c>
      <c r="U381" s="14" t="str">
        <f t="shared" si="140"/>
        <v/>
      </c>
      <c r="V381" s="95" t="str">
        <f t="shared" si="141"/>
        <v/>
      </c>
      <c r="W381" s="120"/>
      <c r="X381" s="53"/>
      <c r="Y381" s="53" t="b">
        <f t="shared" si="127"/>
        <v>1</v>
      </c>
      <c r="Z381" s="53" t="b">
        <f t="shared" si="128"/>
        <v>0</v>
      </c>
      <c r="AA381" s="53" t="b">
        <f>IF(ISBLANK(H381),TRUE,AND(IF(ISBLANK(I381),TRUE,I381&gt;=H381),AND(H381&gt;=DATE(1900,1,1),H381&lt;=DATE(config!$B$6,12,31))))</f>
        <v>1</v>
      </c>
      <c r="AB381" s="53" t="b">
        <f>IF(ISBLANK(I381),TRUE,IF(ISBLANK(H381),FALSE,AND(I381&gt;=H381,AND(I381&gt;=DATE(config!$B$6,1,1),I381&lt;=DATE(config!$B$6,12,31)))))</f>
        <v>1</v>
      </c>
      <c r="AC381" s="53" t="b">
        <f t="shared" si="124"/>
        <v>0</v>
      </c>
      <c r="AD381" s="53" t="b">
        <f t="shared" si="125"/>
        <v>0</v>
      </c>
      <c r="AE381" s="53">
        <f>IF(H381&lt;DATE(config!$B$6,1,1),DATE(config!$B$6,1,1),H381)</f>
        <v>44562</v>
      </c>
      <c r="AF381" s="53">
        <f>IF(ISBLANK(I381),DATE(config!$B$6,12,31),IF(I381&gt;DATE(config!$B$6,12,31),DATE(config!$B$6,12,31),I381))</f>
        <v>44926</v>
      </c>
      <c r="AG381" s="53">
        <f t="shared" si="143"/>
        <v>365</v>
      </c>
      <c r="AH381" s="53">
        <f>ROUNDDOWN((config!$B$8-H381)/365.25,0)</f>
        <v>123</v>
      </c>
      <c r="AI381" s="60">
        <f t="shared" si="144"/>
        <v>4</v>
      </c>
      <c r="AJ381" s="60" t="str">
        <f>$F381 &amp; INDEX(Beschäftigungsgruppen!$J$15:$M$15,1,AI381)</f>
        <v>d</v>
      </c>
      <c r="AK381" s="60" t="b">
        <f>G381&lt;&gt;config!$F$20</f>
        <v>1</v>
      </c>
      <c r="AL381" s="60" t="str">
        <f t="shared" si="129"/>
        <v>Ja</v>
      </c>
      <c r="AM381" s="60" t="str">
        <f t="shared" si="145"/>
        <v>Nein</v>
      </c>
      <c r="AN381" s="60" t="b">
        <f t="shared" si="126"/>
        <v>0</v>
      </c>
      <c r="AO381" s="60" t="b">
        <f>AND(C381=config!$D$23,AND(NOT(ISBLANK(H381)),H381&lt;=DATE(2022,12,31)))</f>
        <v>0</v>
      </c>
      <c r="AP381" s="60" t="b">
        <f>AND(D381=config!$J$24,AND(NOT(ISBLANK(I381)),I381&lt;=DATE(2022,12,31)))</f>
        <v>0</v>
      </c>
      <c r="AQ381" s="63">
        <f>K381*IF(AN381,14,12)/config!$B$7*AG381</f>
        <v>0</v>
      </c>
      <c r="AR381" s="63">
        <f>IF(K381&lt;=config!$B$9,config!$B$10,config!$B$11)*AQ381</f>
        <v>0</v>
      </c>
      <c r="AS381" s="63" t="e">
        <f>INDEX(Beschäftigungsgruppen!$J$16:$M$20,F381,AI381)/config!$B$12*J381</f>
        <v>#VALUE!</v>
      </c>
      <c r="AT381" s="63" t="e">
        <f>AS381*IF(AN381,14,12)/config!$B$7*AG381</f>
        <v>#VALUE!</v>
      </c>
      <c r="AU381" s="63" t="e">
        <f>IF(AS381&lt;=config!$B$9,config!$B$10,config!$B$11)*AT381</f>
        <v>#VALUE!</v>
      </c>
      <c r="AV381" s="249">
        <f t="shared" si="130"/>
        <v>0</v>
      </c>
      <c r="AW381" s="249">
        <f t="shared" si="131"/>
        <v>0</v>
      </c>
      <c r="AX381" s="53">
        <f t="shared" si="132"/>
        <v>0</v>
      </c>
    </row>
    <row r="382" spans="2:50" ht="15" customHeight="1" x14ac:dyDescent="0.2">
      <c r="B382" s="176" t="str">
        <f t="shared" si="133"/>
        <v/>
      </c>
      <c r="C382" s="137"/>
      <c r="D382" s="115"/>
      <c r="E382" s="96"/>
      <c r="F382" s="127"/>
      <c r="G382" s="128"/>
      <c r="H382" s="122"/>
      <c r="I382" s="123"/>
      <c r="J382" s="129"/>
      <c r="K382" s="17"/>
      <c r="L382" s="115"/>
      <c r="M382" s="117" t="str">
        <f t="shared" si="134"/>
        <v/>
      </c>
      <c r="N382" s="14" t="str">
        <f t="shared" si="135"/>
        <v/>
      </c>
      <c r="O382" s="264" t="str">
        <f t="shared" si="142"/>
        <v/>
      </c>
      <c r="P382" s="262"/>
      <c r="Q382" s="110" t="str">
        <f t="shared" si="136"/>
        <v/>
      </c>
      <c r="R382" s="14" t="str">
        <f t="shared" si="137"/>
        <v/>
      </c>
      <c r="S382" s="14" t="str">
        <f t="shared" si="138"/>
        <v/>
      </c>
      <c r="T382" s="14" t="str">
        <f t="shared" si="139"/>
        <v/>
      </c>
      <c r="U382" s="14" t="str">
        <f t="shared" si="140"/>
        <v/>
      </c>
      <c r="V382" s="95" t="str">
        <f t="shared" si="141"/>
        <v/>
      </c>
      <c r="W382" s="120"/>
      <c r="X382" s="53"/>
      <c r="Y382" s="53" t="b">
        <f t="shared" si="127"/>
        <v>1</v>
      </c>
      <c r="Z382" s="53" t="b">
        <f t="shared" si="128"/>
        <v>0</v>
      </c>
      <c r="AA382" s="53" t="b">
        <f>IF(ISBLANK(H382),TRUE,AND(IF(ISBLANK(I382),TRUE,I382&gt;=H382),AND(H382&gt;=DATE(1900,1,1),H382&lt;=DATE(config!$B$6,12,31))))</f>
        <v>1</v>
      </c>
      <c r="AB382" s="53" t="b">
        <f>IF(ISBLANK(I382),TRUE,IF(ISBLANK(H382),FALSE,AND(I382&gt;=H382,AND(I382&gt;=DATE(config!$B$6,1,1),I382&lt;=DATE(config!$B$6,12,31)))))</f>
        <v>1</v>
      </c>
      <c r="AC382" s="53" t="b">
        <f t="shared" si="124"/>
        <v>0</v>
      </c>
      <c r="AD382" s="53" t="b">
        <f t="shared" si="125"/>
        <v>0</v>
      </c>
      <c r="AE382" s="53">
        <f>IF(H382&lt;DATE(config!$B$6,1,1),DATE(config!$B$6,1,1),H382)</f>
        <v>44562</v>
      </c>
      <c r="AF382" s="53">
        <f>IF(ISBLANK(I382),DATE(config!$B$6,12,31),IF(I382&gt;DATE(config!$B$6,12,31),DATE(config!$B$6,12,31),I382))</f>
        <v>44926</v>
      </c>
      <c r="AG382" s="53">
        <f t="shared" si="143"/>
        <v>365</v>
      </c>
      <c r="AH382" s="53">
        <f>ROUNDDOWN((config!$B$8-H382)/365.25,0)</f>
        <v>123</v>
      </c>
      <c r="AI382" s="60">
        <f t="shared" si="144"/>
        <v>4</v>
      </c>
      <c r="AJ382" s="60" t="str">
        <f>$F382 &amp; INDEX(Beschäftigungsgruppen!$J$15:$M$15,1,AI382)</f>
        <v>d</v>
      </c>
      <c r="AK382" s="60" t="b">
        <f>G382&lt;&gt;config!$F$20</f>
        <v>1</v>
      </c>
      <c r="AL382" s="60" t="str">
        <f t="shared" si="129"/>
        <v>Ja</v>
      </c>
      <c r="AM382" s="60" t="str">
        <f t="shared" si="145"/>
        <v>Nein</v>
      </c>
      <c r="AN382" s="60" t="b">
        <f t="shared" si="126"/>
        <v>0</v>
      </c>
      <c r="AO382" s="60" t="b">
        <f>AND(C382=config!$D$23,AND(NOT(ISBLANK(H382)),H382&lt;=DATE(2022,12,31)))</f>
        <v>0</v>
      </c>
      <c r="AP382" s="60" t="b">
        <f>AND(D382=config!$J$24,AND(NOT(ISBLANK(I382)),I382&lt;=DATE(2022,12,31)))</f>
        <v>0</v>
      </c>
      <c r="AQ382" s="63">
        <f>K382*IF(AN382,14,12)/config!$B$7*AG382</f>
        <v>0</v>
      </c>
      <c r="AR382" s="63">
        <f>IF(K382&lt;=config!$B$9,config!$B$10,config!$B$11)*AQ382</f>
        <v>0</v>
      </c>
      <c r="AS382" s="63" t="e">
        <f>INDEX(Beschäftigungsgruppen!$J$16:$M$20,F382,AI382)/config!$B$12*J382</f>
        <v>#VALUE!</v>
      </c>
      <c r="AT382" s="63" t="e">
        <f>AS382*IF(AN382,14,12)/config!$B$7*AG382</f>
        <v>#VALUE!</v>
      </c>
      <c r="AU382" s="63" t="e">
        <f>IF(AS382&lt;=config!$B$9,config!$B$10,config!$B$11)*AT382</f>
        <v>#VALUE!</v>
      </c>
      <c r="AV382" s="249">
        <f t="shared" si="130"/>
        <v>0</v>
      </c>
      <c r="AW382" s="249">
        <f t="shared" si="131"/>
        <v>0</v>
      </c>
      <c r="AX382" s="53">
        <f t="shared" si="132"/>
        <v>0</v>
      </c>
    </row>
    <row r="383" spans="2:50" ht="15" customHeight="1" x14ac:dyDescent="0.2">
      <c r="B383" s="176" t="str">
        <f t="shared" si="133"/>
        <v/>
      </c>
      <c r="C383" s="137"/>
      <c r="D383" s="115"/>
      <c r="E383" s="96"/>
      <c r="F383" s="127"/>
      <c r="G383" s="128"/>
      <c r="H383" s="122"/>
      <c r="I383" s="123"/>
      <c r="J383" s="129"/>
      <c r="K383" s="17"/>
      <c r="L383" s="115"/>
      <c r="M383" s="117" t="str">
        <f t="shared" si="134"/>
        <v/>
      </c>
      <c r="N383" s="14" t="str">
        <f t="shared" si="135"/>
        <v/>
      </c>
      <c r="O383" s="264" t="str">
        <f t="shared" si="142"/>
        <v/>
      </c>
      <c r="P383" s="262"/>
      <c r="Q383" s="110" t="str">
        <f t="shared" si="136"/>
        <v/>
      </c>
      <c r="R383" s="14" t="str">
        <f t="shared" si="137"/>
        <v/>
      </c>
      <c r="S383" s="14" t="str">
        <f t="shared" si="138"/>
        <v/>
      </c>
      <c r="T383" s="14" t="str">
        <f t="shared" si="139"/>
        <v/>
      </c>
      <c r="U383" s="14" t="str">
        <f t="shared" si="140"/>
        <v/>
      </c>
      <c r="V383" s="95" t="str">
        <f t="shared" si="141"/>
        <v/>
      </c>
      <c r="W383" s="120"/>
      <c r="X383" s="53"/>
      <c r="Y383" s="53" t="b">
        <f t="shared" si="127"/>
        <v>1</v>
      </c>
      <c r="Z383" s="53" t="b">
        <f t="shared" si="128"/>
        <v>0</v>
      </c>
      <c r="AA383" s="53" t="b">
        <f>IF(ISBLANK(H383),TRUE,AND(IF(ISBLANK(I383),TRUE,I383&gt;=H383),AND(H383&gt;=DATE(1900,1,1),H383&lt;=DATE(config!$B$6,12,31))))</f>
        <v>1</v>
      </c>
      <c r="AB383" s="53" t="b">
        <f>IF(ISBLANK(I383),TRUE,IF(ISBLANK(H383),FALSE,AND(I383&gt;=H383,AND(I383&gt;=DATE(config!$B$6,1,1),I383&lt;=DATE(config!$B$6,12,31)))))</f>
        <v>1</v>
      </c>
      <c r="AC383" s="53" t="b">
        <f t="shared" si="124"/>
        <v>0</v>
      </c>
      <c r="AD383" s="53" t="b">
        <f t="shared" si="125"/>
        <v>0</v>
      </c>
      <c r="AE383" s="53">
        <f>IF(H383&lt;DATE(config!$B$6,1,1),DATE(config!$B$6,1,1),H383)</f>
        <v>44562</v>
      </c>
      <c r="AF383" s="53">
        <f>IF(ISBLANK(I383),DATE(config!$B$6,12,31),IF(I383&gt;DATE(config!$B$6,12,31),DATE(config!$B$6,12,31),I383))</f>
        <v>44926</v>
      </c>
      <c r="AG383" s="53">
        <f t="shared" si="143"/>
        <v>365</v>
      </c>
      <c r="AH383" s="53">
        <f>ROUNDDOWN((config!$B$8-H383)/365.25,0)</f>
        <v>123</v>
      </c>
      <c r="AI383" s="60">
        <f t="shared" si="144"/>
        <v>4</v>
      </c>
      <c r="AJ383" s="60" t="str">
        <f>$F383 &amp; INDEX(Beschäftigungsgruppen!$J$15:$M$15,1,AI383)</f>
        <v>d</v>
      </c>
      <c r="AK383" s="60" t="b">
        <f>G383&lt;&gt;config!$F$20</f>
        <v>1</v>
      </c>
      <c r="AL383" s="60" t="str">
        <f t="shared" si="129"/>
        <v>Ja</v>
      </c>
      <c r="AM383" s="60" t="str">
        <f t="shared" si="145"/>
        <v>Nein</v>
      </c>
      <c r="AN383" s="60" t="b">
        <f t="shared" si="126"/>
        <v>0</v>
      </c>
      <c r="AO383" s="60" t="b">
        <f>AND(C383=config!$D$23,AND(NOT(ISBLANK(H383)),H383&lt;=DATE(2022,12,31)))</f>
        <v>0</v>
      </c>
      <c r="AP383" s="60" t="b">
        <f>AND(D383=config!$J$24,AND(NOT(ISBLANK(I383)),I383&lt;=DATE(2022,12,31)))</f>
        <v>0</v>
      </c>
      <c r="AQ383" s="63">
        <f>K383*IF(AN383,14,12)/config!$B$7*AG383</f>
        <v>0</v>
      </c>
      <c r="AR383" s="63">
        <f>IF(K383&lt;=config!$B$9,config!$B$10,config!$B$11)*AQ383</f>
        <v>0</v>
      </c>
      <c r="AS383" s="63" t="e">
        <f>INDEX(Beschäftigungsgruppen!$J$16:$M$20,F383,AI383)/config!$B$12*J383</f>
        <v>#VALUE!</v>
      </c>
      <c r="AT383" s="63" t="e">
        <f>AS383*IF(AN383,14,12)/config!$B$7*AG383</f>
        <v>#VALUE!</v>
      </c>
      <c r="AU383" s="63" t="e">
        <f>IF(AS383&lt;=config!$B$9,config!$B$10,config!$B$11)*AT383</f>
        <v>#VALUE!</v>
      </c>
      <c r="AV383" s="249">
        <f t="shared" si="130"/>
        <v>0</v>
      </c>
      <c r="AW383" s="249">
        <f t="shared" si="131"/>
        <v>0</v>
      </c>
      <c r="AX383" s="53">
        <f t="shared" si="132"/>
        <v>0</v>
      </c>
    </row>
    <row r="384" spans="2:50" ht="15" customHeight="1" x14ac:dyDescent="0.2">
      <c r="B384" s="176" t="str">
        <f t="shared" si="133"/>
        <v/>
      </c>
      <c r="C384" s="137"/>
      <c r="D384" s="115"/>
      <c r="E384" s="96"/>
      <c r="F384" s="127"/>
      <c r="G384" s="128"/>
      <c r="H384" s="122"/>
      <c r="I384" s="123"/>
      <c r="J384" s="129"/>
      <c r="K384" s="17"/>
      <c r="L384" s="115"/>
      <c r="M384" s="117" t="str">
        <f t="shared" si="134"/>
        <v/>
      </c>
      <c r="N384" s="14" t="str">
        <f t="shared" si="135"/>
        <v/>
      </c>
      <c r="O384" s="264" t="str">
        <f t="shared" si="142"/>
        <v/>
      </c>
      <c r="P384" s="262"/>
      <c r="Q384" s="110" t="str">
        <f t="shared" si="136"/>
        <v/>
      </c>
      <c r="R384" s="14" t="str">
        <f t="shared" si="137"/>
        <v/>
      </c>
      <c r="S384" s="14" t="str">
        <f t="shared" si="138"/>
        <v/>
      </c>
      <c r="T384" s="14" t="str">
        <f t="shared" si="139"/>
        <v/>
      </c>
      <c r="U384" s="14" t="str">
        <f t="shared" si="140"/>
        <v/>
      </c>
      <c r="V384" s="95" t="str">
        <f t="shared" si="141"/>
        <v/>
      </c>
      <c r="W384" s="120"/>
      <c r="X384" s="53"/>
      <c r="Y384" s="53" t="b">
        <f t="shared" si="127"/>
        <v>1</v>
      </c>
      <c r="Z384" s="53" t="b">
        <f t="shared" si="128"/>
        <v>0</v>
      </c>
      <c r="AA384" s="53" t="b">
        <f>IF(ISBLANK(H384),TRUE,AND(IF(ISBLANK(I384),TRUE,I384&gt;=H384),AND(H384&gt;=DATE(1900,1,1),H384&lt;=DATE(config!$B$6,12,31))))</f>
        <v>1</v>
      </c>
      <c r="AB384" s="53" t="b">
        <f>IF(ISBLANK(I384),TRUE,IF(ISBLANK(H384),FALSE,AND(I384&gt;=H384,AND(I384&gt;=DATE(config!$B$6,1,1),I384&lt;=DATE(config!$B$6,12,31)))))</f>
        <v>1</v>
      </c>
      <c r="AC384" s="53" t="b">
        <f t="shared" si="124"/>
        <v>0</v>
      </c>
      <c r="AD384" s="53" t="b">
        <f t="shared" si="125"/>
        <v>0</v>
      </c>
      <c r="AE384" s="53">
        <f>IF(H384&lt;DATE(config!$B$6,1,1),DATE(config!$B$6,1,1),H384)</f>
        <v>44562</v>
      </c>
      <c r="AF384" s="53">
        <f>IF(ISBLANK(I384),DATE(config!$B$6,12,31),IF(I384&gt;DATE(config!$B$6,12,31),DATE(config!$B$6,12,31),I384))</f>
        <v>44926</v>
      </c>
      <c r="AG384" s="53">
        <f t="shared" si="143"/>
        <v>365</v>
      </c>
      <c r="AH384" s="53">
        <f>ROUNDDOWN((config!$B$8-H384)/365.25,0)</f>
        <v>123</v>
      </c>
      <c r="AI384" s="60">
        <f t="shared" si="144"/>
        <v>4</v>
      </c>
      <c r="AJ384" s="60" t="str">
        <f>$F384 &amp; INDEX(Beschäftigungsgruppen!$J$15:$M$15,1,AI384)</f>
        <v>d</v>
      </c>
      <c r="AK384" s="60" t="b">
        <f>G384&lt;&gt;config!$F$20</f>
        <v>1</v>
      </c>
      <c r="AL384" s="60" t="str">
        <f t="shared" si="129"/>
        <v>Ja</v>
      </c>
      <c r="AM384" s="60" t="str">
        <f t="shared" si="145"/>
        <v>Nein</v>
      </c>
      <c r="AN384" s="60" t="b">
        <f t="shared" si="126"/>
        <v>0</v>
      </c>
      <c r="AO384" s="60" t="b">
        <f>AND(C384=config!$D$23,AND(NOT(ISBLANK(H384)),H384&lt;=DATE(2022,12,31)))</f>
        <v>0</v>
      </c>
      <c r="AP384" s="60" t="b">
        <f>AND(D384=config!$J$24,AND(NOT(ISBLANK(I384)),I384&lt;=DATE(2022,12,31)))</f>
        <v>0</v>
      </c>
      <c r="AQ384" s="63">
        <f>K384*IF(AN384,14,12)/config!$B$7*AG384</f>
        <v>0</v>
      </c>
      <c r="AR384" s="63">
        <f>IF(K384&lt;=config!$B$9,config!$B$10,config!$B$11)*AQ384</f>
        <v>0</v>
      </c>
      <c r="AS384" s="63" t="e">
        <f>INDEX(Beschäftigungsgruppen!$J$16:$M$20,F384,AI384)/config!$B$12*J384</f>
        <v>#VALUE!</v>
      </c>
      <c r="AT384" s="63" t="e">
        <f>AS384*IF(AN384,14,12)/config!$B$7*AG384</f>
        <v>#VALUE!</v>
      </c>
      <c r="AU384" s="63" t="e">
        <f>IF(AS384&lt;=config!$B$9,config!$B$10,config!$B$11)*AT384</f>
        <v>#VALUE!</v>
      </c>
      <c r="AV384" s="249">
        <f t="shared" si="130"/>
        <v>0</v>
      </c>
      <c r="AW384" s="249">
        <f t="shared" si="131"/>
        <v>0</v>
      </c>
      <c r="AX384" s="53">
        <f t="shared" si="132"/>
        <v>0</v>
      </c>
    </row>
    <row r="385" spans="2:50" ht="15" customHeight="1" x14ac:dyDescent="0.2">
      <c r="B385" s="176" t="str">
        <f t="shared" si="133"/>
        <v/>
      </c>
      <c r="C385" s="137"/>
      <c r="D385" s="115"/>
      <c r="E385" s="96"/>
      <c r="F385" s="127"/>
      <c r="G385" s="128"/>
      <c r="H385" s="122"/>
      <c r="I385" s="123"/>
      <c r="J385" s="129"/>
      <c r="K385" s="17"/>
      <c r="L385" s="115"/>
      <c r="M385" s="117" t="str">
        <f t="shared" si="134"/>
        <v/>
      </c>
      <c r="N385" s="14" t="str">
        <f t="shared" si="135"/>
        <v/>
      </c>
      <c r="O385" s="264" t="str">
        <f t="shared" si="142"/>
        <v/>
      </c>
      <c r="P385" s="262"/>
      <c r="Q385" s="110" t="str">
        <f t="shared" si="136"/>
        <v/>
      </c>
      <c r="R385" s="14" t="str">
        <f t="shared" si="137"/>
        <v/>
      </c>
      <c r="S385" s="14" t="str">
        <f t="shared" si="138"/>
        <v/>
      </c>
      <c r="T385" s="14" t="str">
        <f t="shared" si="139"/>
        <v/>
      </c>
      <c r="U385" s="14" t="str">
        <f t="shared" si="140"/>
        <v/>
      </c>
      <c r="V385" s="95" t="str">
        <f t="shared" si="141"/>
        <v/>
      </c>
      <c r="W385" s="120"/>
      <c r="X385" s="53"/>
      <c r="Y385" s="53" t="b">
        <f t="shared" si="127"/>
        <v>1</v>
      </c>
      <c r="Z385" s="53" t="b">
        <f t="shared" si="128"/>
        <v>0</v>
      </c>
      <c r="AA385" s="53" t="b">
        <f>IF(ISBLANK(H385),TRUE,AND(IF(ISBLANK(I385),TRUE,I385&gt;=H385),AND(H385&gt;=DATE(1900,1,1),H385&lt;=DATE(config!$B$6,12,31))))</f>
        <v>1</v>
      </c>
      <c r="AB385" s="53" t="b">
        <f>IF(ISBLANK(I385),TRUE,IF(ISBLANK(H385),FALSE,AND(I385&gt;=H385,AND(I385&gt;=DATE(config!$B$6,1,1),I385&lt;=DATE(config!$B$6,12,31)))))</f>
        <v>1</v>
      </c>
      <c r="AC385" s="53" t="b">
        <f t="shared" si="124"/>
        <v>0</v>
      </c>
      <c r="AD385" s="53" t="b">
        <f t="shared" si="125"/>
        <v>0</v>
      </c>
      <c r="AE385" s="53">
        <f>IF(H385&lt;DATE(config!$B$6,1,1),DATE(config!$B$6,1,1),H385)</f>
        <v>44562</v>
      </c>
      <c r="AF385" s="53">
        <f>IF(ISBLANK(I385),DATE(config!$B$6,12,31),IF(I385&gt;DATE(config!$B$6,12,31),DATE(config!$B$6,12,31),I385))</f>
        <v>44926</v>
      </c>
      <c r="AG385" s="53">
        <f t="shared" si="143"/>
        <v>365</v>
      </c>
      <c r="AH385" s="53">
        <f>ROUNDDOWN((config!$B$8-H385)/365.25,0)</f>
        <v>123</v>
      </c>
      <c r="AI385" s="60">
        <f t="shared" si="144"/>
        <v>4</v>
      </c>
      <c r="AJ385" s="60" t="str">
        <f>$F385 &amp; INDEX(Beschäftigungsgruppen!$J$15:$M$15,1,AI385)</f>
        <v>d</v>
      </c>
      <c r="AK385" s="60" t="b">
        <f>G385&lt;&gt;config!$F$20</f>
        <v>1</v>
      </c>
      <c r="AL385" s="60" t="str">
        <f t="shared" si="129"/>
        <v>Ja</v>
      </c>
      <c r="AM385" s="60" t="str">
        <f t="shared" si="145"/>
        <v>Nein</v>
      </c>
      <c r="AN385" s="60" t="b">
        <f t="shared" si="126"/>
        <v>0</v>
      </c>
      <c r="AO385" s="60" t="b">
        <f>AND(C385=config!$D$23,AND(NOT(ISBLANK(H385)),H385&lt;=DATE(2022,12,31)))</f>
        <v>0</v>
      </c>
      <c r="AP385" s="60" t="b">
        <f>AND(D385=config!$J$24,AND(NOT(ISBLANK(I385)),I385&lt;=DATE(2022,12,31)))</f>
        <v>0</v>
      </c>
      <c r="AQ385" s="63">
        <f>K385*IF(AN385,14,12)/config!$B$7*AG385</f>
        <v>0</v>
      </c>
      <c r="AR385" s="63">
        <f>IF(K385&lt;=config!$B$9,config!$B$10,config!$B$11)*AQ385</f>
        <v>0</v>
      </c>
      <c r="AS385" s="63" t="e">
        <f>INDEX(Beschäftigungsgruppen!$J$16:$M$20,F385,AI385)/config!$B$12*J385</f>
        <v>#VALUE!</v>
      </c>
      <c r="AT385" s="63" t="e">
        <f>AS385*IF(AN385,14,12)/config!$B$7*AG385</f>
        <v>#VALUE!</v>
      </c>
      <c r="AU385" s="63" t="e">
        <f>IF(AS385&lt;=config!$B$9,config!$B$10,config!$B$11)*AT385</f>
        <v>#VALUE!</v>
      </c>
      <c r="AV385" s="249">
        <f t="shared" si="130"/>
        <v>0</v>
      </c>
      <c r="AW385" s="249">
        <f t="shared" si="131"/>
        <v>0</v>
      </c>
      <c r="AX385" s="53">
        <f t="shared" si="132"/>
        <v>0</v>
      </c>
    </row>
    <row r="386" spans="2:50" ht="15" customHeight="1" x14ac:dyDescent="0.2">
      <c r="B386" s="176" t="str">
        <f t="shared" si="133"/>
        <v/>
      </c>
      <c r="C386" s="137"/>
      <c r="D386" s="115"/>
      <c r="E386" s="96"/>
      <c r="F386" s="127"/>
      <c r="G386" s="128"/>
      <c r="H386" s="122"/>
      <c r="I386" s="123"/>
      <c r="J386" s="129"/>
      <c r="K386" s="17"/>
      <c r="L386" s="115"/>
      <c r="M386" s="117" t="str">
        <f t="shared" si="134"/>
        <v/>
      </c>
      <c r="N386" s="14" t="str">
        <f t="shared" si="135"/>
        <v/>
      </c>
      <c r="O386" s="264" t="str">
        <f t="shared" si="142"/>
        <v/>
      </c>
      <c r="P386" s="262"/>
      <c r="Q386" s="110" t="str">
        <f t="shared" si="136"/>
        <v/>
      </c>
      <c r="R386" s="14" t="str">
        <f t="shared" si="137"/>
        <v/>
      </c>
      <c r="S386" s="14" t="str">
        <f t="shared" si="138"/>
        <v/>
      </c>
      <c r="T386" s="14" t="str">
        <f t="shared" si="139"/>
        <v/>
      </c>
      <c r="U386" s="14" t="str">
        <f t="shared" si="140"/>
        <v/>
      </c>
      <c r="V386" s="95" t="str">
        <f t="shared" si="141"/>
        <v/>
      </c>
      <c r="W386" s="120"/>
      <c r="X386" s="53"/>
      <c r="Y386" s="53" t="b">
        <f t="shared" si="127"/>
        <v>1</v>
      </c>
      <c r="Z386" s="53" t="b">
        <f t="shared" si="128"/>
        <v>0</v>
      </c>
      <c r="AA386" s="53" t="b">
        <f>IF(ISBLANK(H386),TRUE,AND(IF(ISBLANK(I386),TRUE,I386&gt;=H386),AND(H386&gt;=DATE(1900,1,1),H386&lt;=DATE(config!$B$6,12,31))))</f>
        <v>1</v>
      </c>
      <c r="AB386" s="53" t="b">
        <f>IF(ISBLANK(I386),TRUE,IF(ISBLANK(H386),FALSE,AND(I386&gt;=H386,AND(I386&gt;=DATE(config!$B$6,1,1),I386&lt;=DATE(config!$B$6,12,31)))))</f>
        <v>1</v>
      </c>
      <c r="AC386" s="53" t="b">
        <f t="shared" si="124"/>
        <v>0</v>
      </c>
      <c r="AD386" s="53" t="b">
        <f t="shared" si="125"/>
        <v>0</v>
      </c>
      <c r="AE386" s="53">
        <f>IF(H386&lt;DATE(config!$B$6,1,1),DATE(config!$B$6,1,1),H386)</f>
        <v>44562</v>
      </c>
      <c r="AF386" s="53">
        <f>IF(ISBLANK(I386),DATE(config!$B$6,12,31),IF(I386&gt;DATE(config!$B$6,12,31),DATE(config!$B$6,12,31),I386))</f>
        <v>44926</v>
      </c>
      <c r="AG386" s="53">
        <f t="shared" si="143"/>
        <v>365</v>
      </c>
      <c r="AH386" s="53">
        <f>ROUNDDOWN((config!$B$8-H386)/365.25,0)</f>
        <v>123</v>
      </c>
      <c r="AI386" s="60">
        <f t="shared" si="144"/>
        <v>4</v>
      </c>
      <c r="AJ386" s="60" t="str">
        <f>$F386 &amp; INDEX(Beschäftigungsgruppen!$J$15:$M$15,1,AI386)</f>
        <v>d</v>
      </c>
      <c r="AK386" s="60" t="b">
        <f>G386&lt;&gt;config!$F$20</f>
        <v>1</v>
      </c>
      <c r="AL386" s="60" t="str">
        <f t="shared" si="129"/>
        <v>Ja</v>
      </c>
      <c r="AM386" s="60" t="str">
        <f t="shared" si="145"/>
        <v>Nein</v>
      </c>
      <c r="AN386" s="60" t="b">
        <f t="shared" si="126"/>
        <v>0</v>
      </c>
      <c r="AO386" s="60" t="b">
        <f>AND(C386=config!$D$23,AND(NOT(ISBLANK(H386)),H386&lt;=DATE(2022,12,31)))</f>
        <v>0</v>
      </c>
      <c r="AP386" s="60" t="b">
        <f>AND(D386=config!$J$24,AND(NOT(ISBLANK(I386)),I386&lt;=DATE(2022,12,31)))</f>
        <v>0</v>
      </c>
      <c r="AQ386" s="63">
        <f>K386*IF(AN386,14,12)/config!$B$7*AG386</f>
        <v>0</v>
      </c>
      <c r="AR386" s="63">
        <f>IF(K386&lt;=config!$B$9,config!$B$10,config!$B$11)*AQ386</f>
        <v>0</v>
      </c>
      <c r="AS386" s="63" t="e">
        <f>INDEX(Beschäftigungsgruppen!$J$16:$M$20,F386,AI386)/config!$B$12*J386</f>
        <v>#VALUE!</v>
      </c>
      <c r="AT386" s="63" t="e">
        <f>AS386*IF(AN386,14,12)/config!$B$7*AG386</f>
        <v>#VALUE!</v>
      </c>
      <c r="AU386" s="63" t="e">
        <f>IF(AS386&lt;=config!$B$9,config!$B$10,config!$B$11)*AT386</f>
        <v>#VALUE!</v>
      </c>
      <c r="AV386" s="249">
        <f t="shared" si="130"/>
        <v>0</v>
      </c>
      <c r="AW386" s="249">
        <f t="shared" si="131"/>
        <v>0</v>
      </c>
      <c r="AX386" s="53">
        <f t="shared" si="132"/>
        <v>0</v>
      </c>
    </row>
    <row r="387" spans="2:50" ht="15" customHeight="1" x14ac:dyDescent="0.2">
      <c r="B387" s="176" t="str">
        <f t="shared" si="133"/>
        <v/>
      </c>
      <c r="C387" s="137"/>
      <c r="D387" s="115"/>
      <c r="E387" s="96"/>
      <c r="F387" s="127"/>
      <c r="G387" s="128"/>
      <c r="H387" s="122"/>
      <c r="I387" s="123"/>
      <c r="J387" s="129"/>
      <c r="K387" s="17"/>
      <c r="L387" s="115"/>
      <c r="M387" s="117" t="str">
        <f t="shared" si="134"/>
        <v/>
      </c>
      <c r="N387" s="14" t="str">
        <f t="shared" si="135"/>
        <v/>
      </c>
      <c r="O387" s="264" t="str">
        <f t="shared" si="142"/>
        <v/>
      </c>
      <c r="P387" s="262"/>
      <c r="Q387" s="110" t="str">
        <f t="shared" si="136"/>
        <v/>
      </c>
      <c r="R387" s="14" t="str">
        <f t="shared" si="137"/>
        <v/>
      </c>
      <c r="S387" s="14" t="str">
        <f t="shared" si="138"/>
        <v/>
      </c>
      <c r="T387" s="14" t="str">
        <f t="shared" si="139"/>
        <v/>
      </c>
      <c r="U387" s="14" t="str">
        <f t="shared" si="140"/>
        <v/>
      </c>
      <c r="V387" s="95" t="str">
        <f t="shared" si="141"/>
        <v/>
      </c>
      <c r="W387" s="120"/>
      <c r="X387" s="53"/>
      <c r="Y387" s="53" t="b">
        <f t="shared" si="127"/>
        <v>1</v>
      </c>
      <c r="Z387" s="53" t="b">
        <f t="shared" si="128"/>
        <v>0</v>
      </c>
      <c r="AA387" s="53" t="b">
        <f>IF(ISBLANK(H387),TRUE,AND(IF(ISBLANK(I387),TRUE,I387&gt;=H387),AND(H387&gt;=DATE(1900,1,1),H387&lt;=DATE(config!$B$6,12,31))))</f>
        <v>1</v>
      </c>
      <c r="AB387" s="53" t="b">
        <f>IF(ISBLANK(I387),TRUE,IF(ISBLANK(H387),FALSE,AND(I387&gt;=H387,AND(I387&gt;=DATE(config!$B$6,1,1),I387&lt;=DATE(config!$B$6,12,31)))))</f>
        <v>1</v>
      </c>
      <c r="AC387" s="53" t="b">
        <f t="shared" si="124"/>
        <v>0</v>
      </c>
      <c r="AD387" s="53" t="b">
        <f t="shared" si="125"/>
        <v>0</v>
      </c>
      <c r="AE387" s="53">
        <f>IF(H387&lt;DATE(config!$B$6,1,1),DATE(config!$B$6,1,1),H387)</f>
        <v>44562</v>
      </c>
      <c r="AF387" s="53">
        <f>IF(ISBLANK(I387),DATE(config!$B$6,12,31),IF(I387&gt;DATE(config!$B$6,12,31),DATE(config!$B$6,12,31),I387))</f>
        <v>44926</v>
      </c>
      <c r="AG387" s="53">
        <f t="shared" si="143"/>
        <v>365</v>
      </c>
      <c r="AH387" s="53">
        <f>ROUNDDOWN((config!$B$8-H387)/365.25,0)</f>
        <v>123</v>
      </c>
      <c r="AI387" s="60">
        <f t="shared" si="144"/>
        <v>4</v>
      </c>
      <c r="AJ387" s="60" t="str">
        <f>$F387 &amp; INDEX(Beschäftigungsgruppen!$J$15:$M$15,1,AI387)</f>
        <v>d</v>
      </c>
      <c r="AK387" s="60" t="b">
        <f>G387&lt;&gt;config!$F$20</f>
        <v>1</v>
      </c>
      <c r="AL387" s="60" t="str">
        <f t="shared" si="129"/>
        <v>Ja</v>
      </c>
      <c r="AM387" s="60" t="str">
        <f t="shared" si="145"/>
        <v>Nein</v>
      </c>
      <c r="AN387" s="60" t="b">
        <f t="shared" si="126"/>
        <v>0</v>
      </c>
      <c r="AO387" s="60" t="b">
        <f>AND(C387=config!$D$23,AND(NOT(ISBLANK(H387)),H387&lt;=DATE(2022,12,31)))</f>
        <v>0</v>
      </c>
      <c r="AP387" s="60" t="b">
        <f>AND(D387=config!$J$24,AND(NOT(ISBLANK(I387)),I387&lt;=DATE(2022,12,31)))</f>
        <v>0</v>
      </c>
      <c r="AQ387" s="63">
        <f>K387*IF(AN387,14,12)/config!$B$7*AG387</f>
        <v>0</v>
      </c>
      <c r="AR387" s="63">
        <f>IF(K387&lt;=config!$B$9,config!$B$10,config!$B$11)*AQ387</f>
        <v>0</v>
      </c>
      <c r="AS387" s="63" t="e">
        <f>INDEX(Beschäftigungsgruppen!$J$16:$M$20,F387,AI387)/config!$B$12*J387</f>
        <v>#VALUE!</v>
      </c>
      <c r="AT387" s="63" t="e">
        <f>AS387*IF(AN387,14,12)/config!$B$7*AG387</f>
        <v>#VALUE!</v>
      </c>
      <c r="AU387" s="63" t="e">
        <f>IF(AS387&lt;=config!$B$9,config!$B$10,config!$B$11)*AT387</f>
        <v>#VALUE!</v>
      </c>
      <c r="AV387" s="249">
        <f t="shared" si="130"/>
        <v>0</v>
      </c>
      <c r="AW387" s="249">
        <f t="shared" si="131"/>
        <v>0</v>
      </c>
      <c r="AX387" s="53">
        <f t="shared" si="132"/>
        <v>0</v>
      </c>
    </row>
    <row r="388" spans="2:50" ht="15" customHeight="1" x14ac:dyDescent="0.2">
      <c r="B388" s="176" t="str">
        <f t="shared" si="133"/>
        <v/>
      </c>
      <c r="C388" s="137"/>
      <c r="D388" s="115"/>
      <c r="E388" s="96"/>
      <c r="F388" s="127"/>
      <c r="G388" s="128"/>
      <c r="H388" s="122"/>
      <c r="I388" s="123"/>
      <c r="J388" s="129"/>
      <c r="K388" s="17"/>
      <c r="L388" s="115"/>
      <c r="M388" s="117" t="str">
        <f t="shared" si="134"/>
        <v/>
      </c>
      <c r="N388" s="14" t="str">
        <f t="shared" si="135"/>
        <v/>
      </c>
      <c r="O388" s="264" t="str">
        <f t="shared" si="142"/>
        <v/>
      </c>
      <c r="P388" s="262"/>
      <c r="Q388" s="110" t="str">
        <f t="shared" si="136"/>
        <v/>
      </c>
      <c r="R388" s="14" t="str">
        <f t="shared" si="137"/>
        <v/>
      </c>
      <c r="S388" s="14" t="str">
        <f t="shared" si="138"/>
        <v/>
      </c>
      <c r="T388" s="14" t="str">
        <f t="shared" si="139"/>
        <v/>
      </c>
      <c r="U388" s="14" t="str">
        <f t="shared" si="140"/>
        <v/>
      </c>
      <c r="V388" s="95" t="str">
        <f t="shared" si="141"/>
        <v/>
      </c>
      <c r="W388" s="120"/>
      <c r="X388" s="53"/>
      <c r="Y388" s="53" t="b">
        <f t="shared" si="127"/>
        <v>1</v>
      </c>
      <c r="Z388" s="53" t="b">
        <f t="shared" si="128"/>
        <v>0</v>
      </c>
      <c r="AA388" s="53" t="b">
        <f>IF(ISBLANK(H388),TRUE,AND(IF(ISBLANK(I388),TRUE,I388&gt;=H388),AND(H388&gt;=DATE(1900,1,1),H388&lt;=DATE(config!$B$6,12,31))))</f>
        <v>1</v>
      </c>
      <c r="AB388" s="53" t="b">
        <f>IF(ISBLANK(I388),TRUE,IF(ISBLANK(H388),FALSE,AND(I388&gt;=H388,AND(I388&gt;=DATE(config!$B$6,1,1),I388&lt;=DATE(config!$B$6,12,31)))))</f>
        <v>1</v>
      </c>
      <c r="AC388" s="53" t="b">
        <f t="shared" si="124"/>
        <v>0</v>
      </c>
      <c r="AD388" s="53" t="b">
        <f t="shared" si="125"/>
        <v>0</v>
      </c>
      <c r="AE388" s="53">
        <f>IF(H388&lt;DATE(config!$B$6,1,1),DATE(config!$B$6,1,1),H388)</f>
        <v>44562</v>
      </c>
      <c r="AF388" s="53">
        <f>IF(ISBLANK(I388),DATE(config!$B$6,12,31),IF(I388&gt;DATE(config!$B$6,12,31),DATE(config!$B$6,12,31),I388))</f>
        <v>44926</v>
      </c>
      <c r="AG388" s="53">
        <f t="shared" si="143"/>
        <v>365</v>
      </c>
      <c r="AH388" s="53">
        <f>ROUNDDOWN((config!$B$8-H388)/365.25,0)</f>
        <v>123</v>
      </c>
      <c r="AI388" s="60">
        <f t="shared" si="144"/>
        <v>4</v>
      </c>
      <c r="AJ388" s="60" t="str">
        <f>$F388 &amp; INDEX(Beschäftigungsgruppen!$J$15:$M$15,1,AI388)</f>
        <v>d</v>
      </c>
      <c r="AK388" s="60" t="b">
        <f>G388&lt;&gt;config!$F$20</f>
        <v>1</v>
      </c>
      <c r="AL388" s="60" t="str">
        <f t="shared" si="129"/>
        <v>Ja</v>
      </c>
      <c r="AM388" s="60" t="str">
        <f t="shared" si="145"/>
        <v>Nein</v>
      </c>
      <c r="AN388" s="60" t="b">
        <f t="shared" si="126"/>
        <v>0</v>
      </c>
      <c r="AO388" s="60" t="b">
        <f>AND(C388=config!$D$23,AND(NOT(ISBLANK(H388)),H388&lt;=DATE(2022,12,31)))</f>
        <v>0</v>
      </c>
      <c r="AP388" s="60" t="b">
        <f>AND(D388=config!$J$24,AND(NOT(ISBLANK(I388)),I388&lt;=DATE(2022,12,31)))</f>
        <v>0</v>
      </c>
      <c r="AQ388" s="63">
        <f>K388*IF(AN388,14,12)/config!$B$7*AG388</f>
        <v>0</v>
      </c>
      <c r="AR388" s="63">
        <f>IF(K388&lt;=config!$B$9,config!$B$10,config!$B$11)*AQ388</f>
        <v>0</v>
      </c>
      <c r="AS388" s="63" t="e">
        <f>INDEX(Beschäftigungsgruppen!$J$16:$M$20,F388,AI388)/config!$B$12*J388</f>
        <v>#VALUE!</v>
      </c>
      <c r="AT388" s="63" t="e">
        <f>AS388*IF(AN388,14,12)/config!$B$7*AG388</f>
        <v>#VALUE!</v>
      </c>
      <c r="AU388" s="63" t="e">
        <f>IF(AS388&lt;=config!$B$9,config!$B$10,config!$B$11)*AT388</f>
        <v>#VALUE!</v>
      </c>
      <c r="AV388" s="249">
        <f t="shared" si="130"/>
        <v>0</v>
      </c>
      <c r="AW388" s="249">
        <f t="shared" si="131"/>
        <v>0</v>
      </c>
      <c r="AX388" s="53">
        <f t="shared" si="132"/>
        <v>0</v>
      </c>
    </row>
    <row r="389" spans="2:50" ht="15" customHeight="1" x14ac:dyDescent="0.2">
      <c r="B389" s="176" t="str">
        <f t="shared" si="133"/>
        <v/>
      </c>
      <c r="C389" s="137"/>
      <c r="D389" s="115"/>
      <c r="E389" s="96"/>
      <c r="F389" s="127"/>
      <c r="G389" s="128"/>
      <c r="H389" s="122"/>
      <c r="I389" s="123"/>
      <c r="J389" s="129"/>
      <c r="K389" s="17"/>
      <c r="L389" s="115"/>
      <c r="M389" s="117" t="str">
        <f t="shared" si="134"/>
        <v/>
      </c>
      <c r="N389" s="14" t="str">
        <f t="shared" si="135"/>
        <v/>
      </c>
      <c r="O389" s="264" t="str">
        <f t="shared" si="142"/>
        <v/>
      </c>
      <c r="P389" s="262"/>
      <c r="Q389" s="110" t="str">
        <f t="shared" si="136"/>
        <v/>
      </c>
      <c r="R389" s="14" t="str">
        <f t="shared" si="137"/>
        <v/>
      </c>
      <c r="S389" s="14" t="str">
        <f t="shared" si="138"/>
        <v/>
      </c>
      <c r="T389" s="14" t="str">
        <f t="shared" si="139"/>
        <v/>
      </c>
      <c r="U389" s="14" t="str">
        <f t="shared" si="140"/>
        <v/>
      </c>
      <c r="V389" s="95" t="str">
        <f t="shared" si="141"/>
        <v/>
      </c>
      <c r="W389" s="120"/>
      <c r="X389" s="53"/>
      <c r="Y389" s="53" t="b">
        <f t="shared" si="127"/>
        <v>1</v>
      </c>
      <c r="Z389" s="53" t="b">
        <f t="shared" si="128"/>
        <v>0</v>
      </c>
      <c r="AA389" s="53" t="b">
        <f>IF(ISBLANK(H389),TRUE,AND(IF(ISBLANK(I389),TRUE,I389&gt;=H389),AND(H389&gt;=DATE(1900,1,1),H389&lt;=DATE(config!$B$6,12,31))))</f>
        <v>1</v>
      </c>
      <c r="AB389" s="53" t="b">
        <f>IF(ISBLANK(I389),TRUE,IF(ISBLANK(H389),FALSE,AND(I389&gt;=H389,AND(I389&gt;=DATE(config!$B$6,1,1),I389&lt;=DATE(config!$B$6,12,31)))))</f>
        <v>1</v>
      </c>
      <c r="AC389" s="53" t="b">
        <f t="shared" si="124"/>
        <v>0</v>
      </c>
      <c r="AD389" s="53" t="b">
        <f t="shared" si="125"/>
        <v>0</v>
      </c>
      <c r="AE389" s="53">
        <f>IF(H389&lt;DATE(config!$B$6,1,1),DATE(config!$B$6,1,1),H389)</f>
        <v>44562</v>
      </c>
      <c r="AF389" s="53">
        <f>IF(ISBLANK(I389),DATE(config!$B$6,12,31),IF(I389&gt;DATE(config!$B$6,12,31),DATE(config!$B$6,12,31),I389))</f>
        <v>44926</v>
      </c>
      <c r="AG389" s="53">
        <f t="shared" si="143"/>
        <v>365</v>
      </c>
      <c r="AH389" s="53">
        <f>ROUNDDOWN((config!$B$8-H389)/365.25,0)</f>
        <v>123</v>
      </c>
      <c r="AI389" s="60">
        <f t="shared" si="144"/>
        <v>4</v>
      </c>
      <c r="AJ389" s="60" t="str">
        <f>$F389 &amp; INDEX(Beschäftigungsgruppen!$J$15:$M$15,1,AI389)</f>
        <v>d</v>
      </c>
      <c r="AK389" s="60" t="b">
        <f>G389&lt;&gt;config!$F$20</f>
        <v>1</v>
      </c>
      <c r="AL389" s="60" t="str">
        <f t="shared" si="129"/>
        <v>Ja</v>
      </c>
      <c r="AM389" s="60" t="str">
        <f t="shared" si="145"/>
        <v>Nein</v>
      </c>
      <c r="AN389" s="60" t="b">
        <f t="shared" si="126"/>
        <v>0</v>
      </c>
      <c r="AO389" s="60" t="b">
        <f>AND(C389=config!$D$23,AND(NOT(ISBLANK(H389)),H389&lt;=DATE(2022,12,31)))</f>
        <v>0</v>
      </c>
      <c r="AP389" s="60" t="b">
        <f>AND(D389=config!$J$24,AND(NOT(ISBLANK(I389)),I389&lt;=DATE(2022,12,31)))</f>
        <v>0</v>
      </c>
      <c r="AQ389" s="63">
        <f>K389*IF(AN389,14,12)/config!$B$7*AG389</f>
        <v>0</v>
      </c>
      <c r="AR389" s="63">
        <f>IF(K389&lt;=config!$B$9,config!$B$10,config!$B$11)*AQ389</f>
        <v>0</v>
      </c>
      <c r="AS389" s="63" t="e">
        <f>INDEX(Beschäftigungsgruppen!$J$16:$M$20,F389,AI389)/config!$B$12*J389</f>
        <v>#VALUE!</v>
      </c>
      <c r="AT389" s="63" t="e">
        <f>AS389*IF(AN389,14,12)/config!$B$7*AG389</f>
        <v>#VALUE!</v>
      </c>
      <c r="AU389" s="63" t="e">
        <f>IF(AS389&lt;=config!$B$9,config!$B$10,config!$B$11)*AT389</f>
        <v>#VALUE!</v>
      </c>
      <c r="AV389" s="249">
        <f t="shared" si="130"/>
        <v>0</v>
      </c>
      <c r="AW389" s="249">
        <f t="shared" si="131"/>
        <v>0</v>
      </c>
      <c r="AX389" s="53">
        <f t="shared" si="132"/>
        <v>0</v>
      </c>
    </row>
    <row r="390" spans="2:50" ht="15" customHeight="1" x14ac:dyDescent="0.2">
      <c r="B390" s="176" t="str">
        <f t="shared" si="133"/>
        <v/>
      </c>
      <c r="C390" s="137"/>
      <c r="D390" s="115"/>
      <c r="E390" s="96"/>
      <c r="F390" s="127"/>
      <c r="G390" s="128"/>
      <c r="H390" s="122"/>
      <c r="I390" s="123"/>
      <c r="J390" s="129"/>
      <c r="K390" s="17"/>
      <c r="L390" s="115"/>
      <c r="M390" s="117" t="str">
        <f t="shared" si="134"/>
        <v/>
      </c>
      <c r="N390" s="14" t="str">
        <f t="shared" si="135"/>
        <v/>
      </c>
      <c r="O390" s="264" t="str">
        <f t="shared" si="142"/>
        <v/>
      </c>
      <c r="P390" s="262"/>
      <c r="Q390" s="110" t="str">
        <f t="shared" si="136"/>
        <v/>
      </c>
      <c r="R390" s="14" t="str">
        <f t="shared" si="137"/>
        <v/>
      </c>
      <c r="S390" s="14" t="str">
        <f t="shared" si="138"/>
        <v/>
      </c>
      <c r="T390" s="14" t="str">
        <f t="shared" si="139"/>
        <v/>
      </c>
      <c r="U390" s="14" t="str">
        <f t="shared" si="140"/>
        <v/>
      </c>
      <c r="V390" s="95" t="str">
        <f t="shared" si="141"/>
        <v/>
      </c>
      <c r="W390" s="120"/>
      <c r="X390" s="53"/>
      <c r="Y390" s="53" t="b">
        <f t="shared" si="127"/>
        <v>1</v>
      </c>
      <c r="Z390" s="53" t="b">
        <f t="shared" si="128"/>
        <v>0</v>
      </c>
      <c r="AA390" s="53" t="b">
        <f>IF(ISBLANK(H390),TRUE,AND(IF(ISBLANK(I390),TRUE,I390&gt;=H390),AND(H390&gt;=DATE(1900,1,1),H390&lt;=DATE(config!$B$6,12,31))))</f>
        <v>1</v>
      </c>
      <c r="AB390" s="53" t="b">
        <f>IF(ISBLANK(I390),TRUE,IF(ISBLANK(H390),FALSE,AND(I390&gt;=H390,AND(I390&gt;=DATE(config!$B$6,1,1),I390&lt;=DATE(config!$B$6,12,31)))))</f>
        <v>1</v>
      </c>
      <c r="AC390" s="53" t="b">
        <f t="shared" si="124"/>
        <v>0</v>
      </c>
      <c r="AD390" s="53" t="b">
        <f t="shared" si="125"/>
        <v>0</v>
      </c>
      <c r="AE390" s="53">
        <f>IF(H390&lt;DATE(config!$B$6,1,1),DATE(config!$B$6,1,1),H390)</f>
        <v>44562</v>
      </c>
      <c r="AF390" s="53">
        <f>IF(ISBLANK(I390),DATE(config!$B$6,12,31),IF(I390&gt;DATE(config!$B$6,12,31),DATE(config!$B$6,12,31),I390))</f>
        <v>44926</v>
      </c>
      <c r="AG390" s="53">
        <f t="shared" si="143"/>
        <v>365</v>
      </c>
      <c r="AH390" s="53">
        <f>ROUNDDOWN((config!$B$8-H390)/365.25,0)</f>
        <v>123</v>
      </c>
      <c r="AI390" s="60">
        <f t="shared" si="144"/>
        <v>4</v>
      </c>
      <c r="AJ390" s="60" t="str">
        <f>$F390 &amp; INDEX(Beschäftigungsgruppen!$J$15:$M$15,1,AI390)</f>
        <v>d</v>
      </c>
      <c r="AK390" s="60" t="b">
        <f>G390&lt;&gt;config!$F$20</f>
        <v>1</v>
      </c>
      <c r="AL390" s="60" t="str">
        <f t="shared" si="129"/>
        <v>Ja</v>
      </c>
      <c r="AM390" s="60" t="str">
        <f t="shared" si="145"/>
        <v>Nein</v>
      </c>
      <c r="AN390" s="60" t="b">
        <f t="shared" si="126"/>
        <v>0</v>
      </c>
      <c r="AO390" s="60" t="b">
        <f>AND(C390=config!$D$23,AND(NOT(ISBLANK(H390)),H390&lt;=DATE(2022,12,31)))</f>
        <v>0</v>
      </c>
      <c r="AP390" s="60" t="b">
        <f>AND(D390=config!$J$24,AND(NOT(ISBLANK(I390)),I390&lt;=DATE(2022,12,31)))</f>
        <v>0</v>
      </c>
      <c r="AQ390" s="63">
        <f>K390*IF(AN390,14,12)/config!$B$7*AG390</f>
        <v>0</v>
      </c>
      <c r="AR390" s="63">
        <f>IF(K390&lt;=config!$B$9,config!$B$10,config!$B$11)*AQ390</f>
        <v>0</v>
      </c>
      <c r="AS390" s="63" t="e">
        <f>INDEX(Beschäftigungsgruppen!$J$16:$M$20,F390,AI390)/config!$B$12*J390</f>
        <v>#VALUE!</v>
      </c>
      <c r="AT390" s="63" t="e">
        <f>AS390*IF(AN390,14,12)/config!$B$7*AG390</f>
        <v>#VALUE!</v>
      </c>
      <c r="AU390" s="63" t="e">
        <f>IF(AS390&lt;=config!$B$9,config!$B$10,config!$B$11)*AT390</f>
        <v>#VALUE!</v>
      </c>
      <c r="AV390" s="249">
        <f t="shared" si="130"/>
        <v>0</v>
      </c>
      <c r="AW390" s="249">
        <f t="shared" si="131"/>
        <v>0</v>
      </c>
      <c r="AX390" s="53">
        <f t="shared" si="132"/>
        <v>0</v>
      </c>
    </row>
    <row r="391" spans="2:50" ht="15" customHeight="1" x14ac:dyDescent="0.2">
      <c r="B391" s="176" t="str">
        <f t="shared" si="133"/>
        <v/>
      </c>
      <c r="C391" s="137"/>
      <c r="D391" s="115"/>
      <c r="E391" s="96"/>
      <c r="F391" s="127"/>
      <c r="G391" s="128"/>
      <c r="H391" s="122"/>
      <c r="I391" s="123"/>
      <c r="J391" s="129"/>
      <c r="K391" s="17"/>
      <c r="L391" s="115"/>
      <c r="M391" s="117" t="str">
        <f t="shared" si="134"/>
        <v/>
      </c>
      <c r="N391" s="14" t="str">
        <f t="shared" si="135"/>
        <v/>
      </c>
      <c r="O391" s="264" t="str">
        <f t="shared" si="142"/>
        <v/>
      </c>
      <c r="P391" s="262"/>
      <c r="Q391" s="110" t="str">
        <f t="shared" si="136"/>
        <v/>
      </c>
      <c r="R391" s="14" t="str">
        <f t="shared" si="137"/>
        <v/>
      </c>
      <c r="S391" s="14" t="str">
        <f t="shared" si="138"/>
        <v/>
      </c>
      <c r="T391" s="14" t="str">
        <f t="shared" si="139"/>
        <v/>
      </c>
      <c r="U391" s="14" t="str">
        <f t="shared" si="140"/>
        <v/>
      </c>
      <c r="V391" s="95" t="str">
        <f t="shared" si="141"/>
        <v/>
      </c>
      <c r="W391" s="120"/>
      <c r="X391" s="53"/>
      <c r="Y391" s="53" t="b">
        <f t="shared" si="127"/>
        <v>1</v>
      </c>
      <c r="Z391" s="53" t="b">
        <f t="shared" si="128"/>
        <v>0</v>
      </c>
      <c r="AA391" s="53" t="b">
        <f>IF(ISBLANK(H391),TRUE,AND(IF(ISBLANK(I391),TRUE,I391&gt;=H391),AND(H391&gt;=DATE(1900,1,1),H391&lt;=DATE(config!$B$6,12,31))))</f>
        <v>1</v>
      </c>
      <c r="AB391" s="53" t="b">
        <f>IF(ISBLANK(I391),TRUE,IF(ISBLANK(H391),FALSE,AND(I391&gt;=H391,AND(I391&gt;=DATE(config!$B$6,1,1),I391&lt;=DATE(config!$B$6,12,31)))))</f>
        <v>1</v>
      </c>
      <c r="AC391" s="53" t="b">
        <f t="shared" si="124"/>
        <v>0</v>
      </c>
      <c r="AD391" s="53" t="b">
        <f t="shared" si="125"/>
        <v>0</v>
      </c>
      <c r="AE391" s="53">
        <f>IF(H391&lt;DATE(config!$B$6,1,1),DATE(config!$B$6,1,1),H391)</f>
        <v>44562</v>
      </c>
      <c r="AF391" s="53">
        <f>IF(ISBLANK(I391),DATE(config!$B$6,12,31),IF(I391&gt;DATE(config!$B$6,12,31),DATE(config!$B$6,12,31),I391))</f>
        <v>44926</v>
      </c>
      <c r="AG391" s="53">
        <f t="shared" si="143"/>
        <v>365</v>
      </c>
      <c r="AH391" s="53">
        <f>ROUNDDOWN((config!$B$8-H391)/365.25,0)</f>
        <v>123</v>
      </c>
      <c r="AI391" s="60">
        <f t="shared" si="144"/>
        <v>4</v>
      </c>
      <c r="AJ391" s="60" t="str">
        <f>$F391 &amp; INDEX(Beschäftigungsgruppen!$J$15:$M$15,1,AI391)</f>
        <v>d</v>
      </c>
      <c r="AK391" s="60" t="b">
        <f>G391&lt;&gt;config!$F$20</f>
        <v>1</v>
      </c>
      <c r="AL391" s="60" t="str">
        <f t="shared" si="129"/>
        <v>Ja</v>
      </c>
      <c r="AM391" s="60" t="str">
        <f t="shared" si="145"/>
        <v>Nein</v>
      </c>
      <c r="AN391" s="60" t="b">
        <f t="shared" si="126"/>
        <v>0</v>
      </c>
      <c r="AO391" s="60" t="b">
        <f>AND(C391=config!$D$23,AND(NOT(ISBLANK(H391)),H391&lt;=DATE(2022,12,31)))</f>
        <v>0</v>
      </c>
      <c r="AP391" s="60" t="b">
        <f>AND(D391=config!$J$24,AND(NOT(ISBLANK(I391)),I391&lt;=DATE(2022,12,31)))</f>
        <v>0</v>
      </c>
      <c r="AQ391" s="63">
        <f>K391*IF(AN391,14,12)/config!$B$7*AG391</f>
        <v>0</v>
      </c>
      <c r="AR391" s="63">
        <f>IF(K391&lt;=config!$B$9,config!$B$10,config!$B$11)*AQ391</f>
        <v>0</v>
      </c>
      <c r="AS391" s="63" t="e">
        <f>INDEX(Beschäftigungsgruppen!$J$16:$M$20,F391,AI391)/config!$B$12*J391</f>
        <v>#VALUE!</v>
      </c>
      <c r="AT391" s="63" t="e">
        <f>AS391*IF(AN391,14,12)/config!$B$7*AG391</f>
        <v>#VALUE!</v>
      </c>
      <c r="AU391" s="63" t="e">
        <f>IF(AS391&lt;=config!$B$9,config!$B$10,config!$B$11)*AT391</f>
        <v>#VALUE!</v>
      </c>
      <c r="AV391" s="249">
        <f t="shared" si="130"/>
        <v>0</v>
      </c>
      <c r="AW391" s="249">
        <f t="shared" si="131"/>
        <v>0</v>
      </c>
      <c r="AX391" s="53">
        <f t="shared" si="132"/>
        <v>0</v>
      </c>
    </row>
    <row r="392" spans="2:50" ht="15" customHeight="1" x14ac:dyDescent="0.2">
      <c r="B392" s="176" t="str">
        <f t="shared" si="133"/>
        <v/>
      </c>
      <c r="C392" s="137"/>
      <c r="D392" s="115"/>
      <c r="E392" s="96"/>
      <c r="F392" s="127"/>
      <c r="G392" s="128"/>
      <c r="H392" s="122"/>
      <c r="I392" s="123"/>
      <c r="J392" s="129"/>
      <c r="K392" s="17"/>
      <c r="L392" s="115"/>
      <c r="M392" s="117" t="str">
        <f t="shared" si="134"/>
        <v/>
      </c>
      <c r="N392" s="14" t="str">
        <f t="shared" si="135"/>
        <v/>
      </c>
      <c r="O392" s="264" t="str">
        <f t="shared" si="142"/>
        <v/>
      </c>
      <c r="P392" s="262"/>
      <c r="Q392" s="110" t="str">
        <f t="shared" si="136"/>
        <v/>
      </c>
      <c r="R392" s="14" t="str">
        <f t="shared" si="137"/>
        <v/>
      </c>
      <c r="S392" s="14" t="str">
        <f t="shared" si="138"/>
        <v/>
      </c>
      <c r="T392" s="14" t="str">
        <f t="shared" si="139"/>
        <v/>
      </c>
      <c r="U392" s="14" t="str">
        <f t="shared" si="140"/>
        <v/>
      </c>
      <c r="V392" s="95" t="str">
        <f t="shared" si="141"/>
        <v/>
      </c>
      <c r="W392" s="120"/>
      <c r="X392" s="53"/>
      <c r="Y392" s="53" t="b">
        <f t="shared" si="127"/>
        <v>1</v>
      </c>
      <c r="Z392" s="53" t="b">
        <f t="shared" si="128"/>
        <v>0</v>
      </c>
      <c r="AA392" s="53" t="b">
        <f>IF(ISBLANK(H392),TRUE,AND(IF(ISBLANK(I392),TRUE,I392&gt;=H392),AND(H392&gt;=DATE(1900,1,1),H392&lt;=DATE(config!$B$6,12,31))))</f>
        <v>1</v>
      </c>
      <c r="AB392" s="53" t="b">
        <f>IF(ISBLANK(I392),TRUE,IF(ISBLANK(H392),FALSE,AND(I392&gt;=H392,AND(I392&gt;=DATE(config!$B$6,1,1),I392&lt;=DATE(config!$B$6,12,31)))))</f>
        <v>1</v>
      </c>
      <c r="AC392" s="53" t="b">
        <f t="shared" si="124"/>
        <v>0</v>
      </c>
      <c r="AD392" s="53" t="b">
        <f t="shared" si="125"/>
        <v>0</v>
      </c>
      <c r="AE392" s="53">
        <f>IF(H392&lt;DATE(config!$B$6,1,1),DATE(config!$B$6,1,1),H392)</f>
        <v>44562</v>
      </c>
      <c r="AF392" s="53">
        <f>IF(ISBLANK(I392),DATE(config!$B$6,12,31),IF(I392&gt;DATE(config!$B$6,12,31),DATE(config!$B$6,12,31),I392))</f>
        <v>44926</v>
      </c>
      <c r="AG392" s="53">
        <f t="shared" si="143"/>
        <v>365</v>
      </c>
      <c r="AH392" s="53">
        <f>ROUNDDOWN((config!$B$8-H392)/365.25,0)</f>
        <v>123</v>
      </c>
      <c r="AI392" s="60">
        <f t="shared" si="144"/>
        <v>4</v>
      </c>
      <c r="AJ392" s="60" t="str">
        <f>$F392 &amp; INDEX(Beschäftigungsgruppen!$J$15:$M$15,1,AI392)</f>
        <v>d</v>
      </c>
      <c r="AK392" s="60" t="b">
        <f>G392&lt;&gt;config!$F$20</f>
        <v>1</v>
      </c>
      <c r="AL392" s="60" t="str">
        <f t="shared" si="129"/>
        <v>Ja</v>
      </c>
      <c r="AM392" s="60" t="str">
        <f t="shared" si="145"/>
        <v>Nein</v>
      </c>
      <c r="AN392" s="60" t="b">
        <f t="shared" si="126"/>
        <v>0</v>
      </c>
      <c r="AO392" s="60" t="b">
        <f>AND(C392=config!$D$23,AND(NOT(ISBLANK(H392)),H392&lt;=DATE(2022,12,31)))</f>
        <v>0</v>
      </c>
      <c r="AP392" s="60" t="b">
        <f>AND(D392=config!$J$24,AND(NOT(ISBLANK(I392)),I392&lt;=DATE(2022,12,31)))</f>
        <v>0</v>
      </c>
      <c r="AQ392" s="63">
        <f>K392*IF(AN392,14,12)/config!$B$7*AG392</f>
        <v>0</v>
      </c>
      <c r="AR392" s="63">
        <f>IF(K392&lt;=config!$B$9,config!$B$10,config!$B$11)*AQ392</f>
        <v>0</v>
      </c>
      <c r="AS392" s="63" t="e">
        <f>INDEX(Beschäftigungsgruppen!$J$16:$M$20,F392,AI392)/config!$B$12*J392</f>
        <v>#VALUE!</v>
      </c>
      <c r="AT392" s="63" t="e">
        <f>AS392*IF(AN392,14,12)/config!$B$7*AG392</f>
        <v>#VALUE!</v>
      </c>
      <c r="AU392" s="63" t="e">
        <f>IF(AS392&lt;=config!$B$9,config!$B$10,config!$B$11)*AT392</f>
        <v>#VALUE!</v>
      </c>
      <c r="AV392" s="249">
        <f t="shared" si="130"/>
        <v>0</v>
      </c>
      <c r="AW392" s="249">
        <f t="shared" si="131"/>
        <v>0</v>
      </c>
      <c r="AX392" s="53">
        <f t="shared" si="132"/>
        <v>0</v>
      </c>
    </row>
    <row r="393" spans="2:50" ht="15" customHeight="1" x14ac:dyDescent="0.2">
      <c r="B393" s="176" t="str">
        <f t="shared" si="133"/>
        <v/>
      </c>
      <c r="C393" s="137"/>
      <c r="D393" s="115"/>
      <c r="E393" s="96"/>
      <c r="F393" s="127"/>
      <c r="G393" s="128"/>
      <c r="H393" s="122"/>
      <c r="I393" s="123"/>
      <c r="J393" s="129"/>
      <c r="K393" s="17"/>
      <c r="L393" s="115"/>
      <c r="M393" s="117" t="str">
        <f t="shared" si="134"/>
        <v/>
      </c>
      <c r="N393" s="14" t="str">
        <f t="shared" si="135"/>
        <v/>
      </c>
      <c r="O393" s="264" t="str">
        <f t="shared" si="142"/>
        <v/>
      </c>
      <c r="P393" s="262"/>
      <c r="Q393" s="110" t="str">
        <f t="shared" si="136"/>
        <v/>
      </c>
      <c r="R393" s="14" t="str">
        <f t="shared" si="137"/>
        <v/>
      </c>
      <c r="S393" s="14" t="str">
        <f t="shared" si="138"/>
        <v/>
      </c>
      <c r="T393" s="14" t="str">
        <f t="shared" si="139"/>
        <v/>
      </c>
      <c r="U393" s="14" t="str">
        <f t="shared" si="140"/>
        <v/>
      </c>
      <c r="V393" s="95" t="str">
        <f t="shared" si="141"/>
        <v/>
      </c>
      <c r="W393" s="120"/>
      <c r="X393" s="53"/>
      <c r="Y393" s="53" t="b">
        <f t="shared" si="127"/>
        <v>1</v>
      </c>
      <c r="Z393" s="53" t="b">
        <f t="shared" si="128"/>
        <v>0</v>
      </c>
      <c r="AA393" s="53" t="b">
        <f>IF(ISBLANK(H393),TRUE,AND(IF(ISBLANK(I393),TRUE,I393&gt;=H393),AND(H393&gt;=DATE(1900,1,1),H393&lt;=DATE(config!$B$6,12,31))))</f>
        <v>1</v>
      </c>
      <c r="AB393" s="53" t="b">
        <f>IF(ISBLANK(I393),TRUE,IF(ISBLANK(H393),FALSE,AND(I393&gt;=H393,AND(I393&gt;=DATE(config!$B$6,1,1),I393&lt;=DATE(config!$B$6,12,31)))))</f>
        <v>1</v>
      </c>
      <c r="AC393" s="53" t="b">
        <f t="shared" si="124"/>
        <v>0</v>
      </c>
      <c r="AD393" s="53" t="b">
        <f t="shared" si="125"/>
        <v>0</v>
      </c>
      <c r="AE393" s="53">
        <f>IF(H393&lt;DATE(config!$B$6,1,1),DATE(config!$B$6,1,1),H393)</f>
        <v>44562</v>
      </c>
      <c r="AF393" s="53">
        <f>IF(ISBLANK(I393),DATE(config!$B$6,12,31),IF(I393&gt;DATE(config!$B$6,12,31),DATE(config!$B$6,12,31),I393))</f>
        <v>44926</v>
      </c>
      <c r="AG393" s="53">
        <f t="shared" si="143"/>
        <v>365</v>
      </c>
      <c r="AH393" s="53">
        <f>ROUNDDOWN((config!$B$8-H393)/365.25,0)</f>
        <v>123</v>
      </c>
      <c r="AI393" s="60">
        <f t="shared" si="144"/>
        <v>4</v>
      </c>
      <c r="AJ393" s="60" t="str">
        <f>$F393 &amp; INDEX(Beschäftigungsgruppen!$J$15:$M$15,1,AI393)</f>
        <v>d</v>
      </c>
      <c r="AK393" s="60" t="b">
        <f>G393&lt;&gt;config!$F$20</f>
        <v>1</v>
      </c>
      <c r="AL393" s="60" t="str">
        <f t="shared" si="129"/>
        <v>Ja</v>
      </c>
      <c r="AM393" s="60" t="str">
        <f t="shared" si="145"/>
        <v>Nein</v>
      </c>
      <c r="AN393" s="60" t="b">
        <f t="shared" si="126"/>
        <v>0</v>
      </c>
      <c r="AO393" s="60" t="b">
        <f>AND(C393=config!$D$23,AND(NOT(ISBLANK(H393)),H393&lt;=DATE(2022,12,31)))</f>
        <v>0</v>
      </c>
      <c r="AP393" s="60" t="b">
        <f>AND(D393=config!$J$24,AND(NOT(ISBLANK(I393)),I393&lt;=DATE(2022,12,31)))</f>
        <v>0</v>
      </c>
      <c r="AQ393" s="63">
        <f>K393*IF(AN393,14,12)/config!$B$7*AG393</f>
        <v>0</v>
      </c>
      <c r="AR393" s="63">
        <f>IF(K393&lt;=config!$B$9,config!$B$10,config!$B$11)*AQ393</f>
        <v>0</v>
      </c>
      <c r="AS393" s="63" t="e">
        <f>INDEX(Beschäftigungsgruppen!$J$16:$M$20,F393,AI393)/config!$B$12*J393</f>
        <v>#VALUE!</v>
      </c>
      <c r="AT393" s="63" t="e">
        <f>AS393*IF(AN393,14,12)/config!$B$7*AG393</f>
        <v>#VALUE!</v>
      </c>
      <c r="AU393" s="63" t="e">
        <f>IF(AS393&lt;=config!$B$9,config!$B$10,config!$B$11)*AT393</f>
        <v>#VALUE!</v>
      </c>
      <c r="AV393" s="249">
        <f t="shared" si="130"/>
        <v>0</v>
      </c>
      <c r="AW393" s="249">
        <f t="shared" si="131"/>
        <v>0</v>
      </c>
      <c r="AX393" s="53">
        <f t="shared" si="132"/>
        <v>0</v>
      </c>
    </row>
    <row r="394" spans="2:50" ht="15" customHeight="1" x14ac:dyDescent="0.2">
      <c r="B394" s="176" t="str">
        <f t="shared" si="133"/>
        <v/>
      </c>
      <c r="C394" s="137"/>
      <c r="D394" s="115"/>
      <c r="E394" s="96"/>
      <c r="F394" s="127"/>
      <c r="G394" s="128"/>
      <c r="H394" s="122"/>
      <c r="I394" s="123"/>
      <c r="J394" s="129"/>
      <c r="K394" s="17"/>
      <c r="L394" s="115"/>
      <c r="M394" s="117" t="str">
        <f t="shared" si="134"/>
        <v/>
      </c>
      <c r="N394" s="14" t="str">
        <f t="shared" si="135"/>
        <v/>
      </c>
      <c r="O394" s="264" t="str">
        <f t="shared" si="142"/>
        <v/>
      </c>
      <c r="P394" s="262"/>
      <c r="Q394" s="110" t="str">
        <f t="shared" si="136"/>
        <v/>
      </c>
      <c r="R394" s="14" t="str">
        <f t="shared" si="137"/>
        <v/>
      </c>
      <c r="S394" s="14" t="str">
        <f t="shared" si="138"/>
        <v/>
      </c>
      <c r="T394" s="14" t="str">
        <f t="shared" si="139"/>
        <v/>
      </c>
      <c r="U394" s="14" t="str">
        <f t="shared" si="140"/>
        <v/>
      </c>
      <c r="V394" s="95" t="str">
        <f t="shared" si="141"/>
        <v/>
      </c>
      <c r="W394" s="120"/>
      <c r="X394" s="53"/>
      <c r="Y394" s="53" t="b">
        <f t="shared" si="127"/>
        <v>1</v>
      </c>
      <c r="Z394" s="53" t="b">
        <f t="shared" si="128"/>
        <v>0</v>
      </c>
      <c r="AA394" s="53" t="b">
        <f>IF(ISBLANK(H394),TRUE,AND(IF(ISBLANK(I394),TRUE,I394&gt;=H394),AND(H394&gt;=DATE(1900,1,1),H394&lt;=DATE(config!$B$6,12,31))))</f>
        <v>1</v>
      </c>
      <c r="AB394" s="53" t="b">
        <f>IF(ISBLANK(I394),TRUE,IF(ISBLANK(H394),FALSE,AND(I394&gt;=H394,AND(I394&gt;=DATE(config!$B$6,1,1),I394&lt;=DATE(config!$B$6,12,31)))))</f>
        <v>1</v>
      </c>
      <c r="AC394" s="53" t="b">
        <f t="shared" si="124"/>
        <v>0</v>
      </c>
      <c r="AD394" s="53" t="b">
        <f t="shared" si="125"/>
        <v>0</v>
      </c>
      <c r="AE394" s="53">
        <f>IF(H394&lt;DATE(config!$B$6,1,1),DATE(config!$B$6,1,1),H394)</f>
        <v>44562</v>
      </c>
      <c r="AF394" s="53">
        <f>IF(ISBLANK(I394),DATE(config!$B$6,12,31),IF(I394&gt;DATE(config!$B$6,12,31),DATE(config!$B$6,12,31),I394))</f>
        <v>44926</v>
      </c>
      <c r="AG394" s="53">
        <f t="shared" si="143"/>
        <v>365</v>
      </c>
      <c r="AH394" s="53">
        <f>ROUNDDOWN((config!$B$8-H394)/365.25,0)</f>
        <v>123</v>
      </c>
      <c r="AI394" s="60">
        <f t="shared" si="144"/>
        <v>4</v>
      </c>
      <c r="AJ394" s="60" t="str">
        <f>$F394 &amp; INDEX(Beschäftigungsgruppen!$J$15:$M$15,1,AI394)</f>
        <v>d</v>
      </c>
      <c r="AK394" s="60" t="b">
        <f>G394&lt;&gt;config!$F$20</f>
        <v>1</v>
      </c>
      <c r="AL394" s="60" t="str">
        <f t="shared" si="129"/>
        <v>Ja</v>
      </c>
      <c r="AM394" s="60" t="str">
        <f t="shared" si="145"/>
        <v>Nein</v>
      </c>
      <c r="AN394" s="60" t="b">
        <f t="shared" si="126"/>
        <v>0</v>
      </c>
      <c r="AO394" s="60" t="b">
        <f>AND(C394=config!$D$23,AND(NOT(ISBLANK(H394)),H394&lt;=DATE(2022,12,31)))</f>
        <v>0</v>
      </c>
      <c r="AP394" s="60" t="b">
        <f>AND(D394=config!$J$24,AND(NOT(ISBLANK(I394)),I394&lt;=DATE(2022,12,31)))</f>
        <v>0</v>
      </c>
      <c r="AQ394" s="63">
        <f>K394*IF(AN394,14,12)/config!$B$7*AG394</f>
        <v>0</v>
      </c>
      <c r="AR394" s="63">
        <f>IF(K394&lt;=config!$B$9,config!$B$10,config!$B$11)*AQ394</f>
        <v>0</v>
      </c>
      <c r="AS394" s="63" t="e">
        <f>INDEX(Beschäftigungsgruppen!$J$16:$M$20,F394,AI394)/config!$B$12*J394</f>
        <v>#VALUE!</v>
      </c>
      <c r="AT394" s="63" t="e">
        <f>AS394*IF(AN394,14,12)/config!$B$7*AG394</f>
        <v>#VALUE!</v>
      </c>
      <c r="AU394" s="63" t="e">
        <f>IF(AS394&lt;=config!$B$9,config!$B$10,config!$B$11)*AT394</f>
        <v>#VALUE!</v>
      </c>
      <c r="AV394" s="249">
        <f t="shared" si="130"/>
        <v>0</v>
      </c>
      <c r="AW394" s="249">
        <f t="shared" si="131"/>
        <v>0</v>
      </c>
      <c r="AX394" s="53">
        <f t="shared" si="132"/>
        <v>0</v>
      </c>
    </row>
    <row r="395" spans="2:50" ht="15" customHeight="1" x14ac:dyDescent="0.2">
      <c r="B395" s="176" t="str">
        <f t="shared" si="133"/>
        <v/>
      </c>
      <c r="C395" s="137"/>
      <c r="D395" s="115"/>
      <c r="E395" s="96"/>
      <c r="F395" s="127"/>
      <c r="G395" s="128"/>
      <c r="H395" s="122"/>
      <c r="I395" s="123"/>
      <c r="J395" s="129"/>
      <c r="K395" s="17"/>
      <c r="L395" s="115"/>
      <c r="M395" s="117" t="str">
        <f t="shared" si="134"/>
        <v/>
      </c>
      <c r="N395" s="14" t="str">
        <f t="shared" si="135"/>
        <v/>
      </c>
      <c r="O395" s="264" t="str">
        <f t="shared" si="142"/>
        <v/>
      </c>
      <c r="P395" s="262"/>
      <c r="Q395" s="110" t="str">
        <f t="shared" si="136"/>
        <v/>
      </c>
      <c r="R395" s="14" t="str">
        <f t="shared" si="137"/>
        <v/>
      </c>
      <c r="S395" s="14" t="str">
        <f t="shared" si="138"/>
        <v/>
      </c>
      <c r="T395" s="14" t="str">
        <f t="shared" si="139"/>
        <v/>
      </c>
      <c r="U395" s="14" t="str">
        <f t="shared" si="140"/>
        <v/>
      </c>
      <c r="V395" s="95" t="str">
        <f t="shared" si="141"/>
        <v/>
      </c>
      <c r="W395" s="120"/>
      <c r="X395" s="53"/>
      <c r="Y395" s="53" t="b">
        <f t="shared" si="127"/>
        <v>1</v>
      </c>
      <c r="Z395" s="53" t="b">
        <f t="shared" si="128"/>
        <v>0</v>
      </c>
      <c r="AA395" s="53" t="b">
        <f>IF(ISBLANK(H395),TRUE,AND(IF(ISBLANK(I395),TRUE,I395&gt;=H395),AND(H395&gt;=DATE(1900,1,1),H395&lt;=DATE(config!$B$6,12,31))))</f>
        <v>1</v>
      </c>
      <c r="AB395" s="53" t="b">
        <f>IF(ISBLANK(I395),TRUE,IF(ISBLANK(H395),FALSE,AND(I395&gt;=H395,AND(I395&gt;=DATE(config!$B$6,1,1),I395&lt;=DATE(config!$B$6,12,31)))))</f>
        <v>1</v>
      </c>
      <c r="AC395" s="53" t="b">
        <f t="shared" si="124"/>
        <v>0</v>
      </c>
      <c r="AD395" s="53" t="b">
        <f t="shared" si="125"/>
        <v>0</v>
      </c>
      <c r="AE395" s="53">
        <f>IF(H395&lt;DATE(config!$B$6,1,1),DATE(config!$B$6,1,1),H395)</f>
        <v>44562</v>
      </c>
      <c r="AF395" s="53">
        <f>IF(ISBLANK(I395),DATE(config!$B$6,12,31),IF(I395&gt;DATE(config!$B$6,12,31),DATE(config!$B$6,12,31),I395))</f>
        <v>44926</v>
      </c>
      <c r="AG395" s="53">
        <f t="shared" si="143"/>
        <v>365</v>
      </c>
      <c r="AH395" s="53">
        <f>ROUNDDOWN((config!$B$8-H395)/365.25,0)</f>
        <v>123</v>
      </c>
      <c r="AI395" s="60">
        <f t="shared" si="144"/>
        <v>4</v>
      </c>
      <c r="AJ395" s="60" t="str">
        <f>$F395 &amp; INDEX(Beschäftigungsgruppen!$J$15:$M$15,1,AI395)</f>
        <v>d</v>
      </c>
      <c r="AK395" s="60" t="b">
        <f>G395&lt;&gt;config!$F$20</f>
        <v>1</v>
      </c>
      <c r="AL395" s="60" t="str">
        <f t="shared" si="129"/>
        <v>Ja</v>
      </c>
      <c r="AM395" s="60" t="str">
        <f t="shared" si="145"/>
        <v>Nein</v>
      </c>
      <c r="AN395" s="60" t="b">
        <f t="shared" si="126"/>
        <v>0</v>
      </c>
      <c r="AO395" s="60" t="b">
        <f>AND(C395=config!$D$23,AND(NOT(ISBLANK(H395)),H395&lt;=DATE(2022,12,31)))</f>
        <v>0</v>
      </c>
      <c r="AP395" s="60" t="b">
        <f>AND(D395=config!$J$24,AND(NOT(ISBLANK(I395)),I395&lt;=DATE(2022,12,31)))</f>
        <v>0</v>
      </c>
      <c r="AQ395" s="63">
        <f>K395*IF(AN395,14,12)/config!$B$7*AG395</f>
        <v>0</v>
      </c>
      <c r="AR395" s="63">
        <f>IF(K395&lt;=config!$B$9,config!$B$10,config!$B$11)*AQ395</f>
        <v>0</v>
      </c>
      <c r="AS395" s="63" t="e">
        <f>INDEX(Beschäftigungsgruppen!$J$16:$M$20,F395,AI395)/config!$B$12*J395</f>
        <v>#VALUE!</v>
      </c>
      <c r="AT395" s="63" t="e">
        <f>AS395*IF(AN395,14,12)/config!$B$7*AG395</f>
        <v>#VALUE!</v>
      </c>
      <c r="AU395" s="63" t="e">
        <f>IF(AS395&lt;=config!$B$9,config!$B$10,config!$B$11)*AT395</f>
        <v>#VALUE!</v>
      </c>
      <c r="AV395" s="249">
        <f t="shared" si="130"/>
        <v>0</v>
      </c>
      <c r="AW395" s="249">
        <f t="shared" si="131"/>
        <v>0</v>
      </c>
      <c r="AX395" s="53">
        <f t="shared" si="132"/>
        <v>0</v>
      </c>
    </row>
    <row r="396" spans="2:50" ht="15" customHeight="1" x14ac:dyDescent="0.2">
      <c r="B396" s="176" t="str">
        <f t="shared" si="133"/>
        <v/>
      </c>
      <c r="C396" s="137"/>
      <c r="D396" s="115"/>
      <c r="E396" s="96"/>
      <c r="F396" s="127"/>
      <c r="G396" s="128"/>
      <c r="H396" s="122"/>
      <c r="I396" s="123"/>
      <c r="J396" s="129"/>
      <c r="K396" s="17"/>
      <c r="L396" s="115"/>
      <c r="M396" s="117" t="str">
        <f t="shared" si="134"/>
        <v/>
      </c>
      <c r="N396" s="14" t="str">
        <f t="shared" si="135"/>
        <v/>
      </c>
      <c r="O396" s="264" t="str">
        <f t="shared" si="142"/>
        <v/>
      </c>
      <c r="P396" s="262"/>
      <c r="Q396" s="110" t="str">
        <f t="shared" si="136"/>
        <v/>
      </c>
      <c r="R396" s="14" t="str">
        <f t="shared" si="137"/>
        <v/>
      </c>
      <c r="S396" s="14" t="str">
        <f t="shared" si="138"/>
        <v/>
      </c>
      <c r="T396" s="14" t="str">
        <f t="shared" si="139"/>
        <v/>
      </c>
      <c r="U396" s="14" t="str">
        <f t="shared" si="140"/>
        <v/>
      </c>
      <c r="V396" s="95" t="str">
        <f t="shared" si="141"/>
        <v/>
      </c>
      <c r="W396" s="120"/>
      <c r="X396" s="53"/>
      <c r="Y396" s="53" t="b">
        <f t="shared" si="127"/>
        <v>1</v>
      </c>
      <c r="Z396" s="53" t="b">
        <f t="shared" si="128"/>
        <v>0</v>
      </c>
      <c r="AA396" s="53" t="b">
        <f>IF(ISBLANK(H396),TRUE,AND(IF(ISBLANK(I396),TRUE,I396&gt;=H396),AND(H396&gt;=DATE(1900,1,1),H396&lt;=DATE(config!$B$6,12,31))))</f>
        <v>1</v>
      </c>
      <c r="AB396" s="53" t="b">
        <f>IF(ISBLANK(I396),TRUE,IF(ISBLANK(H396),FALSE,AND(I396&gt;=H396,AND(I396&gt;=DATE(config!$B$6,1,1),I396&lt;=DATE(config!$B$6,12,31)))))</f>
        <v>1</v>
      </c>
      <c r="AC396" s="53" t="b">
        <f t="shared" si="124"/>
        <v>0</v>
      </c>
      <c r="AD396" s="53" t="b">
        <f t="shared" si="125"/>
        <v>0</v>
      </c>
      <c r="AE396" s="53">
        <f>IF(H396&lt;DATE(config!$B$6,1,1),DATE(config!$B$6,1,1),H396)</f>
        <v>44562</v>
      </c>
      <c r="AF396" s="53">
        <f>IF(ISBLANK(I396),DATE(config!$B$6,12,31),IF(I396&gt;DATE(config!$B$6,12,31),DATE(config!$B$6,12,31),I396))</f>
        <v>44926</v>
      </c>
      <c r="AG396" s="53">
        <f t="shared" si="143"/>
        <v>365</v>
      </c>
      <c r="AH396" s="53">
        <f>ROUNDDOWN((config!$B$8-H396)/365.25,0)</f>
        <v>123</v>
      </c>
      <c r="AI396" s="60">
        <f t="shared" si="144"/>
        <v>4</v>
      </c>
      <c r="AJ396" s="60" t="str">
        <f>$F396 &amp; INDEX(Beschäftigungsgruppen!$J$15:$M$15,1,AI396)</f>
        <v>d</v>
      </c>
      <c r="AK396" s="60" t="b">
        <f>G396&lt;&gt;config!$F$20</f>
        <v>1</v>
      </c>
      <c r="AL396" s="60" t="str">
        <f t="shared" si="129"/>
        <v>Ja</v>
      </c>
      <c r="AM396" s="60" t="str">
        <f t="shared" si="145"/>
        <v>Nein</v>
      </c>
      <c r="AN396" s="60" t="b">
        <f t="shared" si="126"/>
        <v>0</v>
      </c>
      <c r="AO396" s="60" t="b">
        <f>AND(C396=config!$D$23,AND(NOT(ISBLANK(H396)),H396&lt;=DATE(2022,12,31)))</f>
        <v>0</v>
      </c>
      <c r="AP396" s="60" t="b">
        <f>AND(D396=config!$J$24,AND(NOT(ISBLANK(I396)),I396&lt;=DATE(2022,12,31)))</f>
        <v>0</v>
      </c>
      <c r="AQ396" s="63">
        <f>K396*IF(AN396,14,12)/config!$B$7*AG396</f>
        <v>0</v>
      </c>
      <c r="AR396" s="63">
        <f>IF(K396&lt;=config!$B$9,config!$B$10,config!$B$11)*AQ396</f>
        <v>0</v>
      </c>
      <c r="AS396" s="63" t="e">
        <f>INDEX(Beschäftigungsgruppen!$J$16:$M$20,F396,AI396)/config!$B$12*J396</f>
        <v>#VALUE!</v>
      </c>
      <c r="AT396" s="63" t="e">
        <f>AS396*IF(AN396,14,12)/config!$B$7*AG396</f>
        <v>#VALUE!</v>
      </c>
      <c r="AU396" s="63" t="e">
        <f>IF(AS396&lt;=config!$B$9,config!$B$10,config!$B$11)*AT396</f>
        <v>#VALUE!</v>
      </c>
      <c r="AV396" s="249">
        <f t="shared" si="130"/>
        <v>0</v>
      </c>
      <c r="AW396" s="249">
        <f t="shared" si="131"/>
        <v>0</v>
      </c>
      <c r="AX396" s="53">
        <f t="shared" si="132"/>
        <v>0</v>
      </c>
    </row>
    <row r="397" spans="2:50" ht="15" customHeight="1" x14ac:dyDescent="0.2">
      <c r="B397" s="176" t="str">
        <f t="shared" si="133"/>
        <v/>
      </c>
      <c r="C397" s="137"/>
      <c r="D397" s="115"/>
      <c r="E397" s="96"/>
      <c r="F397" s="127"/>
      <c r="G397" s="128"/>
      <c r="H397" s="122"/>
      <c r="I397" s="123"/>
      <c r="J397" s="129"/>
      <c r="K397" s="17"/>
      <c r="L397" s="115"/>
      <c r="M397" s="117" t="str">
        <f t="shared" si="134"/>
        <v/>
      </c>
      <c r="N397" s="14" t="str">
        <f t="shared" si="135"/>
        <v/>
      </c>
      <c r="O397" s="264" t="str">
        <f t="shared" si="142"/>
        <v/>
      </c>
      <c r="P397" s="262"/>
      <c r="Q397" s="110" t="str">
        <f t="shared" si="136"/>
        <v/>
      </c>
      <c r="R397" s="14" t="str">
        <f t="shared" si="137"/>
        <v/>
      </c>
      <c r="S397" s="14" t="str">
        <f t="shared" si="138"/>
        <v/>
      </c>
      <c r="T397" s="14" t="str">
        <f t="shared" si="139"/>
        <v/>
      </c>
      <c r="U397" s="14" t="str">
        <f t="shared" si="140"/>
        <v/>
      </c>
      <c r="V397" s="95" t="str">
        <f t="shared" si="141"/>
        <v/>
      </c>
      <c r="W397" s="120"/>
      <c r="X397" s="53"/>
      <c r="Y397" s="53" t="b">
        <f t="shared" si="127"/>
        <v>1</v>
      </c>
      <c r="Z397" s="53" t="b">
        <f t="shared" si="128"/>
        <v>0</v>
      </c>
      <c r="AA397" s="53" t="b">
        <f>IF(ISBLANK(H397),TRUE,AND(IF(ISBLANK(I397),TRUE,I397&gt;=H397),AND(H397&gt;=DATE(1900,1,1),H397&lt;=DATE(config!$B$6,12,31))))</f>
        <v>1</v>
      </c>
      <c r="AB397" s="53" t="b">
        <f>IF(ISBLANK(I397),TRUE,IF(ISBLANK(H397),FALSE,AND(I397&gt;=H397,AND(I397&gt;=DATE(config!$B$6,1,1),I397&lt;=DATE(config!$B$6,12,31)))))</f>
        <v>1</v>
      </c>
      <c r="AC397" s="53" t="b">
        <f t="shared" si="124"/>
        <v>0</v>
      </c>
      <c r="AD397" s="53" t="b">
        <f t="shared" si="125"/>
        <v>0</v>
      </c>
      <c r="AE397" s="53">
        <f>IF(H397&lt;DATE(config!$B$6,1,1),DATE(config!$B$6,1,1),H397)</f>
        <v>44562</v>
      </c>
      <c r="AF397" s="53">
        <f>IF(ISBLANK(I397),DATE(config!$B$6,12,31),IF(I397&gt;DATE(config!$B$6,12,31),DATE(config!$B$6,12,31),I397))</f>
        <v>44926</v>
      </c>
      <c r="AG397" s="53">
        <f t="shared" si="143"/>
        <v>365</v>
      </c>
      <c r="AH397" s="53">
        <f>ROUNDDOWN((config!$B$8-H397)/365.25,0)</f>
        <v>123</v>
      </c>
      <c r="AI397" s="60">
        <f t="shared" si="144"/>
        <v>4</v>
      </c>
      <c r="AJ397" s="60" t="str">
        <f>$F397 &amp; INDEX(Beschäftigungsgruppen!$J$15:$M$15,1,AI397)</f>
        <v>d</v>
      </c>
      <c r="AK397" s="60" t="b">
        <f>G397&lt;&gt;config!$F$20</f>
        <v>1</v>
      </c>
      <c r="AL397" s="60" t="str">
        <f t="shared" si="129"/>
        <v>Ja</v>
      </c>
      <c r="AM397" s="60" t="str">
        <f t="shared" si="145"/>
        <v>Nein</v>
      </c>
      <c r="AN397" s="60" t="b">
        <f t="shared" si="126"/>
        <v>0</v>
      </c>
      <c r="AO397" s="60" t="b">
        <f>AND(C397=config!$D$23,AND(NOT(ISBLANK(H397)),H397&lt;=DATE(2022,12,31)))</f>
        <v>0</v>
      </c>
      <c r="AP397" s="60" t="b">
        <f>AND(D397=config!$J$24,AND(NOT(ISBLANK(I397)),I397&lt;=DATE(2022,12,31)))</f>
        <v>0</v>
      </c>
      <c r="AQ397" s="63">
        <f>K397*IF(AN397,14,12)/config!$B$7*AG397</f>
        <v>0</v>
      </c>
      <c r="AR397" s="63">
        <f>IF(K397&lt;=config!$B$9,config!$B$10,config!$B$11)*AQ397</f>
        <v>0</v>
      </c>
      <c r="AS397" s="63" t="e">
        <f>INDEX(Beschäftigungsgruppen!$J$16:$M$20,F397,AI397)/config!$B$12*J397</f>
        <v>#VALUE!</v>
      </c>
      <c r="AT397" s="63" t="e">
        <f>AS397*IF(AN397,14,12)/config!$B$7*AG397</f>
        <v>#VALUE!</v>
      </c>
      <c r="AU397" s="63" t="e">
        <f>IF(AS397&lt;=config!$B$9,config!$B$10,config!$B$11)*AT397</f>
        <v>#VALUE!</v>
      </c>
      <c r="AV397" s="249">
        <f t="shared" si="130"/>
        <v>0</v>
      </c>
      <c r="AW397" s="249">
        <f t="shared" si="131"/>
        <v>0</v>
      </c>
      <c r="AX397" s="53">
        <f t="shared" si="132"/>
        <v>0</v>
      </c>
    </row>
    <row r="398" spans="2:50" ht="15" customHeight="1" x14ac:dyDescent="0.2">
      <c r="B398" s="176" t="str">
        <f t="shared" si="133"/>
        <v/>
      </c>
      <c r="C398" s="137"/>
      <c r="D398" s="115"/>
      <c r="E398" s="96"/>
      <c r="F398" s="127"/>
      <c r="G398" s="128"/>
      <c r="H398" s="122"/>
      <c r="I398" s="123"/>
      <c r="J398" s="129"/>
      <c r="K398" s="17"/>
      <c r="L398" s="115"/>
      <c r="M398" s="117" t="str">
        <f t="shared" si="134"/>
        <v/>
      </c>
      <c r="N398" s="14" t="str">
        <f t="shared" si="135"/>
        <v/>
      </c>
      <c r="O398" s="264" t="str">
        <f t="shared" si="142"/>
        <v/>
      </c>
      <c r="P398" s="262"/>
      <c r="Q398" s="110" t="str">
        <f t="shared" si="136"/>
        <v/>
      </c>
      <c r="R398" s="14" t="str">
        <f t="shared" si="137"/>
        <v/>
      </c>
      <c r="S398" s="14" t="str">
        <f t="shared" si="138"/>
        <v/>
      </c>
      <c r="T398" s="14" t="str">
        <f t="shared" si="139"/>
        <v/>
      </c>
      <c r="U398" s="14" t="str">
        <f t="shared" si="140"/>
        <v/>
      </c>
      <c r="V398" s="95" t="str">
        <f t="shared" si="141"/>
        <v/>
      </c>
      <c r="W398" s="120"/>
      <c r="X398" s="53"/>
      <c r="Y398" s="53" t="b">
        <f t="shared" si="127"/>
        <v>1</v>
      </c>
      <c r="Z398" s="53" t="b">
        <f t="shared" si="128"/>
        <v>0</v>
      </c>
      <c r="AA398" s="53" t="b">
        <f>IF(ISBLANK(H398),TRUE,AND(IF(ISBLANK(I398),TRUE,I398&gt;=H398),AND(H398&gt;=DATE(1900,1,1),H398&lt;=DATE(config!$B$6,12,31))))</f>
        <v>1</v>
      </c>
      <c r="AB398" s="53" t="b">
        <f>IF(ISBLANK(I398),TRUE,IF(ISBLANK(H398),FALSE,AND(I398&gt;=H398,AND(I398&gt;=DATE(config!$B$6,1,1),I398&lt;=DATE(config!$B$6,12,31)))))</f>
        <v>1</v>
      </c>
      <c r="AC398" s="53" t="b">
        <f t="shared" si="124"/>
        <v>0</v>
      </c>
      <c r="AD398" s="53" t="b">
        <f t="shared" si="125"/>
        <v>0</v>
      </c>
      <c r="AE398" s="53">
        <f>IF(H398&lt;DATE(config!$B$6,1,1),DATE(config!$B$6,1,1),H398)</f>
        <v>44562</v>
      </c>
      <c r="AF398" s="53">
        <f>IF(ISBLANK(I398),DATE(config!$B$6,12,31),IF(I398&gt;DATE(config!$B$6,12,31),DATE(config!$B$6,12,31),I398))</f>
        <v>44926</v>
      </c>
      <c r="AG398" s="53">
        <f t="shared" si="143"/>
        <v>365</v>
      </c>
      <c r="AH398" s="53">
        <f>ROUNDDOWN((config!$B$8-H398)/365.25,0)</f>
        <v>123</v>
      </c>
      <c r="AI398" s="60">
        <f t="shared" si="144"/>
        <v>4</v>
      </c>
      <c r="AJ398" s="60" t="str">
        <f>$F398 &amp; INDEX(Beschäftigungsgruppen!$J$15:$M$15,1,AI398)</f>
        <v>d</v>
      </c>
      <c r="AK398" s="60" t="b">
        <f>G398&lt;&gt;config!$F$20</f>
        <v>1</v>
      </c>
      <c r="AL398" s="60" t="str">
        <f t="shared" si="129"/>
        <v>Ja</v>
      </c>
      <c r="AM398" s="60" t="str">
        <f t="shared" si="145"/>
        <v>Nein</v>
      </c>
      <c r="AN398" s="60" t="b">
        <f t="shared" si="126"/>
        <v>0</v>
      </c>
      <c r="AO398" s="60" t="b">
        <f>AND(C398=config!$D$23,AND(NOT(ISBLANK(H398)),H398&lt;=DATE(2022,12,31)))</f>
        <v>0</v>
      </c>
      <c r="AP398" s="60" t="b">
        <f>AND(D398=config!$J$24,AND(NOT(ISBLANK(I398)),I398&lt;=DATE(2022,12,31)))</f>
        <v>0</v>
      </c>
      <c r="AQ398" s="63">
        <f>K398*IF(AN398,14,12)/config!$B$7*AG398</f>
        <v>0</v>
      </c>
      <c r="AR398" s="63">
        <f>IF(K398&lt;=config!$B$9,config!$B$10,config!$B$11)*AQ398</f>
        <v>0</v>
      </c>
      <c r="AS398" s="63" t="e">
        <f>INDEX(Beschäftigungsgruppen!$J$16:$M$20,F398,AI398)/config!$B$12*J398</f>
        <v>#VALUE!</v>
      </c>
      <c r="AT398" s="63" t="e">
        <f>AS398*IF(AN398,14,12)/config!$B$7*AG398</f>
        <v>#VALUE!</v>
      </c>
      <c r="AU398" s="63" t="e">
        <f>IF(AS398&lt;=config!$B$9,config!$B$10,config!$B$11)*AT398</f>
        <v>#VALUE!</v>
      </c>
      <c r="AV398" s="249">
        <f t="shared" si="130"/>
        <v>0</v>
      </c>
      <c r="AW398" s="249">
        <f t="shared" si="131"/>
        <v>0</v>
      </c>
      <c r="AX398" s="53">
        <f t="shared" si="132"/>
        <v>0</v>
      </c>
    </row>
    <row r="399" spans="2:50" ht="15" customHeight="1" x14ac:dyDescent="0.2">
      <c r="B399" s="176" t="str">
        <f t="shared" si="133"/>
        <v/>
      </c>
      <c r="C399" s="137"/>
      <c r="D399" s="115"/>
      <c r="E399" s="96"/>
      <c r="F399" s="127"/>
      <c r="G399" s="128"/>
      <c r="H399" s="122"/>
      <c r="I399" s="123"/>
      <c r="J399" s="129"/>
      <c r="K399" s="17"/>
      <c r="L399" s="115"/>
      <c r="M399" s="117" t="str">
        <f t="shared" si="134"/>
        <v/>
      </c>
      <c r="N399" s="14" t="str">
        <f t="shared" si="135"/>
        <v/>
      </c>
      <c r="O399" s="264" t="str">
        <f t="shared" si="142"/>
        <v/>
      </c>
      <c r="P399" s="262"/>
      <c r="Q399" s="110" t="str">
        <f t="shared" si="136"/>
        <v/>
      </c>
      <c r="R399" s="14" t="str">
        <f t="shared" si="137"/>
        <v/>
      </c>
      <c r="S399" s="14" t="str">
        <f t="shared" si="138"/>
        <v/>
      </c>
      <c r="T399" s="14" t="str">
        <f t="shared" si="139"/>
        <v/>
      </c>
      <c r="U399" s="14" t="str">
        <f t="shared" si="140"/>
        <v/>
      </c>
      <c r="V399" s="95" t="str">
        <f t="shared" si="141"/>
        <v/>
      </c>
      <c r="W399" s="120"/>
      <c r="X399" s="53"/>
      <c r="Y399" s="53" t="b">
        <f t="shared" si="127"/>
        <v>1</v>
      </c>
      <c r="Z399" s="53" t="b">
        <f t="shared" si="128"/>
        <v>0</v>
      </c>
      <c r="AA399" s="53" t="b">
        <f>IF(ISBLANK(H399),TRUE,AND(IF(ISBLANK(I399),TRUE,I399&gt;=H399),AND(H399&gt;=DATE(1900,1,1),H399&lt;=DATE(config!$B$6,12,31))))</f>
        <v>1</v>
      </c>
      <c r="AB399" s="53" t="b">
        <f>IF(ISBLANK(I399),TRUE,IF(ISBLANK(H399),FALSE,AND(I399&gt;=H399,AND(I399&gt;=DATE(config!$B$6,1,1),I399&lt;=DATE(config!$B$6,12,31)))))</f>
        <v>1</v>
      </c>
      <c r="AC399" s="53" t="b">
        <f t="shared" si="124"/>
        <v>0</v>
      </c>
      <c r="AD399" s="53" t="b">
        <f t="shared" si="125"/>
        <v>0</v>
      </c>
      <c r="AE399" s="53">
        <f>IF(H399&lt;DATE(config!$B$6,1,1),DATE(config!$B$6,1,1),H399)</f>
        <v>44562</v>
      </c>
      <c r="AF399" s="53">
        <f>IF(ISBLANK(I399),DATE(config!$B$6,12,31),IF(I399&gt;DATE(config!$B$6,12,31),DATE(config!$B$6,12,31),I399))</f>
        <v>44926</v>
      </c>
      <c r="AG399" s="53">
        <f t="shared" si="143"/>
        <v>365</v>
      </c>
      <c r="AH399" s="53">
        <f>ROUNDDOWN((config!$B$8-H399)/365.25,0)</f>
        <v>123</v>
      </c>
      <c r="AI399" s="60">
        <f t="shared" si="144"/>
        <v>4</v>
      </c>
      <c r="AJ399" s="60" t="str">
        <f>$F399 &amp; INDEX(Beschäftigungsgruppen!$J$15:$M$15,1,AI399)</f>
        <v>d</v>
      </c>
      <c r="AK399" s="60" t="b">
        <f>G399&lt;&gt;config!$F$20</f>
        <v>1</v>
      </c>
      <c r="AL399" s="60" t="str">
        <f t="shared" si="129"/>
        <v>Ja</v>
      </c>
      <c r="AM399" s="60" t="str">
        <f t="shared" si="145"/>
        <v>Nein</v>
      </c>
      <c r="AN399" s="60" t="b">
        <f t="shared" si="126"/>
        <v>0</v>
      </c>
      <c r="AO399" s="60" t="b">
        <f>AND(C399=config!$D$23,AND(NOT(ISBLANK(H399)),H399&lt;=DATE(2022,12,31)))</f>
        <v>0</v>
      </c>
      <c r="AP399" s="60" t="b">
        <f>AND(D399=config!$J$24,AND(NOT(ISBLANK(I399)),I399&lt;=DATE(2022,12,31)))</f>
        <v>0</v>
      </c>
      <c r="AQ399" s="63">
        <f>K399*IF(AN399,14,12)/config!$B$7*AG399</f>
        <v>0</v>
      </c>
      <c r="AR399" s="63">
        <f>IF(K399&lt;=config!$B$9,config!$B$10,config!$B$11)*AQ399</f>
        <v>0</v>
      </c>
      <c r="AS399" s="63" t="e">
        <f>INDEX(Beschäftigungsgruppen!$J$16:$M$20,F399,AI399)/config!$B$12*J399</f>
        <v>#VALUE!</v>
      </c>
      <c r="AT399" s="63" t="e">
        <f>AS399*IF(AN399,14,12)/config!$B$7*AG399</f>
        <v>#VALUE!</v>
      </c>
      <c r="AU399" s="63" t="e">
        <f>IF(AS399&lt;=config!$B$9,config!$B$10,config!$B$11)*AT399</f>
        <v>#VALUE!</v>
      </c>
      <c r="AV399" s="249">
        <f t="shared" si="130"/>
        <v>0</v>
      </c>
      <c r="AW399" s="249">
        <f t="shared" si="131"/>
        <v>0</v>
      </c>
      <c r="AX399" s="53">
        <f t="shared" si="132"/>
        <v>0</v>
      </c>
    </row>
    <row r="400" spans="2:50" ht="15" customHeight="1" x14ac:dyDescent="0.2">
      <c r="B400" s="176" t="str">
        <f t="shared" si="133"/>
        <v/>
      </c>
      <c r="C400" s="137"/>
      <c r="D400" s="115"/>
      <c r="E400" s="96"/>
      <c r="F400" s="127"/>
      <c r="G400" s="128"/>
      <c r="H400" s="122"/>
      <c r="I400" s="123"/>
      <c r="J400" s="129"/>
      <c r="K400" s="17"/>
      <c r="L400" s="115"/>
      <c r="M400" s="117" t="str">
        <f t="shared" si="134"/>
        <v/>
      </c>
      <c r="N400" s="14" t="str">
        <f t="shared" si="135"/>
        <v/>
      </c>
      <c r="O400" s="264" t="str">
        <f t="shared" si="142"/>
        <v/>
      </c>
      <c r="P400" s="262"/>
      <c r="Q400" s="110" t="str">
        <f t="shared" si="136"/>
        <v/>
      </c>
      <c r="R400" s="14" t="str">
        <f t="shared" si="137"/>
        <v/>
      </c>
      <c r="S400" s="14" t="str">
        <f t="shared" si="138"/>
        <v/>
      </c>
      <c r="T400" s="14" t="str">
        <f t="shared" si="139"/>
        <v/>
      </c>
      <c r="U400" s="14" t="str">
        <f t="shared" si="140"/>
        <v/>
      </c>
      <c r="V400" s="95" t="str">
        <f t="shared" si="141"/>
        <v/>
      </c>
      <c r="W400" s="120"/>
      <c r="X400" s="53"/>
      <c r="Y400" s="53" t="b">
        <f t="shared" si="127"/>
        <v>1</v>
      </c>
      <c r="Z400" s="53" t="b">
        <f t="shared" si="128"/>
        <v>0</v>
      </c>
      <c r="AA400" s="53" t="b">
        <f>IF(ISBLANK(H400),TRUE,AND(IF(ISBLANK(I400),TRUE,I400&gt;=H400),AND(H400&gt;=DATE(1900,1,1),H400&lt;=DATE(config!$B$6,12,31))))</f>
        <v>1</v>
      </c>
      <c r="AB400" s="53" t="b">
        <f>IF(ISBLANK(I400),TRUE,IF(ISBLANK(H400),FALSE,AND(I400&gt;=H400,AND(I400&gt;=DATE(config!$B$6,1,1),I400&lt;=DATE(config!$B$6,12,31)))))</f>
        <v>1</v>
      </c>
      <c r="AC400" s="53" t="b">
        <f t="shared" si="124"/>
        <v>0</v>
      </c>
      <c r="AD400" s="53" t="b">
        <f t="shared" si="125"/>
        <v>0</v>
      </c>
      <c r="AE400" s="53">
        <f>IF(H400&lt;DATE(config!$B$6,1,1),DATE(config!$B$6,1,1),H400)</f>
        <v>44562</v>
      </c>
      <c r="AF400" s="53">
        <f>IF(ISBLANK(I400),DATE(config!$B$6,12,31),IF(I400&gt;DATE(config!$B$6,12,31),DATE(config!$B$6,12,31),I400))</f>
        <v>44926</v>
      </c>
      <c r="AG400" s="53">
        <f t="shared" si="143"/>
        <v>365</v>
      </c>
      <c r="AH400" s="53">
        <f>ROUNDDOWN((config!$B$8-H400)/365.25,0)</f>
        <v>123</v>
      </c>
      <c r="AI400" s="60">
        <f t="shared" si="144"/>
        <v>4</v>
      </c>
      <c r="AJ400" s="60" t="str">
        <f>$F400 &amp; INDEX(Beschäftigungsgruppen!$J$15:$M$15,1,AI400)</f>
        <v>d</v>
      </c>
      <c r="AK400" s="60" t="b">
        <f>G400&lt;&gt;config!$F$20</f>
        <v>1</v>
      </c>
      <c r="AL400" s="60" t="str">
        <f t="shared" si="129"/>
        <v>Ja</v>
      </c>
      <c r="AM400" s="60" t="str">
        <f t="shared" si="145"/>
        <v>Nein</v>
      </c>
      <c r="AN400" s="60" t="b">
        <f t="shared" si="126"/>
        <v>0</v>
      </c>
      <c r="AO400" s="60" t="b">
        <f>AND(C400=config!$D$23,AND(NOT(ISBLANK(H400)),H400&lt;=DATE(2022,12,31)))</f>
        <v>0</v>
      </c>
      <c r="AP400" s="60" t="b">
        <f>AND(D400=config!$J$24,AND(NOT(ISBLANK(I400)),I400&lt;=DATE(2022,12,31)))</f>
        <v>0</v>
      </c>
      <c r="AQ400" s="63">
        <f>K400*IF(AN400,14,12)/config!$B$7*AG400</f>
        <v>0</v>
      </c>
      <c r="AR400" s="63">
        <f>IF(K400&lt;=config!$B$9,config!$B$10,config!$B$11)*AQ400</f>
        <v>0</v>
      </c>
      <c r="AS400" s="63" t="e">
        <f>INDEX(Beschäftigungsgruppen!$J$16:$M$20,F400,AI400)/config!$B$12*J400</f>
        <v>#VALUE!</v>
      </c>
      <c r="AT400" s="63" t="e">
        <f>AS400*IF(AN400,14,12)/config!$B$7*AG400</f>
        <v>#VALUE!</v>
      </c>
      <c r="AU400" s="63" t="e">
        <f>IF(AS400&lt;=config!$B$9,config!$B$10,config!$B$11)*AT400</f>
        <v>#VALUE!</v>
      </c>
      <c r="AV400" s="249">
        <f t="shared" si="130"/>
        <v>0</v>
      </c>
      <c r="AW400" s="249">
        <f t="shared" si="131"/>
        <v>0</v>
      </c>
      <c r="AX400" s="53">
        <f t="shared" si="132"/>
        <v>0</v>
      </c>
    </row>
    <row r="401" spans="2:50" ht="15" customHeight="1" x14ac:dyDescent="0.2">
      <c r="B401" s="176" t="str">
        <f t="shared" si="133"/>
        <v/>
      </c>
      <c r="C401" s="137"/>
      <c r="D401" s="115"/>
      <c r="E401" s="96"/>
      <c r="F401" s="127"/>
      <c r="G401" s="128"/>
      <c r="H401" s="122"/>
      <c r="I401" s="123"/>
      <c r="J401" s="129"/>
      <c r="K401" s="17"/>
      <c r="L401" s="115"/>
      <c r="M401" s="117" t="str">
        <f t="shared" si="134"/>
        <v/>
      </c>
      <c r="N401" s="14" t="str">
        <f t="shared" si="135"/>
        <v/>
      </c>
      <c r="O401" s="264" t="str">
        <f t="shared" si="142"/>
        <v/>
      </c>
      <c r="P401" s="262"/>
      <c r="Q401" s="110" t="str">
        <f t="shared" si="136"/>
        <v/>
      </c>
      <c r="R401" s="14" t="str">
        <f t="shared" si="137"/>
        <v/>
      </c>
      <c r="S401" s="14" t="str">
        <f t="shared" si="138"/>
        <v/>
      </c>
      <c r="T401" s="14" t="str">
        <f t="shared" si="139"/>
        <v/>
      </c>
      <c r="U401" s="14" t="str">
        <f t="shared" si="140"/>
        <v/>
      </c>
      <c r="V401" s="95" t="str">
        <f t="shared" si="141"/>
        <v/>
      </c>
      <c r="W401" s="120"/>
      <c r="X401" s="53"/>
      <c r="Y401" s="53" t="b">
        <f t="shared" si="127"/>
        <v>1</v>
      </c>
      <c r="Z401" s="53" t="b">
        <f t="shared" si="128"/>
        <v>0</v>
      </c>
      <c r="AA401" s="53" t="b">
        <f>IF(ISBLANK(H401),TRUE,AND(IF(ISBLANK(I401),TRUE,I401&gt;=H401),AND(H401&gt;=DATE(1900,1,1),H401&lt;=DATE(config!$B$6,12,31))))</f>
        <v>1</v>
      </c>
      <c r="AB401" s="53" t="b">
        <f>IF(ISBLANK(I401),TRUE,IF(ISBLANK(H401),FALSE,AND(I401&gt;=H401,AND(I401&gt;=DATE(config!$B$6,1,1),I401&lt;=DATE(config!$B$6,12,31)))))</f>
        <v>1</v>
      </c>
      <c r="AC401" s="53" t="b">
        <f t="shared" si="124"/>
        <v>0</v>
      </c>
      <c r="AD401" s="53" t="b">
        <f t="shared" si="125"/>
        <v>0</v>
      </c>
      <c r="AE401" s="53">
        <f>IF(H401&lt;DATE(config!$B$6,1,1),DATE(config!$B$6,1,1),H401)</f>
        <v>44562</v>
      </c>
      <c r="AF401" s="53">
        <f>IF(ISBLANK(I401),DATE(config!$B$6,12,31),IF(I401&gt;DATE(config!$B$6,12,31),DATE(config!$B$6,12,31),I401))</f>
        <v>44926</v>
      </c>
      <c r="AG401" s="53">
        <f t="shared" si="143"/>
        <v>365</v>
      </c>
      <c r="AH401" s="53">
        <f>ROUNDDOWN((config!$B$8-H401)/365.25,0)</f>
        <v>123</v>
      </c>
      <c r="AI401" s="60">
        <f t="shared" si="144"/>
        <v>4</v>
      </c>
      <c r="AJ401" s="60" t="str">
        <f>$F401 &amp; INDEX(Beschäftigungsgruppen!$J$15:$M$15,1,AI401)</f>
        <v>d</v>
      </c>
      <c r="AK401" s="60" t="b">
        <f>G401&lt;&gt;config!$F$20</f>
        <v>1</v>
      </c>
      <c r="AL401" s="60" t="str">
        <f t="shared" si="129"/>
        <v>Ja</v>
      </c>
      <c r="AM401" s="60" t="str">
        <f t="shared" si="145"/>
        <v>Nein</v>
      </c>
      <c r="AN401" s="60" t="b">
        <f t="shared" si="126"/>
        <v>0</v>
      </c>
      <c r="AO401" s="60" t="b">
        <f>AND(C401=config!$D$23,AND(NOT(ISBLANK(H401)),H401&lt;=DATE(2022,12,31)))</f>
        <v>0</v>
      </c>
      <c r="AP401" s="60" t="b">
        <f>AND(D401=config!$J$24,AND(NOT(ISBLANK(I401)),I401&lt;=DATE(2022,12,31)))</f>
        <v>0</v>
      </c>
      <c r="AQ401" s="63">
        <f>K401*IF(AN401,14,12)/config!$B$7*AG401</f>
        <v>0</v>
      </c>
      <c r="AR401" s="63">
        <f>IF(K401&lt;=config!$B$9,config!$B$10,config!$B$11)*AQ401</f>
        <v>0</v>
      </c>
      <c r="AS401" s="63" t="e">
        <f>INDEX(Beschäftigungsgruppen!$J$16:$M$20,F401,AI401)/config!$B$12*J401</f>
        <v>#VALUE!</v>
      </c>
      <c r="AT401" s="63" t="e">
        <f>AS401*IF(AN401,14,12)/config!$B$7*AG401</f>
        <v>#VALUE!</v>
      </c>
      <c r="AU401" s="63" t="e">
        <f>IF(AS401&lt;=config!$B$9,config!$B$10,config!$B$11)*AT401</f>
        <v>#VALUE!</v>
      </c>
      <c r="AV401" s="249">
        <f t="shared" si="130"/>
        <v>0</v>
      </c>
      <c r="AW401" s="249">
        <f t="shared" si="131"/>
        <v>0</v>
      </c>
      <c r="AX401" s="53">
        <f t="shared" si="132"/>
        <v>0</v>
      </c>
    </row>
    <row r="402" spans="2:50" ht="15" customHeight="1" x14ac:dyDescent="0.2">
      <c r="B402" s="176" t="str">
        <f t="shared" si="133"/>
        <v/>
      </c>
      <c r="C402" s="137"/>
      <c r="D402" s="115"/>
      <c r="E402" s="96"/>
      <c r="F402" s="127"/>
      <c r="G402" s="128"/>
      <c r="H402" s="122"/>
      <c r="I402" s="123"/>
      <c r="J402" s="129"/>
      <c r="K402" s="17"/>
      <c r="L402" s="115"/>
      <c r="M402" s="117" t="str">
        <f t="shared" si="134"/>
        <v/>
      </c>
      <c r="N402" s="14" t="str">
        <f t="shared" si="135"/>
        <v/>
      </c>
      <c r="O402" s="264" t="str">
        <f t="shared" si="142"/>
        <v/>
      </c>
      <c r="P402" s="262"/>
      <c r="Q402" s="110" t="str">
        <f t="shared" si="136"/>
        <v/>
      </c>
      <c r="R402" s="14" t="str">
        <f t="shared" si="137"/>
        <v/>
      </c>
      <c r="S402" s="14" t="str">
        <f t="shared" si="138"/>
        <v/>
      </c>
      <c r="T402" s="14" t="str">
        <f t="shared" si="139"/>
        <v/>
      </c>
      <c r="U402" s="14" t="str">
        <f t="shared" si="140"/>
        <v/>
      </c>
      <c r="V402" s="95" t="str">
        <f t="shared" si="141"/>
        <v/>
      </c>
      <c r="W402" s="120"/>
      <c r="X402" s="53"/>
      <c r="Y402" s="53" t="b">
        <f t="shared" si="127"/>
        <v>1</v>
      </c>
      <c r="Z402" s="53" t="b">
        <f t="shared" si="128"/>
        <v>0</v>
      </c>
      <c r="AA402" s="53" t="b">
        <f>IF(ISBLANK(H402),TRUE,AND(IF(ISBLANK(I402),TRUE,I402&gt;=H402),AND(H402&gt;=DATE(1900,1,1),H402&lt;=DATE(config!$B$6,12,31))))</f>
        <v>1</v>
      </c>
      <c r="AB402" s="53" t="b">
        <f>IF(ISBLANK(I402),TRUE,IF(ISBLANK(H402),FALSE,AND(I402&gt;=H402,AND(I402&gt;=DATE(config!$B$6,1,1),I402&lt;=DATE(config!$B$6,12,31)))))</f>
        <v>1</v>
      </c>
      <c r="AC402" s="53" t="b">
        <f t="shared" si="124"/>
        <v>0</v>
      </c>
      <c r="AD402" s="53" t="b">
        <f t="shared" si="125"/>
        <v>0</v>
      </c>
      <c r="AE402" s="53">
        <f>IF(H402&lt;DATE(config!$B$6,1,1),DATE(config!$B$6,1,1),H402)</f>
        <v>44562</v>
      </c>
      <c r="AF402" s="53">
        <f>IF(ISBLANK(I402),DATE(config!$B$6,12,31),IF(I402&gt;DATE(config!$B$6,12,31),DATE(config!$B$6,12,31),I402))</f>
        <v>44926</v>
      </c>
      <c r="AG402" s="53">
        <f t="shared" si="143"/>
        <v>365</v>
      </c>
      <c r="AH402" s="53">
        <f>ROUNDDOWN((config!$B$8-H402)/365.25,0)</f>
        <v>123</v>
      </c>
      <c r="AI402" s="60">
        <f t="shared" si="144"/>
        <v>4</v>
      </c>
      <c r="AJ402" s="60" t="str">
        <f>$F402 &amp; INDEX(Beschäftigungsgruppen!$J$15:$M$15,1,AI402)</f>
        <v>d</v>
      </c>
      <c r="AK402" s="60" t="b">
        <f>G402&lt;&gt;config!$F$20</f>
        <v>1</v>
      </c>
      <c r="AL402" s="60" t="str">
        <f t="shared" si="129"/>
        <v>Ja</v>
      </c>
      <c r="AM402" s="60" t="str">
        <f t="shared" si="145"/>
        <v>Nein</v>
      </c>
      <c r="AN402" s="60" t="b">
        <f t="shared" si="126"/>
        <v>0</v>
      </c>
      <c r="AO402" s="60" t="b">
        <f>AND(C402=config!$D$23,AND(NOT(ISBLANK(H402)),H402&lt;=DATE(2022,12,31)))</f>
        <v>0</v>
      </c>
      <c r="AP402" s="60" t="b">
        <f>AND(D402=config!$J$24,AND(NOT(ISBLANK(I402)),I402&lt;=DATE(2022,12,31)))</f>
        <v>0</v>
      </c>
      <c r="AQ402" s="63">
        <f>K402*IF(AN402,14,12)/config!$B$7*AG402</f>
        <v>0</v>
      </c>
      <c r="AR402" s="63">
        <f>IF(K402&lt;=config!$B$9,config!$B$10,config!$B$11)*AQ402</f>
        <v>0</v>
      </c>
      <c r="AS402" s="63" t="e">
        <f>INDEX(Beschäftigungsgruppen!$J$16:$M$20,F402,AI402)/config!$B$12*J402</f>
        <v>#VALUE!</v>
      </c>
      <c r="AT402" s="63" t="e">
        <f>AS402*IF(AN402,14,12)/config!$B$7*AG402</f>
        <v>#VALUE!</v>
      </c>
      <c r="AU402" s="63" t="e">
        <f>IF(AS402&lt;=config!$B$9,config!$B$10,config!$B$11)*AT402</f>
        <v>#VALUE!</v>
      </c>
      <c r="AV402" s="249">
        <f t="shared" si="130"/>
        <v>0</v>
      </c>
      <c r="AW402" s="249">
        <f t="shared" si="131"/>
        <v>0</v>
      </c>
      <c r="AX402" s="53">
        <f t="shared" si="132"/>
        <v>0</v>
      </c>
    </row>
    <row r="403" spans="2:50" ht="15" customHeight="1" x14ac:dyDescent="0.2">
      <c r="B403" s="176" t="str">
        <f t="shared" si="133"/>
        <v/>
      </c>
      <c r="C403" s="137"/>
      <c r="D403" s="115"/>
      <c r="E403" s="96"/>
      <c r="F403" s="127"/>
      <c r="G403" s="128"/>
      <c r="H403" s="122"/>
      <c r="I403" s="123"/>
      <c r="J403" s="129"/>
      <c r="K403" s="17"/>
      <c r="L403" s="115"/>
      <c r="M403" s="117" t="str">
        <f t="shared" si="134"/>
        <v/>
      </c>
      <c r="N403" s="14" t="str">
        <f t="shared" si="135"/>
        <v/>
      </c>
      <c r="O403" s="264" t="str">
        <f t="shared" si="142"/>
        <v/>
      </c>
      <c r="P403" s="262"/>
      <c r="Q403" s="110" t="str">
        <f t="shared" si="136"/>
        <v/>
      </c>
      <c r="R403" s="14" t="str">
        <f t="shared" si="137"/>
        <v/>
      </c>
      <c r="S403" s="14" t="str">
        <f t="shared" si="138"/>
        <v/>
      </c>
      <c r="T403" s="14" t="str">
        <f t="shared" si="139"/>
        <v/>
      </c>
      <c r="U403" s="14" t="str">
        <f t="shared" si="140"/>
        <v/>
      </c>
      <c r="V403" s="95" t="str">
        <f t="shared" si="141"/>
        <v/>
      </c>
      <c r="W403" s="120"/>
      <c r="X403" s="53"/>
      <c r="Y403" s="53" t="b">
        <f t="shared" si="127"/>
        <v>1</v>
      </c>
      <c r="Z403" s="53" t="b">
        <f t="shared" si="128"/>
        <v>0</v>
      </c>
      <c r="AA403" s="53" t="b">
        <f>IF(ISBLANK(H403),TRUE,AND(IF(ISBLANK(I403),TRUE,I403&gt;=H403),AND(H403&gt;=DATE(1900,1,1),H403&lt;=DATE(config!$B$6,12,31))))</f>
        <v>1</v>
      </c>
      <c r="AB403" s="53" t="b">
        <f>IF(ISBLANK(I403),TRUE,IF(ISBLANK(H403),FALSE,AND(I403&gt;=H403,AND(I403&gt;=DATE(config!$B$6,1,1),I403&lt;=DATE(config!$B$6,12,31)))))</f>
        <v>1</v>
      </c>
      <c r="AC403" s="53" t="b">
        <f t="shared" si="124"/>
        <v>0</v>
      </c>
      <c r="AD403" s="53" t="b">
        <f t="shared" si="125"/>
        <v>0</v>
      </c>
      <c r="AE403" s="53">
        <f>IF(H403&lt;DATE(config!$B$6,1,1),DATE(config!$B$6,1,1),H403)</f>
        <v>44562</v>
      </c>
      <c r="AF403" s="53">
        <f>IF(ISBLANK(I403),DATE(config!$B$6,12,31),IF(I403&gt;DATE(config!$B$6,12,31),DATE(config!$B$6,12,31),I403))</f>
        <v>44926</v>
      </c>
      <c r="AG403" s="53">
        <f t="shared" si="143"/>
        <v>365</v>
      </c>
      <c r="AH403" s="53">
        <f>ROUNDDOWN((config!$B$8-H403)/365.25,0)</f>
        <v>123</v>
      </c>
      <c r="AI403" s="60">
        <f t="shared" si="144"/>
        <v>4</v>
      </c>
      <c r="AJ403" s="60" t="str">
        <f>$F403 &amp; INDEX(Beschäftigungsgruppen!$J$15:$M$15,1,AI403)</f>
        <v>d</v>
      </c>
      <c r="AK403" s="60" t="b">
        <f>G403&lt;&gt;config!$F$20</f>
        <v>1</v>
      </c>
      <c r="AL403" s="60" t="str">
        <f t="shared" si="129"/>
        <v>Ja</v>
      </c>
      <c r="AM403" s="60" t="str">
        <f t="shared" si="145"/>
        <v>Nein</v>
      </c>
      <c r="AN403" s="60" t="b">
        <f t="shared" si="126"/>
        <v>0</v>
      </c>
      <c r="AO403" s="60" t="b">
        <f>AND(C403=config!$D$23,AND(NOT(ISBLANK(H403)),H403&lt;=DATE(2022,12,31)))</f>
        <v>0</v>
      </c>
      <c r="AP403" s="60" t="b">
        <f>AND(D403=config!$J$24,AND(NOT(ISBLANK(I403)),I403&lt;=DATE(2022,12,31)))</f>
        <v>0</v>
      </c>
      <c r="AQ403" s="63">
        <f>K403*IF(AN403,14,12)/config!$B$7*AG403</f>
        <v>0</v>
      </c>
      <c r="AR403" s="63">
        <f>IF(K403&lt;=config!$B$9,config!$B$10,config!$B$11)*AQ403</f>
        <v>0</v>
      </c>
      <c r="AS403" s="63" t="e">
        <f>INDEX(Beschäftigungsgruppen!$J$16:$M$20,F403,AI403)/config!$B$12*J403</f>
        <v>#VALUE!</v>
      </c>
      <c r="AT403" s="63" t="e">
        <f>AS403*IF(AN403,14,12)/config!$B$7*AG403</f>
        <v>#VALUE!</v>
      </c>
      <c r="AU403" s="63" t="e">
        <f>IF(AS403&lt;=config!$B$9,config!$B$10,config!$B$11)*AT403</f>
        <v>#VALUE!</v>
      </c>
      <c r="AV403" s="249">
        <f t="shared" si="130"/>
        <v>0</v>
      </c>
      <c r="AW403" s="249">
        <f t="shared" si="131"/>
        <v>0</v>
      </c>
      <c r="AX403" s="53">
        <f t="shared" si="132"/>
        <v>0</v>
      </c>
    </row>
    <row r="404" spans="2:50" ht="15" customHeight="1" thickBot="1" x14ac:dyDescent="0.25">
      <c r="B404" s="176" t="str">
        <f t="shared" si="133"/>
        <v/>
      </c>
      <c r="C404" s="137"/>
      <c r="D404" s="115"/>
      <c r="E404" s="96"/>
      <c r="F404" s="127"/>
      <c r="G404" s="128"/>
      <c r="H404" s="122"/>
      <c r="I404" s="123"/>
      <c r="J404" s="129"/>
      <c r="K404" s="17"/>
      <c r="L404" s="115"/>
      <c r="M404" s="117" t="str">
        <f t="shared" si="134"/>
        <v/>
      </c>
      <c r="N404" s="14" t="str">
        <f t="shared" si="135"/>
        <v/>
      </c>
      <c r="O404" s="264" t="str">
        <f t="shared" si="142"/>
        <v/>
      </c>
      <c r="P404" s="262"/>
      <c r="Q404" s="110" t="str">
        <f t="shared" si="136"/>
        <v/>
      </c>
      <c r="R404" s="14" t="str">
        <f t="shared" si="137"/>
        <v/>
      </c>
      <c r="S404" s="14" t="str">
        <f t="shared" si="138"/>
        <v/>
      </c>
      <c r="T404" s="14" t="str">
        <f t="shared" si="139"/>
        <v/>
      </c>
      <c r="U404" s="14" t="str">
        <f t="shared" si="140"/>
        <v/>
      </c>
      <c r="V404" s="95" t="str">
        <f t="shared" si="141"/>
        <v/>
      </c>
      <c r="W404" s="121"/>
      <c r="X404" s="53"/>
      <c r="Y404" s="53" t="b">
        <f t="shared" si="127"/>
        <v>1</v>
      </c>
      <c r="Z404" s="53" t="b">
        <f t="shared" si="128"/>
        <v>0</v>
      </c>
      <c r="AA404" s="53" t="b">
        <f>IF(ISBLANK(H404),TRUE,AND(IF(ISBLANK(I404),TRUE,I404&gt;=H404),AND(H404&gt;=DATE(1900,1,1),H404&lt;=DATE(config!$B$6,12,31))))</f>
        <v>1</v>
      </c>
      <c r="AB404" s="53" t="b">
        <f>IF(ISBLANK(I404),TRUE,IF(ISBLANK(H404),FALSE,AND(I404&gt;=H404,AND(I404&gt;=DATE(config!$B$6,1,1),I404&lt;=DATE(config!$B$6,12,31)))))</f>
        <v>1</v>
      </c>
      <c r="AC404" s="53" t="b">
        <f t="shared" si="124"/>
        <v>0</v>
      </c>
      <c r="AD404" s="53" t="b">
        <f t="shared" si="125"/>
        <v>0</v>
      </c>
      <c r="AE404" s="53">
        <f>IF(H404&lt;DATE(config!$B$6,1,1),DATE(config!$B$6,1,1),H404)</f>
        <v>44562</v>
      </c>
      <c r="AF404" s="53">
        <f>IF(ISBLANK(I404),DATE(config!$B$6,12,31),IF(I404&gt;DATE(config!$B$6,12,31),DATE(config!$B$6,12,31),I404))</f>
        <v>44926</v>
      </c>
      <c r="AG404" s="53">
        <f t="shared" si="143"/>
        <v>365</v>
      </c>
      <c r="AH404" s="53">
        <f>ROUNDDOWN((config!$B$8-H404)/365.25,0)</f>
        <v>123</v>
      </c>
      <c r="AI404" s="60">
        <f t="shared" si="144"/>
        <v>4</v>
      </c>
      <c r="AJ404" s="60" t="str">
        <f>$F404 &amp; INDEX(Beschäftigungsgruppen!$J$15:$M$15,1,AI404)</f>
        <v>d</v>
      </c>
      <c r="AK404" s="60" t="b">
        <f>G404&lt;&gt;config!$F$20</f>
        <v>1</v>
      </c>
      <c r="AL404" s="60" t="str">
        <f t="shared" si="129"/>
        <v>Ja</v>
      </c>
      <c r="AM404" s="60" t="str">
        <f t="shared" si="145"/>
        <v>Nein</v>
      </c>
      <c r="AN404" s="60" t="b">
        <f t="shared" si="126"/>
        <v>0</v>
      </c>
      <c r="AO404" s="60" t="b">
        <f>AND(C404=config!$D$23,AND(NOT(ISBLANK(H404)),H404&lt;=DATE(2022,12,31)))</f>
        <v>0</v>
      </c>
      <c r="AP404" s="60" t="b">
        <f>AND(D404=config!$J$24,AND(NOT(ISBLANK(I404)),I404&lt;=DATE(2022,12,31)))</f>
        <v>0</v>
      </c>
      <c r="AQ404" s="63">
        <f>K404*IF(AN404,14,12)/config!$B$7*AG404</f>
        <v>0</v>
      </c>
      <c r="AR404" s="63">
        <f>IF(K404&lt;=config!$B$9,config!$B$10,config!$B$11)*AQ404</f>
        <v>0</v>
      </c>
      <c r="AS404" s="63" t="e">
        <f>INDEX(Beschäftigungsgruppen!$J$16:$M$20,F404,AI404)/config!$B$12*J404</f>
        <v>#VALUE!</v>
      </c>
      <c r="AT404" s="63" t="e">
        <f>AS404*IF(AN404,14,12)/config!$B$7*AG404</f>
        <v>#VALUE!</v>
      </c>
      <c r="AU404" s="63" t="e">
        <f>IF(AS404&lt;=config!$B$9,config!$B$10,config!$B$11)*AT404</f>
        <v>#VALUE!</v>
      </c>
      <c r="AV404" s="249">
        <f t="shared" si="130"/>
        <v>0</v>
      </c>
      <c r="AW404" s="249">
        <f t="shared" si="131"/>
        <v>0</v>
      </c>
      <c r="AX404" s="53">
        <f t="shared" si="132"/>
        <v>0</v>
      </c>
    </row>
    <row r="405" spans="2:50" ht="15" customHeight="1" x14ac:dyDescent="0.2">
      <c r="AV405" s="250"/>
      <c r="AW405" s="250"/>
    </row>
  </sheetData>
  <sheetProtection algorithmName="SHA-512" hashValue="bVm7vh+W5yepYm+ICvTyuFSWGhIwhi3sLQVSqwpfvKc2+jS3dvOPIhl7tO+GOe9bMPTNlP+d22H8wp5L0Uwj5w==" saltValue="Jf8iS/4aisoXaImK0efpTQ==" spinCount="100000" sheet="1" objects="1" scenarios="1"/>
  <customSheetViews>
    <customSheetView guid="{9D15207E-DBB1-4CFD-97C8-9549EF36DB0E}" showGridLines="0" showRowCol="0" hiddenColumns="1" topLeftCell="A16">
      <selection activeCell="E18" sqref="E18"/>
      <pageMargins left="0.7" right="0.7" top="0.78740157499999996" bottom="0.78740157499999996" header="0.3" footer="0.3"/>
      <pageSetup paperSize="9" orientation="portrait" r:id="rId1"/>
    </customSheetView>
    <customSheetView guid="{5F75C85D-E9C4-4DB9-B9DE-482AE3126600}" showGridLines="0" showRowCol="0" hiddenColumns="1" topLeftCell="A16">
      <selection activeCell="E18" sqref="E18"/>
      <pageMargins left="0.7" right="0.7" top="0.78740157499999996" bottom="0.78740157499999996" header="0.3" footer="0.3"/>
      <pageSetup paperSize="9" orientation="portrait"/>
    </customSheetView>
  </customSheetViews>
  <mergeCells count="25">
    <mergeCell ref="AV19:AX19"/>
    <mergeCell ref="AQ19:AR19"/>
    <mergeCell ref="B8:E8"/>
    <mergeCell ref="B9:E9"/>
    <mergeCell ref="B10:E10"/>
    <mergeCell ref="E14:F14"/>
    <mergeCell ref="AK19:AN19"/>
    <mergeCell ref="AS19:AU19"/>
    <mergeCell ref="Q19:V19"/>
    <mergeCell ref="E19:F19"/>
    <mergeCell ref="K19:P19"/>
    <mergeCell ref="B17:P17"/>
    <mergeCell ref="B1:F1"/>
    <mergeCell ref="AL20:AM20"/>
    <mergeCell ref="B7:E7"/>
    <mergeCell ref="B11:E11"/>
    <mergeCell ref="B4:E4"/>
    <mergeCell ref="B5:E5"/>
    <mergeCell ref="B6:E6"/>
    <mergeCell ref="B14:C14"/>
    <mergeCell ref="G13:M14"/>
    <mergeCell ref="Y11:Z11"/>
    <mergeCell ref="Y19:AD19"/>
    <mergeCell ref="AE19:AH19"/>
    <mergeCell ref="AI19:AJ19"/>
  </mergeCells>
  <conditionalFormatting sqref="W21:W404">
    <cfRule type="cellIs" dxfId="31" priority="15" operator="equal">
      <formula>"unvollständig"</formula>
    </cfRule>
    <cfRule type="cellIs" dxfId="30" priority="16" operator="equal">
      <formula>"vollständig"</formula>
    </cfRule>
  </conditionalFormatting>
  <conditionalFormatting sqref="B21:B404">
    <cfRule type="cellIs" dxfId="29" priority="12" operator="equal">
      <formula>"unvollständig"</formula>
    </cfRule>
    <cfRule type="cellIs" dxfId="28" priority="13" operator="equal">
      <formula>"vollständig"</formula>
    </cfRule>
  </conditionalFormatting>
  <conditionalFormatting sqref="L21:L404">
    <cfRule type="expression" dxfId="27" priority="8">
      <formula>NOT(AK21)</formula>
    </cfRule>
  </conditionalFormatting>
  <conditionalFormatting sqref="C21:C404">
    <cfRule type="expression" dxfId="26" priority="18">
      <formula>AO21</formula>
    </cfRule>
  </conditionalFormatting>
  <conditionalFormatting sqref="D21:D404">
    <cfRule type="expression" dxfId="25" priority="5">
      <formula>AP21</formula>
    </cfRule>
  </conditionalFormatting>
  <conditionalFormatting sqref="V21:V404">
    <cfRule type="cellIs" dxfId="24" priority="2" operator="lessThan">
      <formula>0</formula>
    </cfRule>
  </conditionalFormatting>
  <conditionalFormatting sqref="V21:V404">
    <cfRule type="cellIs" dxfId="23" priority="1" operator="greaterThanOrEqual">
      <formula>0</formula>
    </cfRule>
  </conditionalFormatting>
  <conditionalFormatting sqref="E14">
    <cfRule type="expression" dxfId="22" priority="92">
      <formula>OR(Y14,Z14)</formula>
    </cfRule>
  </conditionalFormatting>
  <conditionalFormatting sqref="E14">
    <cfRule type="expression" dxfId="21" priority="93">
      <formula>AND(NOT(Y14),NOT(Z14))</formula>
    </cfRule>
  </conditionalFormatting>
  <dataValidations count="6">
    <dataValidation type="custom" allowBlank="1" showInputMessage="1" showErrorMessage="1" errorTitle="Fehlerhafte Eingabe" error="Bitte geben Sie ein gültiges Datum (TT.MM.2022) für das Ende des Arbeitsverhältnisses ein. Es muss nach dem eingegebenen Arbeitsbeginn und im Jahr 2022 liegen. Außerdem muss zuvor das Beginn-Datum eingegeben werden." sqref="I21:I404">
      <formula1>AB21</formula1>
    </dataValidation>
    <dataValidation type="custom" allowBlank="1" showInputMessage="1" showErrorMessage="1" errorTitle="Fehlerhafte Eingabe" error="Bitte geben Sie ein gültiges Datum (TT.MM.JJJJ) für den Beginn des Arbeitsverhältnisses ein. Erlaubt sind Termine zwischen 1.1.1900 und 31.12.2022. Falls das Ende bereits eingegeben wurde, muss der Beginn vor dem Ende liegen." sqref="H21:H404">
      <formula1>AA21</formula1>
    </dataValidation>
    <dataValidation type="decimal" allowBlank="1" showInputMessage="1" showErrorMessage="1" errorTitle="Fehlerhafte Eingabe" error="Bitte geben Sie einen gültigen Wert für das Monatsbruttogehalt pro Person im Kalenderjahr 2022 ein. Erlaubt sind Zahlen zwischen 0 und 100.000" sqref="K21:K404">
      <formula1>0</formula1>
      <formula2>100000</formula2>
    </dataValidation>
    <dataValidation type="list" allowBlank="1" showInputMessage="1" showErrorMessage="1" errorTitle="Fehlerhafte Eingabe" error="Bei Echten Dienstnehmer*innen bitte leer lassen! Bei Freien Dienstnehmer*innen, bitte angeben, ob Urlaubs- bzw. Weihnachtsgelder ausbezahlt werden! Im zweiten Fall sind die beiden folgenden Werte erlaubt: Ja/Nein" sqref="L21:L404">
      <formula1>AL21:AM21</formula1>
    </dataValidation>
    <dataValidation type="whole" allowBlank="1" showInputMessage="1" showErrorMessage="1" errorTitle="Fehlerhafte Eingabe" error="Bitte tragen sie hier die Zahl der nicht finanzierten Arbeitsstunden ein. Werte zwischen 0 und 999 sind möglich." sqref="P21:P404">
      <formula1>0</formula1>
      <formula2>999</formula2>
    </dataValidation>
    <dataValidation type="decimal" allowBlank="1" showInputMessage="1" showErrorMessage="1" errorTitle="Fehlerhafte Eingabe" error="Bitte geben Sie ein gültiges Beschäftigungsausmaß (Arbeitsstunden pro  Woche) ein. Erlaubt sind Zahlen zwischen 1 und 100." sqref="J21:J404">
      <formula1>1</formula1>
      <formula2>100</formula2>
    </dataValidation>
  </dataValidations>
  <hyperlinks>
    <hyperlink ref="D7" location="'Mitarbeiter 2022'!A1" display="   Mitarbeiter 2022"/>
    <hyperlink ref="B7" location="Angestellte!A1" display="   Angestellte"/>
    <hyperlink ref="B5" location="'Angaben zur Institution'!A1" display="    Angaben zur Insitution"/>
    <hyperlink ref="B4" location="Erläuterungen!A1" display="    Erläuterungen"/>
    <hyperlink ref="B11" location="Hilfe!A1" display="    Hilfe (?)"/>
    <hyperlink ref="B6" location="'Einnahmen und Ausgaben'!A1" display="    Einnahmen und Ausgaben"/>
    <hyperlink ref="B7:E7" location="'Personal 2022'!A1" display="   &gt; Personal 2022"/>
    <hyperlink ref="B9" location="'Gehaltsschema 2022'!A1" display="    Gehaltsschema 2022"/>
    <hyperlink ref="B9" location="Beschäftigungsgruppen!A1" display="   Beschäftigungsgruppen"/>
    <hyperlink ref="B10" location="'Gehaltsschema 2022'!A1" display="    Gehaltsschema 2022"/>
    <hyperlink ref="B10" location="'Beschäftigungsgruppen Honorare'!A1" display="      Beschäftigungsgruppen Honorare"/>
    <hyperlink ref="B8" location="Angestellte!A1" display="   Angestellte"/>
    <hyperlink ref="B8" location="'Honorare 2023'!A1" display="Honorare 2023"/>
    <hyperlink ref="B8:E8" location="'Honorare 2022'!A1" display="      Honorare 2022"/>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errorTitle="Fehlerhafte Eingabe" error="Bitte geben Sie eine gültige Beschäftigungsgruppe (siehe Tabelle &quot;Beschäftigungsgruppen&quot;) ein! Folgende Werte sind erlaubt:_x000a_1,2,3,4,5">
          <x14:formula1>
            <xm:f>Beschäftigungsgruppen!$C$16:$C$20</xm:f>
          </x14:formula1>
          <xm:sqref>F21:F404</xm:sqref>
        </x14:dataValidation>
        <x14:dataValidation type="list" allowBlank="1" showInputMessage="1" showErrorMessage="1" errorTitle="Fehlerhafte Eingabe" error="Bitte geben Sie die Art des Arbeitsverhältnisses an. Folgende  Werte sind erlaubt:_x000a_- Echter Dienstvertrag_x000a_- Freier Dienstvertrag">
          <x14:formula1>
            <xm:f>config!$F$20:$F$21</xm:f>
          </x14:formula1>
          <xm:sqref>G21:G404</xm:sqref>
        </x14:dataValidation>
        <x14:dataValidation type="list" allowBlank="1" showInputMessage="1" showErrorMessage="1" errorTitle="Fehlerhafte Eingabe" error="Bitte teilen Sie die Person in eine Altersgruppe ein.">
          <x14:formula1>
            <xm:f>config!$J$20:$J$25</xm:f>
          </x14:formula1>
          <xm:sqref>D21:D404</xm:sqref>
        </x14:dataValidation>
        <x14:dataValidation type="list" allowBlank="1" showInputMessage="1" showErrorMessage="1" errorTitle="Fehlerhafte Eingabe" error="Bitte geben Sie für Geschlecht einen der folgenden Werte ein:_x000a_männlich, weiblich oder divers">
          <x14:formula1>
            <xm:f>config!$D$20:$D$22</xm:f>
          </x14:formula1>
          <xm:sqref>C21</xm:sqref>
        </x14:dataValidation>
        <x14:dataValidation type="list" allowBlank="1" showInputMessage="1" showErrorMessage="1" errorTitle="Fehlerhafte Eingabe" error="Bitte geben Sie für Geschlecht einen der folgenden Werte ein:_x000a_männlich, weiblich und divers">
          <x14:formula1>
            <xm:f>config!$D$20:$D$22</xm:f>
          </x14:formula1>
          <xm:sqref>C22:C404</xm:sqref>
        </x14:dataValidation>
        <x14:dataValidation type="list" allowBlank="1" showInputMessage="1" showErrorMessage="1" errorTitle="Fehlerhafte Eingabe" error="Bitte wähjem Sie einen gültigen Wert für &quot;Tätigkeitsschwerpunkt&quot; aus. Erlaubt sind die folgenden Werte:_x000a_&quot;organisatorisch&quot;_x000a_&quot;künstlerisch und kuratorisch&quot;_x000a_&quot;beides&quot;">
          <x14:formula1>
            <xm:f>config!$E$20:$E$22</xm:f>
          </x14:formula1>
          <xm:sqref>E21:E404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B1:CK410"/>
  <sheetViews>
    <sheetView showGridLines="0" showRowColHeaders="0" topLeftCell="A3" zoomScale="85" zoomScaleNormal="85" workbookViewId="0">
      <selection activeCell="D23" sqref="D23"/>
    </sheetView>
  </sheetViews>
  <sheetFormatPr baseColWidth="10" defaultColWidth="11.42578125" defaultRowHeight="15" customHeight="1" x14ac:dyDescent="0.2"/>
  <cols>
    <col min="1" max="1" width="3.7109375" style="9" customWidth="1"/>
    <col min="2" max="2" width="14.7109375" style="9" customWidth="1"/>
    <col min="3" max="3" width="10.7109375" style="9" customWidth="1"/>
    <col min="4" max="4" width="18.5703125" style="9" customWidth="1"/>
    <col min="5" max="5" width="15.140625" style="9" customWidth="1"/>
    <col min="6" max="6" width="26.7109375" style="8" customWidth="1"/>
    <col min="7" max="7" width="25" style="9" customWidth="1"/>
    <col min="8" max="8" width="15.5703125" style="9" customWidth="1"/>
    <col min="9" max="9" width="14.7109375" style="9" customWidth="1"/>
    <col min="10" max="10" width="19.42578125" style="9" customWidth="1"/>
    <col min="11" max="11" width="13.7109375" style="9" customWidth="1"/>
    <col min="12" max="12" width="18.5703125" style="9" customWidth="1"/>
    <col min="13" max="13" width="20.85546875" style="9" customWidth="1"/>
    <col min="14" max="14" width="18.5703125" style="9" hidden="1" customWidth="1"/>
    <col min="15" max="15" width="20.85546875" style="9" hidden="1" customWidth="1"/>
    <col min="16" max="16" width="26.5703125" style="9" hidden="1" customWidth="1"/>
    <col min="17" max="17" width="20.42578125" style="68" hidden="1" customWidth="1"/>
    <col min="18" max="19" width="18.5703125" style="68" hidden="1" customWidth="1"/>
    <col min="20" max="23" width="15.5703125" style="68" hidden="1" customWidth="1"/>
    <col min="24" max="24" width="88.42578125" style="68" customWidth="1"/>
    <col min="25" max="25" width="21.28515625" style="9" customWidth="1"/>
    <col min="26" max="26" width="11.42578125" style="268" hidden="1" customWidth="1"/>
    <col min="27" max="38" width="11.42578125" style="9" hidden="1" customWidth="1"/>
    <col min="39" max="39" width="11.42578125" style="8" hidden="1" customWidth="1"/>
    <col min="40" max="42" width="11.42578125" style="62" hidden="1" customWidth="1"/>
    <col min="43" max="43" width="11.140625" style="62" hidden="1" customWidth="1"/>
    <col min="44" max="44" width="11.42578125" style="162" hidden="1" customWidth="1"/>
    <col min="45" max="45" width="11.42578125" hidden="1" customWidth="1"/>
    <col min="46" max="53" width="11.42578125" style="162" hidden="1" customWidth="1"/>
    <col min="54" max="54" width="11.42578125" hidden="1" customWidth="1"/>
    <col min="55" max="55" width="11.42578125" style="162" hidden="1" customWidth="1"/>
    <col min="56" max="56" width="14.140625" style="37" hidden="1" customWidth="1"/>
    <col min="57" max="58" width="17.42578125" style="37" hidden="1" customWidth="1"/>
    <col min="59" max="72" width="11.42578125" style="9" hidden="1" customWidth="1"/>
    <col min="73" max="73" width="18.140625" style="9" hidden="1" customWidth="1"/>
    <col min="74" max="74" width="11.42578125" hidden="1" customWidth="1"/>
    <col min="75" max="75" width="13.28515625" style="37" hidden="1" customWidth="1"/>
    <col min="76" max="76" width="11.42578125" style="37" hidden="1" customWidth="1"/>
    <col min="77" max="77" width="11.42578125" hidden="1" customWidth="1"/>
    <col min="78" max="78" width="11.42578125" style="37" hidden="1" customWidth="1"/>
    <col min="79" max="80" width="11.42578125" style="37" customWidth="1"/>
    <col min="81" max="92" width="11.42578125" style="9"/>
    <col min="93" max="93" width="16.42578125" style="9" customWidth="1"/>
    <col min="94" max="94" width="11.42578125" style="9"/>
    <col min="95" max="95" width="13.5703125" style="9" customWidth="1"/>
    <col min="96" max="16384" width="11.42578125" style="9"/>
  </cols>
  <sheetData>
    <row r="1" spans="2:61" ht="30" customHeight="1" x14ac:dyDescent="0.2">
      <c r="B1" s="299" t="s">
        <v>656</v>
      </c>
      <c r="C1" s="299"/>
      <c r="D1" s="299"/>
      <c r="E1" s="299"/>
      <c r="F1" s="299"/>
      <c r="G1" s="299"/>
      <c r="H1" s="130"/>
    </row>
    <row r="2" spans="2:61" ht="9.9499999999999993" customHeight="1" x14ac:dyDescent="0.2"/>
    <row r="3" spans="2:61" s="4" customFormat="1" ht="15" customHeight="1" x14ac:dyDescent="0.2">
      <c r="B3" s="48" t="s">
        <v>26</v>
      </c>
      <c r="C3" s="48"/>
      <c r="D3" s="48"/>
      <c r="E3" s="36"/>
      <c r="F3" s="49"/>
      <c r="AI3" s="2"/>
      <c r="AM3" s="7"/>
      <c r="AN3" s="6"/>
      <c r="AO3" s="6"/>
      <c r="AP3" s="6"/>
      <c r="AQ3" s="6"/>
      <c r="AR3" s="61"/>
      <c r="AT3" s="61"/>
      <c r="AU3" s="61"/>
      <c r="AV3" s="61"/>
      <c r="AW3" s="61"/>
      <c r="AX3" s="61"/>
      <c r="AY3" s="61"/>
      <c r="AZ3" s="61"/>
      <c r="BA3" s="61"/>
      <c r="BC3" s="61"/>
    </row>
    <row r="4" spans="2:61" s="4" customFormat="1" ht="15" customHeight="1" thickBot="1" x14ac:dyDescent="0.25">
      <c r="B4" s="296" t="s">
        <v>43</v>
      </c>
      <c r="C4" s="296"/>
      <c r="D4" s="296"/>
      <c r="E4" s="296"/>
      <c r="F4" s="296"/>
      <c r="AB4" s="204"/>
      <c r="AC4" s="204"/>
      <c r="AD4" s="204"/>
      <c r="AE4" s="204"/>
      <c r="AF4" s="204"/>
      <c r="AG4" s="204"/>
      <c r="AH4" s="204"/>
      <c r="AJ4" s="7"/>
      <c r="AK4" s="7"/>
      <c r="AL4" s="7"/>
      <c r="AR4" s="202"/>
      <c r="AT4" s="202"/>
      <c r="AU4" s="202"/>
      <c r="AV4" s="202"/>
      <c r="AW4" s="204"/>
      <c r="AX4" s="204"/>
      <c r="AY4" s="202"/>
      <c r="AZ4" s="202"/>
      <c r="BA4" s="202"/>
      <c r="BC4" s="202"/>
    </row>
    <row r="5" spans="2:61" s="4" customFormat="1" ht="15" customHeight="1" x14ac:dyDescent="0.2">
      <c r="B5" s="296" t="s">
        <v>110</v>
      </c>
      <c r="C5" s="296"/>
      <c r="D5" s="296"/>
      <c r="E5" s="296"/>
      <c r="F5" s="296"/>
      <c r="G5" s="342" t="s">
        <v>701</v>
      </c>
      <c r="H5" s="343"/>
      <c r="I5" s="343"/>
      <c r="J5" s="344"/>
      <c r="K5" s="293"/>
      <c r="L5" s="2"/>
      <c r="AB5" s="204"/>
      <c r="AC5" s="204"/>
      <c r="AD5" s="204"/>
      <c r="AE5" s="204"/>
      <c r="AF5" s="204"/>
      <c r="AG5" s="204"/>
      <c r="AH5" s="204"/>
      <c r="AJ5" s="7"/>
      <c r="AK5" s="7"/>
      <c r="AL5" s="7"/>
      <c r="AR5" s="202"/>
      <c r="AT5" s="202"/>
      <c r="AU5" s="202"/>
      <c r="AV5" s="202"/>
      <c r="AW5" s="204"/>
      <c r="AX5" s="204"/>
      <c r="AY5" s="202"/>
      <c r="AZ5" s="202"/>
      <c r="BA5" s="202"/>
      <c r="BC5" s="202"/>
    </row>
    <row r="6" spans="2:61" s="4" customFormat="1" ht="15" customHeight="1" x14ac:dyDescent="0.2">
      <c r="B6" s="296" t="s">
        <v>41</v>
      </c>
      <c r="C6" s="296"/>
      <c r="D6" s="296"/>
      <c r="E6" s="296"/>
      <c r="F6" s="296"/>
      <c r="G6" s="85">
        <f>COUNTIF(BL20:BL403,"organisatorisch")</f>
        <v>0</v>
      </c>
      <c r="H6" s="4" t="s">
        <v>571</v>
      </c>
      <c r="J6" s="285"/>
      <c r="K6" s="294"/>
      <c r="AB6" s="204"/>
      <c r="AC6" s="204"/>
      <c r="AD6" s="204"/>
      <c r="AE6" s="204"/>
      <c r="AF6" s="204"/>
      <c r="AG6" s="204"/>
      <c r="AH6" s="204"/>
      <c r="AJ6" s="7"/>
      <c r="AK6" s="7"/>
      <c r="AL6" s="7"/>
      <c r="AR6" s="202"/>
      <c r="AT6" s="202"/>
      <c r="AU6" s="202"/>
      <c r="AV6" s="202"/>
      <c r="AW6" s="204"/>
      <c r="AX6" s="204"/>
      <c r="AY6" s="202"/>
      <c r="AZ6" s="202"/>
      <c r="BA6" s="202"/>
      <c r="BC6" s="202"/>
    </row>
    <row r="7" spans="2:61" s="4" customFormat="1" ht="15" customHeight="1" thickBot="1" x14ac:dyDescent="0.25">
      <c r="B7" s="298" t="s">
        <v>659</v>
      </c>
      <c r="C7" s="298"/>
      <c r="D7" s="298"/>
      <c r="E7" s="298"/>
      <c r="F7" s="298"/>
      <c r="G7" s="286">
        <f>COUNTIF(BL20:BL403,"künstlerisch")</f>
        <v>0</v>
      </c>
      <c r="H7" s="291" t="s">
        <v>572</v>
      </c>
      <c r="I7" s="291"/>
      <c r="J7" s="292"/>
      <c r="K7" s="294"/>
      <c r="AB7" s="204"/>
      <c r="AC7" s="204"/>
      <c r="AD7" s="204"/>
      <c r="AE7" s="204"/>
      <c r="AF7" s="204"/>
      <c r="AG7" s="204"/>
      <c r="AH7" s="204"/>
      <c r="AJ7" s="7"/>
      <c r="AK7" s="7"/>
      <c r="AL7" s="7"/>
      <c r="AR7" s="202"/>
      <c r="AT7" s="202"/>
      <c r="AU7" s="202"/>
      <c r="AV7" s="202"/>
      <c r="AW7" s="204"/>
      <c r="AX7" s="204"/>
      <c r="AY7" s="202"/>
      <c r="AZ7" s="202"/>
      <c r="BA7" s="202"/>
      <c r="BC7" s="202"/>
    </row>
    <row r="8" spans="2:61" s="24" customFormat="1" ht="15" customHeight="1" x14ac:dyDescent="0.2">
      <c r="B8" s="296" t="s">
        <v>665</v>
      </c>
      <c r="C8" s="296"/>
      <c r="D8" s="296"/>
      <c r="E8" s="296"/>
      <c r="F8" s="296"/>
      <c r="G8" s="287"/>
      <c r="H8" s="288"/>
      <c r="I8" s="288"/>
      <c r="J8" s="288"/>
      <c r="K8" s="4"/>
      <c r="L8" s="4"/>
      <c r="Z8" s="69"/>
      <c r="AR8" s="49"/>
      <c r="AT8" s="49"/>
      <c r="AU8" s="49"/>
      <c r="AV8" s="49"/>
      <c r="AW8" s="49"/>
      <c r="AX8" s="49"/>
      <c r="AY8" s="49"/>
      <c r="AZ8" s="49"/>
      <c r="BA8" s="49"/>
      <c r="BC8" s="49"/>
    </row>
    <row r="9" spans="2:61" s="24" customFormat="1" ht="15" customHeight="1" x14ac:dyDescent="0.2">
      <c r="B9" s="296" t="s">
        <v>114</v>
      </c>
      <c r="C9" s="296"/>
      <c r="D9" s="296"/>
      <c r="E9" s="296"/>
      <c r="F9" s="296"/>
      <c r="G9" s="211"/>
      <c r="H9" s="211"/>
      <c r="I9" s="211"/>
      <c r="J9" s="211"/>
      <c r="K9" s="211"/>
      <c r="L9" s="211"/>
      <c r="Z9" s="69"/>
      <c r="AR9" s="49"/>
      <c r="AT9" s="49"/>
      <c r="AU9" s="49"/>
      <c r="AV9" s="49"/>
      <c r="AW9" s="49"/>
      <c r="AX9" s="49"/>
      <c r="AY9" s="49"/>
      <c r="AZ9" s="49"/>
      <c r="BA9" s="49"/>
      <c r="BC9" s="49"/>
    </row>
    <row r="10" spans="2:61" s="24" customFormat="1" ht="15" customHeight="1" thickBot="1" x14ac:dyDescent="0.25">
      <c r="B10" s="298" t="s">
        <v>465</v>
      </c>
      <c r="C10" s="298"/>
      <c r="D10" s="298"/>
      <c r="E10" s="298"/>
      <c r="F10" s="298"/>
      <c r="G10" s="211"/>
      <c r="H10" s="211"/>
      <c r="I10" s="211"/>
      <c r="J10" s="211"/>
      <c r="K10" s="211"/>
      <c r="L10" s="211"/>
      <c r="Z10" s="69"/>
      <c r="AR10" s="49"/>
      <c r="AT10" s="49"/>
      <c r="AU10" s="49"/>
      <c r="AV10" s="49"/>
      <c r="AW10" s="49"/>
      <c r="AX10" s="49"/>
      <c r="AY10" s="49"/>
      <c r="AZ10" s="49"/>
      <c r="BA10" s="49"/>
      <c r="BC10" s="49"/>
    </row>
    <row r="11" spans="2:61" s="4" customFormat="1" ht="15" customHeight="1" thickBot="1" x14ac:dyDescent="0.25">
      <c r="B11" s="296" t="s">
        <v>42</v>
      </c>
      <c r="C11" s="296"/>
      <c r="D11" s="296"/>
      <c r="E11" s="296"/>
      <c r="F11" s="296"/>
      <c r="G11" s="7"/>
      <c r="H11" s="7"/>
      <c r="Z11" s="70"/>
      <c r="AA11" s="320" t="s">
        <v>80</v>
      </c>
      <c r="AB11" s="321"/>
      <c r="AF11" s="206"/>
      <c r="AG11" s="206"/>
      <c r="AH11" s="206"/>
      <c r="AN11" s="6"/>
      <c r="AO11" s="6"/>
      <c r="AP11" s="6"/>
      <c r="AQ11" s="6"/>
      <c r="AR11" s="61"/>
      <c r="AT11" s="61"/>
      <c r="AU11" s="61"/>
      <c r="AV11" s="61"/>
      <c r="AW11" s="61"/>
      <c r="AX11" s="61"/>
      <c r="AY11" s="61"/>
      <c r="AZ11" s="61"/>
      <c r="BA11" s="61"/>
      <c r="BC11" s="61"/>
    </row>
    <row r="12" spans="2:61" s="4" customFormat="1" ht="15" customHeight="1" x14ac:dyDescent="0.2">
      <c r="B12" s="131"/>
      <c r="C12" s="131"/>
      <c r="D12" s="134"/>
      <c r="E12" s="131"/>
      <c r="F12" s="131"/>
      <c r="G12" s="319" t="str">
        <f>IF(AND(NOT(AA13),AB13),"Prüfen Sie bitte alle Datenzeilen, in denen der Text 'unvollständig' in
Spalte 'Eingabe-Prüfung für Datenzeile' (Spalte 'B') aufscheint!","")</f>
        <v/>
      </c>
      <c r="H12" s="319"/>
      <c r="I12" s="319"/>
      <c r="J12" s="319"/>
      <c r="K12" s="319"/>
      <c r="L12" s="319"/>
      <c r="Z12" s="70"/>
      <c r="AA12" s="56" t="s">
        <v>12</v>
      </c>
      <c r="AB12" s="56" t="s">
        <v>13</v>
      </c>
      <c r="AF12" s="206"/>
      <c r="AG12" s="206"/>
      <c r="AH12" s="206"/>
      <c r="AN12" s="6"/>
      <c r="AO12" s="6"/>
      <c r="AP12" s="6"/>
      <c r="AQ12" s="6"/>
      <c r="AR12" s="61"/>
      <c r="AT12" s="61"/>
      <c r="AU12" s="61"/>
      <c r="AV12" s="61"/>
      <c r="AW12" s="61"/>
      <c r="AX12" s="61"/>
      <c r="AY12" s="61"/>
      <c r="AZ12" s="61"/>
      <c r="BA12" s="61"/>
      <c r="BC12" s="61"/>
    </row>
    <row r="13" spans="2:61" s="4" customFormat="1" ht="21" customHeight="1" x14ac:dyDescent="0.2">
      <c r="B13" s="318" t="s">
        <v>84</v>
      </c>
      <c r="C13" s="318"/>
      <c r="D13" s="135"/>
      <c r="E13" s="330" t="str">
        <f>IF(AA13,"Keine Einträge vorhanden",IF(AB13,"Unvollständige Einträge vorhanden","Alle Einträge vollständig"))</f>
        <v>Keine Einträge vorhanden</v>
      </c>
      <c r="F13" s="330"/>
      <c r="G13" s="319"/>
      <c r="H13" s="319"/>
      <c r="I13" s="319"/>
      <c r="J13" s="319"/>
      <c r="K13" s="319"/>
      <c r="L13" s="319"/>
      <c r="M13" s="150"/>
      <c r="N13" s="150"/>
      <c r="O13" s="150"/>
      <c r="P13" s="150"/>
      <c r="S13" s="6"/>
      <c r="T13" s="6"/>
      <c r="U13" s="6"/>
      <c r="V13" s="6"/>
      <c r="W13" s="6"/>
      <c r="X13" s="6"/>
      <c r="Y13" s="28"/>
      <c r="AA13" s="4" t="b">
        <f>COUNTIF(Z20:Z403,FALSE)=0</f>
        <v>1</v>
      </c>
      <c r="AB13" s="4" t="b">
        <f>COUNTIF(B20:B403,"unvollständig")&gt;0</f>
        <v>0</v>
      </c>
      <c r="AN13" s="6"/>
      <c r="AO13" s="6"/>
      <c r="AP13" s="6"/>
      <c r="AQ13" s="6"/>
      <c r="AR13" s="61"/>
      <c r="AT13" s="61"/>
      <c r="AU13" s="61"/>
      <c r="AV13" s="61"/>
      <c r="AW13" s="61"/>
      <c r="AX13" s="61"/>
      <c r="AY13" s="61"/>
      <c r="AZ13" s="61"/>
      <c r="BA13" s="61"/>
      <c r="BC13" s="61"/>
    </row>
    <row r="14" spans="2:61" s="4" customFormat="1" ht="15" customHeight="1" x14ac:dyDescent="0.2">
      <c r="B14" s="47"/>
      <c r="C14" s="47"/>
      <c r="D14" s="47"/>
      <c r="E14" s="7"/>
      <c r="F14" s="28"/>
      <c r="G14" s="150"/>
      <c r="H14" s="150"/>
      <c r="I14" s="150"/>
      <c r="J14" s="150"/>
      <c r="K14" s="150"/>
      <c r="L14" s="150"/>
      <c r="M14" s="150"/>
      <c r="N14" s="150"/>
      <c r="O14" s="150"/>
      <c r="P14" s="150"/>
      <c r="S14" s="6"/>
      <c r="T14" s="6"/>
      <c r="U14" s="6"/>
      <c r="V14" s="6"/>
      <c r="W14" s="6"/>
      <c r="X14" s="6"/>
      <c r="Y14" s="28"/>
      <c r="AM14" s="7"/>
      <c r="AN14" s="6"/>
      <c r="AO14" s="6"/>
      <c r="AP14" s="6"/>
      <c r="AQ14" s="6"/>
      <c r="AR14" s="61"/>
      <c r="AT14" s="61"/>
      <c r="AU14" s="61"/>
      <c r="AV14" s="61"/>
      <c r="AW14" s="61"/>
      <c r="AX14" s="61"/>
      <c r="AY14" s="61"/>
      <c r="AZ14" s="61"/>
      <c r="BA14" s="61"/>
      <c r="BC14" s="61"/>
    </row>
    <row r="15" spans="2:61" s="4" customFormat="1" ht="15" customHeight="1" x14ac:dyDescent="0.2">
      <c r="B15" s="47"/>
      <c r="C15" s="47"/>
      <c r="D15" s="47"/>
      <c r="E15" s="7"/>
      <c r="F15" s="28"/>
      <c r="G15" s="28"/>
      <c r="H15" s="28"/>
      <c r="I15" s="28"/>
      <c r="J15" s="46"/>
      <c r="K15" s="46"/>
      <c r="L15" s="46"/>
      <c r="N15" s="46"/>
      <c r="S15" s="6"/>
      <c r="T15" s="6"/>
      <c r="U15" s="6"/>
      <c r="V15" s="6"/>
      <c r="W15" s="6"/>
      <c r="X15" s="6"/>
      <c r="Y15" s="28"/>
      <c r="AM15" s="7"/>
      <c r="AN15" s="6"/>
      <c r="AO15" s="6"/>
      <c r="AP15" s="6"/>
      <c r="AQ15" s="6"/>
      <c r="AR15" s="61"/>
      <c r="AT15" s="61"/>
      <c r="AU15" s="61"/>
      <c r="AV15" s="61"/>
      <c r="AW15" s="61"/>
      <c r="AX15" s="61"/>
      <c r="AY15" s="61"/>
      <c r="AZ15" s="61"/>
      <c r="BA15" s="61"/>
      <c r="BC15" s="61"/>
    </row>
    <row r="16" spans="2:61" s="4" customFormat="1" ht="180" customHeight="1" thickBot="1" x14ac:dyDescent="0.25">
      <c r="B16" s="341" t="s">
        <v>699</v>
      </c>
      <c r="C16" s="341"/>
      <c r="D16" s="341"/>
      <c r="E16" s="341"/>
      <c r="F16" s="341"/>
      <c r="G16" s="341"/>
      <c r="H16" s="341"/>
      <c r="I16" s="341"/>
      <c r="J16" s="341"/>
      <c r="K16" s="341"/>
      <c r="L16" s="341"/>
      <c r="M16" s="341"/>
      <c r="N16" s="275"/>
      <c r="O16" s="48"/>
      <c r="P16" s="48"/>
      <c r="Q16" s="6"/>
      <c r="R16" s="6"/>
      <c r="S16" s="61"/>
      <c r="T16" s="61"/>
      <c r="U16" s="61"/>
      <c r="V16" s="61"/>
      <c r="W16" s="61"/>
      <c r="X16" s="61"/>
      <c r="Y16" s="28"/>
      <c r="AM16" s="202"/>
      <c r="AN16" s="6"/>
      <c r="AO16" s="6"/>
      <c r="AP16" s="6"/>
      <c r="AQ16" s="6"/>
      <c r="AR16" s="61"/>
      <c r="AT16" s="61"/>
      <c r="AU16" s="61"/>
      <c r="AV16" s="61"/>
      <c r="AW16" s="61"/>
      <c r="AX16" s="61"/>
      <c r="AY16" s="61"/>
      <c r="AZ16" s="61"/>
      <c r="BA16" s="61"/>
      <c r="BC16" s="61"/>
      <c r="BI16" s="4" t="str">
        <f>IF(BV20,BC20-AW20,"")</f>
        <v/>
      </c>
    </row>
    <row r="17" spans="2:77" s="4" customFormat="1" ht="20.25" customHeight="1" thickBot="1" x14ac:dyDescent="0.25">
      <c r="B17" s="47"/>
      <c r="C17" s="47"/>
      <c r="D17" s="47"/>
      <c r="E17" s="7"/>
      <c r="F17" s="28"/>
      <c r="G17" s="28"/>
      <c r="H17" s="28"/>
      <c r="I17" s="46"/>
      <c r="J17" s="46"/>
      <c r="K17" s="46"/>
      <c r="L17" s="46"/>
      <c r="M17" s="6"/>
      <c r="N17" s="46"/>
      <c r="O17" s="6"/>
      <c r="P17" s="7"/>
      <c r="Q17" s="7"/>
      <c r="R17" s="351" t="s">
        <v>577</v>
      </c>
      <c r="S17" s="352"/>
      <c r="T17" s="352"/>
      <c r="U17" s="352"/>
      <c r="V17" s="352"/>
      <c r="W17" s="353"/>
      <c r="X17" s="6"/>
      <c r="Y17" s="28"/>
      <c r="AM17" s="202"/>
      <c r="AN17" s="6"/>
      <c r="AO17" s="6"/>
      <c r="AP17" s="6"/>
      <c r="AQ17" s="6"/>
      <c r="AR17" s="61"/>
      <c r="AT17" s="61"/>
      <c r="AU17" s="61"/>
      <c r="AV17" s="61"/>
      <c r="AW17" s="61"/>
      <c r="AX17" s="61"/>
      <c r="AY17" s="61"/>
      <c r="AZ17" s="61"/>
      <c r="BA17" s="61"/>
      <c r="BC17" s="61"/>
    </row>
    <row r="18" spans="2:77" s="4" customFormat="1" ht="33" customHeight="1" thickBot="1" x14ac:dyDescent="0.25">
      <c r="B18" s="47"/>
      <c r="C18" s="338" t="s">
        <v>584</v>
      </c>
      <c r="D18" s="339"/>
      <c r="E18" s="338" t="s">
        <v>596</v>
      </c>
      <c r="F18" s="339"/>
      <c r="G18" s="338" t="s">
        <v>53</v>
      </c>
      <c r="H18" s="340"/>
      <c r="I18" s="339"/>
      <c r="J18" s="338" t="s">
        <v>461</v>
      </c>
      <c r="K18" s="340"/>
      <c r="L18" s="339"/>
      <c r="M18" s="178" t="s">
        <v>520</v>
      </c>
      <c r="N18" s="335" t="s">
        <v>59</v>
      </c>
      <c r="O18" s="336"/>
      <c r="P18" s="336"/>
      <c r="Q18" s="337"/>
      <c r="R18" s="357" t="s">
        <v>528</v>
      </c>
      <c r="S18" s="358"/>
      <c r="T18" s="357" t="s">
        <v>529</v>
      </c>
      <c r="U18" s="358"/>
      <c r="V18" s="357" t="s">
        <v>530</v>
      </c>
      <c r="W18" s="358"/>
      <c r="X18" s="28"/>
      <c r="Z18" s="347" t="s">
        <v>578</v>
      </c>
      <c r="AA18" s="348"/>
      <c r="AB18" s="348"/>
      <c r="AC18" s="348"/>
      <c r="AD18" s="348"/>
      <c r="AE18" s="348"/>
      <c r="AF18" s="348"/>
      <c r="AG18" s="348"/>
      <c r="AH18" s="348"/>
      <c r="AI18" s="348"/>
      <c r="AJ18" s="348"/>
      <c r="AK18" s="348"/>
      <c r="AL18" s="349"/>
      <c r="AM18" s="347" t="s">
        <v>579</v>
      </c>
      <c r="AN18" s="348"/>
      <c r="AO18" s="348"/>
      <c r="AP18" s="349"/>
      <c r="AQ18" s="354" t="s">
        <v>580</v>
      </c>
      <c r="AR18" s="355"/>
      <c r="AS18" s="355"/>
      <c r="AT18" s="356"/>
      <c r="AU18" s="347" t="s">
        <v>581</v>
      </c>
      <c r="AV18" s="348"/>
      <c r="AW18" s="348"/>
      <c r="AX18" s="348"/>
      <c r="AY18" s="348"/>
      <c r="AZ18" s="348"/>
      <c r="BA18" s="348"/>
      <c r="BB18" s="348"/>
      <c r="BC18" s="349"/>
      <c r="BD18" s="345" t="s">
        <v>576</v>
      </c>
      <c r="BE18" s="350"/>
      <c r="BF18" s="350"/>
      <c r="BG18" s="346"/>
      <c r="BH18" s="345" t="s">
        <v>543</v>
      </c>
      <c r="BI18" s="346"/>
      <c r="BJ18" s="345" t="s">
        <v>544</v>
      </c>
      <c r="BK18" s="346"/>
      <c r="BL18" s="347" t="s">
        <v>582</v>
      </c>
      <c r="BM18" s="348"/>
      <c r="BN18" s="348"/>
      <c r="BO18" s="349"/>
      <c r="BP18" s="347" t="s">
        <v>583</v>
      </c>
      <c r="BQ18" s="348"/>
      <c r="BR18" s="349"/>
      <c r="BS18" s="255" t="s">
        <v>543</v>
      </c>
      <c r="BT18" s="255" t="s">
        <v>544</v>
      </c>
      <c r="BU18" s="73" t="s">
        <v>589</v>
      </c>
      <c r="BV18" s="73" t="s">
        <v>590</v>
      </c>
      <c r="BW18" s="73" t="s">
        <v>592</v>
      </c>
      <c r="BX18" s="2"/>
      <c r="BY18" s="269" t="s">
        <v>551</v>
      </c>
    </row>
    <row r="19" spans="2:77" s="5" customFormat="1" ht="69" customHeight="1" thickBot="1" x14ac:dyDescent="0.25">
      <c r="B19" s="75" t="s">
        <v>142</v>
      </c>
      <c r="C19" s="274" t="s">
        <v>1</v>
      </c>
      <c r="D19" s="227" t="s">
        <v>467</v>
      </c>
      <c r="E19" s="114" t="s">
        <v>48</v>
      </c>
      <c r="F19" s="15" t="s">
        <v>474</v>
      </c>
      <c r="G19" s="111" t="s">
        <v>516</v>
      </c>
      <c r="H19" s="112" t="s">
        <v>517</v>
      </c>
      <c r="I19" s="113" t="s">
        <v>518</v>
      </c>
      <c r="J19" s="92" t="s">
        <v>706</v>
      </c>
      <c r="K19" s="256" t="s">
        <v>519</v>
      </c>
      <c r="L19" s="228" t="s">
        <v>663</v>
      </c>
      <c r="M19" s="229" t="s">
        <v>666</v>
      </c>
      <c r="N19" s="208" t="s">
        <v>558</v>
      </c>
      <c r="O19" s="223" t="s">
        <v>557</v>
      </c>
      <c r="P19" s="223" t="s">
        <v>556</v>
      </c>
      <c r="Q19" s="224" t="s">
        <v>559</v>
      </c>
      <c r="R19" s="225" t="s">
        <v>556</v>
      </c>
      <c r="S19" s="209" t="s">
        <v>559</v>
      </c>
      <c r="T19" s="225" t="s">
        <v>556</v>
      </c>
      <c r="U19" s="209" t="s">
        <v>559</v>
      </c>
      <c r="V19" s="225" t="s">
        <v>556</v>
      </c>
      <c r="W19" s="209" t="s">
        <v>559</v>
      </c>
      <c r="X19" s="91" t="s">
        <v>672</v>
      </c>
      <c r="Y19" s="265"/>
      <c r="Z19" s="260" t="s">
        <v>563</v>
      </c>
      <c r="AA19" s="205" t="s">
        <v>561</v>
      </c>
      <c r="AB19" s="205" t="s">
        <v>564</v>
      </c>
      <c r="AC19" s="205" t="s">
        <v>565</v>
      </c>
      <c r="AD19" s="205" t="s">
        <v>566</v>
      </c>
      <c r="AE19" s="205" t="s">
        <v>567</v>
      </c>
      <c r="AF19" s="205" t="s">
        <v>569</v>
      </c>
      <c r="AG19" s="205" t="s">
        <v>568</v>
      </c>
      <c r="AH19" s="205" t="s">
        <v>570</v>
      </c>
      <c r="AI19" s="230" t="s">
        <v>552</v>
      </c>
      <c r="AJ19" s="205" t="s">
        <v>554</v>
      </c>
      <c r="AK19" s="205" t="s">
        <v>562</v>
      </c>
      <c r="AL19" s="246" t="s">
        <v>553</v>
      </c>
      <c r="AM19" s="221" t="s">
        <v>53</v>
      </c>
      <c r="AN19" s="221" t="s">
        <v>461</v>
      </c>
      <c r="AO19" s="205" t="s">
        <v>547</v>
      </c>
      <c r="AP19" s="205" t="s">
        <v>548</v>
      </c>
      <c r="AQ19" s="205" t="s">
        <v>521</v>
      </c>
      <c r="AR19" s="205" t="s">
        <v>522</v>
      </c>
      <c r="AS19" s="205" t="s">
        <v>549</v>
      </c>
      <c r="AT19" s="205" t="s">
        <v>539</v>
      </c>
      <c r="AU19" s="205" t="s">
        <v>558</v>
      </c>
      <c r="AV19" s="205" t="s">
        <v>573</v>
      </c>
      <c r="AW19" s="205" t="s">
        <v>575</v>
      </c>
      <c r="AX19" s="205" t="s">
        <v>574</v>
      </c>
      <c r="AY19" s="205" t="s">
        <v>556</v>
      </c>
      <c r="AZ19" s="205" t="s">
        <v>559</v>
      </c>
      <c r="BA19" s="205" t="s">
        <v>546</v>
      </c>
      <c r="BB19" s="205" t="s">
        <v>555</v>
      </c>
      <c r="BC19" s="205" t="s">
        <v>560</v>
      </c>
      <c r="BD19" s="205" t="s">
        <v>556</v>
      </c>
      <c r="BE19" s="205" t="s">
        <v>559</v>
      </c>
      <c r="BF19" s="205" t="s">
        <v>556</v>
      </c>
      <c r="BG19" s="205" t="s">
        <v>559</v>
      </c>
      <c r="BH19" s="205" t="s">
        <v>556</v>
      </c>
      <c r="BI19" s="205" t="s">
        <v>559</v>
      </c>
      <c r="BJ19" s="205" t="s">
        <v>556</v>
      </c>
      <c r="BK19" s="205" t="s">
        <v>559</v>
      </c>
      <c r="BL19" s="205" t="s">
        <v>52</v>
      </c>
      <c r="BM19" s="247" t="s">
        <v>551</v>
      </c>
      <c r="BN19" s="231" t="s">
        <v>538</v>
      </c>
      <c r="BO19" s="205" t="s">
        <v>540</v>
      </c>
      <c r="BP19" s="205" t="s">
        <v>545</v>
      </c>
      <c r="BQ19" s="205" t="s">
        <v>541</v>
      </c>
      <c r="BR19" s="205" t="s">
        <v>550</v>
      </c>
      <c r="BS19" s="205" t="s">
        <v>545</v>
      </c>
      <c r="BT19" s="246" t="s">
        <v>545</v>
      </c>
      <c r="BU19" s="246" t="s">
        <v>594</v>
      </c>
      <c r="BV19" s="70" t="s">
        <v>591</v>
      </c>
      <c r="BW19" s="13" t="s">
        <v>593</v>
      </c>
      <c r="BX19" s="13"/>
      <c r="BY19" s="5" t="s">
        <v>595</v>
      </c>
    </row>
    <row r="20" spans="2:77" s="53" customFormat="1" ht="15" customHeight="1" x14ac:dyDescent="0.2">
      <c r="B20" s="203" t="str">
        <f>IF(Z20,"",IF(AH20,"vollständig","unvollständig"))</f>
        <v/>
      </c>
      <c r="C20" s="151"/>
      <c r="D20" s="158"/>
      <c r="E20" s="152"/>
      <c r="F20" s="153"/>
      <c r="G20" s="177"/>
      <c r="H20" s="179"/>
      <c r="I20" s="218"/>
      <c r="J20" s="235"/>
      <c r="K20" s="218"/>
      <c r="L20" s="272"/>
      <c r="M20" s="226" t="str">
        <f>IF(AS20&gt;0,AS20,"")</f>
        <v/>
      </c>
      <c r="N20" s="159" t="str">
        <f>AU20</f>
        <v/>
      </c>
      <c r="O20" s="216" t="str">
        <f>AV20</f>
        <v/>
      </c>
      <c r="P20" s="252" t="str">
        <f>AY20</f>
        <v/>
      </c>
      <c r="Q20" s="253" t="str">
        <f t="shared" ref="Q20" si="0">AZ20</f>
        <v/>
      </c>
      <c r="R20" s="252" t="str">
        <f>IF(AM20,BD20,"")</f>
        <v/>
      </c>
      <c r="S20" s="257" t="str">
        <f>IF(AM20,BE20,"")</f>
        <v/>
      </c>
      <c r="T20" s="252" t="str">
        <f>IF(AM20,BH20,"")</f>
        <v/>
      </c>
      <c r="U20" s="257" t="str">
        <f>IF(AM20,BI20,"")</f>
        <v/>
      </c>
      <c r="V20" s="252" t="str">
        <f>IF(AM20,BJ20,"")</f>
        <v/>
      </c>
      <c r="W20" s="257" t="str">
        <f>IF(AM20,BK20,"")</f>
        <v/>
      </c>
      <c r="X20" s="118"/>
      <c r="Y20" s="266"/>
      <c r="Z20" s="4" t="b">
        <f t="shared" ref="Z20" si="1">AND(AND(AND(ISBLANK(C20),ISBLANK(D20)),ISBLANK(E20)),ISBLANK(F20))</f>
        <v>1</v>
      </c>
      <c r="AA20" s="4" t="b">
        <f t="shared" ref="AA20" si="2">AND(NOT(Z20),NOT(AND(AND(AND(NOT(ISBLANK(C20)),NOT(ISBLANK(D20)),NOT(ISBLANK(E20))*NOT(ISBLANK(F20)))))))</f>
        <v>0</v>
      </c>
      <c r="AB20" s="61" t="str">
        <f>IF(Z20,"",IF(AI20,TRUE,FALSE))</f>
        <v/>
      </c>
      <c r="AC20" s="61" t="str">
        <f>IF(Z20,"",IF(AJ20,TRUE,FALSE))</f>
        <v/>
      </c>
      <c r="AD20" s="61" t="str">
        <f>IF(AI20,"",IF(AK20,TRUE,FALSE))</f>
        <v/>
      </c>
      <c r="AE20" s="61" t="str">
        <f>IF(AJ20,"",IF(AL20,TRUE,FALSE))</f>
        <v/>
      </c>
      <c r="AF20" s="232" t="str">
        <f>IF(Z20,"",IF(AA20,TRUE,FALSE))</f>
        <v/>
      </c>
      <c r="AG20" s="61" t="str">
        <f>IF(BL20="organisatorisch",AD20,AE20)</f>
        <v/>
      </c>
      <c r="AH20" s="61" t="b">
        <f>COUNTIF(AF20:AG20,FALSE)=2</f>
        <v>0</v>
      </c>
      <c r="AI20" s="61" t="b">
        <f>(AND(AND(ISBLANK(G20)),ISBLANK(H20),ISBLANK(I20)))</f>
        <v>1</v>
      </c>
      <c r="AJ20" s="61" t="b">
        <f>(AND(AND(ISBLANK(K20)),ISBLANK(L20)))</f>
        <v>1</v>
      </c>
      <c r="AK20" s="61" t="b">
        <f>AND(NOT(AI20),NOT(AND(AND(NOT(ISBLANK(G20)),NOT(ISBLANK(H20)),NOT(ISBLANK(I20))))))</f>
        <v>0</v>
      </c>
      <c r="AL20" s="61" t="b">
        <f>AND(NOT(AJ20),NOT(AND(AND(NOT(ISBLANK(J20)),NOT(ISBLANK(K20)),NOT(ISBLANK(L20))))))</f>
        <v>0</v>
      </c>
      <c r="AM20" s="220" t="b">
        <f t="shared" ref="AM20" si="3">IF(E20="organisatorisch",TRUE,FALSE)</f>
        <v>0</v>
      </c>
      <c r="AN20" s="220" t="b">
        <f t="shared" ref="AN20" si="4">IF(E20="künstlerisch",TRUE,FALSE)</f>
        <v>0</v>
      </c>
      <c r="AO20" s="220" t="str">
        <f t="shared" ref="AO20" si="5">IF(Z20,"",AND(AND(NOT(ISBLANK(E20)),NOT(ISBLANK(G20))),NOT(ISBLANK(H20))))</f>
        <v/>
      </c>
      <c r="AP20" s="220" t="str">
        <f t="shared" ref="AP20" si="6">IF(Z20,"",AND(AND(AND(NOT(ISBLANK(E20)),NOT(ISBLANK(J20)))*NOT(ISBLANK(K20))),NOT(ISBLANK(L20))))</f>
        <v/>
      </c>
      <c r="AQ20" s="220" t="str">
        <f>IF(Z20,"",G20*H20)</f>
        <v/>
      </c>
      <c r="AR20" s="220" t="str">
        <f>IF(Z20,"",K20*L20)</f>
        <v/>
      </c>
      <c r="AS20" s="4" t="str">
        <f>IF(AM20,AQ20,AR20)</f>
        <v/>
      </c>
      <c r="AT20" s="220" t="str">
        <f t="shared" ref="AT20" si="7">IF(F20&gt;0,F20,"")</f>
        <v/>
      </c>
      <c r="AU20" s="220" t="str">
        <f t="shared" ref="AU20" si="8">IF(BV20,IF(AO20,H20,IF(AP20,L20,"")),"")</f>
        <v/>
      </c>
      <c r="AV20" s="220" t="str">
        <f t="shared" ref="AV20" si="9">IF(BV20,BR20,"")</f>
        <v/>
      </c>
      <c r="AW20" s="233" t="str">
        <f t="shared" ref="AW20" si="10">IF(BV20,BS20,"")</f>
        <v/>
      </c>
      <c r="AX20" s="233" t="str">
        <f t="shared" ref="AX20" si="11">IF(BV20,BT20,"")</f>
        <v/>
      </c>
      <c r="AY20" s="222" t="str">
        <f t="shared" ref="AY20" si="12">IF(BV20,(100/AV20*AU20)-100,"")</f>
        <v/>
      </c>
      <c r="AZ20" s="222" t="str">
        <f t="shared" ref="AZ20" si="13">IF(BV20,AU20-AV20,"")</f>
        <v/>
      </c>
      <c r="BA20" s="220" t="str">
        <f>IF(Z20,"",IF(AM20,G20,K20))</f>
        <v/>
      </c>
      <c r="BB20" s="222" t="str">
        <f>IF(Z20,"",IF(AO20,G20+I20,K20))</f>
        <v/>
      </c>
      <c r="BC20" s="233" t="str">
        <f t="shared" ref="BC20" si="14">IF(BV20,(AU20*BA20)/BB20,"")</f>
        <v/>
      </c>
      <c r="BD20" s="222" t="str">
        <f>IF(BV20,(100/AV20*BC20)-100,"")</f>
        <v/>
      </c>
      <c r="BE20" s="222" t="str">
        <f>IF(BV20,BC20-AV20,"")</f>
        <v/>
      </c>
      <c r="BF20" s="222" t="str">
        <f>IF(AM20,BD20,"")</f>
        <v/>
      </c>
      <c r="BG20" s="222" t="str">
        <f>IF(AM20,BE20,"")</f>
        <v/>
      </c>
      <c r="BH20" s="222" t="str">
        <f>IF(BS20="","",(100/AW20*BC20)-100)</f>
        <v/>
      </c>
      <c r="BI20" s="222" t="str">
        <f>IF(BL20="künstlerisch","",IF(BR20="","",BC20-AW20))</f>
        <v/>
      </c>
      <c r="BJ20" s="222" t="str">
        <f>IF(BT20="","",(100/AX20*BC20)-100)</f>
        <v/>
      </c>
      <c r="BK20" s="222" t="str">
        <f>IF(BL20="künstlerisch","",IF(BR20="","",BC20-AX20))</f>
        <v/>
      </c>
      <c r="BL20" s="220" t="str">
        <f t="shared" ref="BL20" si="15">IF(E20="","",E20)</f>
        <v/>
      </c>
      <c r="BM20" s="220" t="str">
        <f>IF(J20="","",J20)</f>
        <v/>
      </c>
      <c r="BN20" s="220" t="str">
        <f>IF(BM20="Bildende Kunst",1,IF(BM20="Darstellende Kunst",2,IF(BM20="Literatur",3,IF(BM20="Musik",4,""))))</f>
        <v/>
      </c>
      <c r="BO20" s="220" t="str">
        <f>IF(AT20=8,1,IF(AT20=9,2,IF(AT20=10,3,IF(AT20=11,4,AT20))))</f>
        <v/>
      </c>
      <c r="BP20" s="220" t="str">
        <f>IF(AM20,VLOOKUP(AT20,'Beschäftigungsgruppen Honorare'!$I$17:$J$23,2,FALSE),"")</f>
        <v/>
      </c>
      <c r="BQ20" s="220" t="str">
        <f>IF(AN20,INDEX('Beschäftigungsgruppen Honorare'!$J$28:$M$31,BO20,BN20),"")</f>
        <v/>
      </c>
      <c r="BR20" s="220" t="str">
        <f>IF(BU20,BQ20,BP20)</f>
        <v/>
      </c>
      <c r="BS20" s="220" t="str">
        <f>IF(AM20,VLOOKUP(AT20,'Beschäftigungsgruppen Honorare'!$I$17:$L$23,3,FALSE),"")</f>
        <v/>
      </c>
      <c r="BT20" s="220" t="str">
        <f>IF(AM20,VLOOKUP(AT20,'Beschäftigungsgruppen Honorare'!$I$17:$L$23,4,FALSE),"")</f>
        <v/>
      </c>
      <c r="BU20" s="220" t="b">
        <f>E20&lt;&gt;config!$H$20</f>
        <v>1</v>
      </c>
      <c r="BV20" s="64" t="b">
        <f t="shared" ref="BV20" si="16">B20="vollständig"</f>
        <v>0</v>
      </c>
      <c r="BW20" s="53" t="b">
        <f t="shared" ref="BW20" si="17">B20="unvollständig"</f>
        <v>0</v>
      </c>
      <c r="BY20" s="37" t="s">
        <v>526</v>
      </c>
    </row>
    <row r="21" spans="2:77" s="53" customFormat="1" ht="15" customHeight="1" x14ac:dyDescent="0.2">
      <c r="B21" s="203" t="str">
        <f>IF(Z21,"",IF(AH21,"vollständig","unvollständig"))</f>
        <v/>
      </c>
      <c r="C21" s="217"/>
      <c r="D21" s="127"/>
      <c r="E21" s="96"/>
      <c r="F21" s="271"/>
      <c r="G21" s="180"/>
      <c r="H21" s="181"/>
      <c r="I21" s="219"/>
      <c r="J21" s="235" t="s">
        <v>46</v>
      </c>
      <c r="K21" s="219"/>
      <c r="L21" s="273"/>
      <c r="M21" s="207" t="str">
        <f t="shared" ref="M21:M84" si="18">IF(AS21&gt;0,AS21,"")</f>
        <v/>
      </c>
      <c r="N21" s="160" t="str">
        <f t="shared" ref="N21:N84" si="19">AU21</f>
        <v/>
      </c>
      <c r="O21" s="161" t="str">
        <f t="shared" ref="O21" si="20">AV21</f>
        <v/>
      </c>
      <c r="P21" s="252" t="str">
        <f t="shared" ref="P21" si="21">AY21</f>
        <v/>
      </c>
      <c r="Q21" s="254" t="str">
        <f t="shared" ref="Q21" si="22">AZ21</f>
        <v/>
      </c>
      <c r="R21" s="252" t="str">
        <f t="shared" ref="R21:R84" si="23">IF(AM21,BD21,"")</f>
        <v/>
      </c>
      <c r="S21" s="258" t="str">
        <f>IF(AM21,BE21,"")</f>
        <v/>
      </c>
      <c r="T21" s="252" t="str">
        <f>IF(AM21,BH21,"")</f>
        <v/>
      </c>
      <c r="U21" s="258" t="str">
        <f>IF(AM21,BI21,"")</f>
        <v/>
      </c>
      <c r="V21" s="252" t="str">
        <f>IF(AM21,BJ21,"")</f>
        <v/>
      </c>
      <c r="W21" s="258" t="str">
        <f>IF(AM21,BK21,"")</f>
        <v/>
      </c>
      <c r="X21" s="119"/>
      <c r="Y21" s="267"/>
      <c r="Z21" s="4" t="b">
        <f t="shared" ref="Z21:Z84" si="24">AND(AND(AND(ISBLANK(C21),ISBLANK(D21)),ISBLANK(E21)),ISBLANK(F21))</f>
        <v>1</v>
      </c>
      <c r="AA21" s="4" t="b">
        <f t="shared" ref="AA21:AA84" si="25">AND(NOT(Z21),NOT(AND(AND(AND(NOT(ISBLANK(C21)),NOT(ISBLANK(D21)),NOT(ISBLANK(E21))*NOT(ISBLANK(F21)))))))</f>
        <v>0</v>
      </c>
      <c r="AB21" s="61" t="str">
        <f t="shared" ref="AB21:AB84" si="26">IF(Z21,"",IF(AI21,TRUE,FALSE))</f>
        <v/>
      </c>
      <c r="AC21" s="61" t="str">
        <f t="shared" ref="AC21:AC84" si="27">IF(Z21,"",IF(AJ21,TRUE,FALSE))</f>
        <v/>
      </c>
      <c r="AD21" s="61" t="str">
        <f t="shared" ref="AD21:AD84" si="28">IF(AI21,"",IF(AK21,TRUE,FALSE))</f>
        <v/>
      </c>
      <c r="AE21" s="61" t="str">
        <f t="shared" ref="AE21:AE84" si="29">IF(AJ21,"",IF(AL21,TRUE,FALSE))</f>
        <v/>
      </c>
      <c r="AF21" s="232" t="str">
        <f t="shared" ref="AF21:AF84" si="30">IF(Z21,"",IF(AA21,TRUE,FALSE))</f>
        <v/>
      </c>
      <c r="AG21" s="61" t="str">
        <f t="shared" ref="AG21:AG84" si="31">IF(BL21="organisatorisch",AD21,AE21)</f>
        <v/>
      </c>
      <c r="AH21" s="61" t="b">
        <f t="shared" ref="AH21:AH84" si="32">COUNTIF(AF21:AG21,FALSE)=2</f>
        <v>0</v>
      </c>
      <c r="AI21" s="61" t="b">
        <f t="shared" ref="AI21:AI84" si="33">(AND(AND(ISBLANK(G21)),ISBLANK(H21),ISBLANK(I21)))</f>
        <v>1</v>
      </c>
      <c r="AJ21" s="61" t="b">
        <f t="shared" ref="AJ21:AJ84" si="34">(AND(AND(ISBLANK(K21)),ISBLANK(L21)))</f>
        <v>1</v>
      </c>
      <c r="AK21" s="61" t="b">
        <f t="shared" ref="AK21:AK84" si="35">AND(NOT(AI21),NOT(AND(AND(NOT(ISBLANK(G21)),NOT(ISBLANK(H21)),NOT(ISBLANK(I21))))))</f>
        <v>0</v>
      </c>
      <c r="AL21" s="61" t="b">
        <f t="shared" ref="AL21:AL84" si="36">AND(NOT(AJ21),NOT(AND(AND(NOT(ISBLANK(J21)),NOT(ISBLANK(K21)),NOT(ISBLANK(L21))))))</f>
        <v>0</v>
      </c>
      <c r="AM21" s="220" t="b">
        <f t="shared" ref="AM21:AM84" si="37">IF(E21="organisatorisch",TRUE,FALSE)</f>
        <v>0</v>
      </c>
      <c r="AN21" s="220" t="b">
        <f t="shared" ref="AN21:AN84" si="38">IF(E21="künstlerisch",TRUE,FALSE)</f>
        <v>0</v>
      </c>
      <c r="AO21" s="220" t="str">
        <f t="shared" ref="AO21:AO84" si="39">IF(Z21,"",AND(AND(NOT(ISBLANK(E21)),NOT(ISBLANK(G21))),NOT(ISBLANK(H21))))</f>
        <v/>
      </c>
      <c r="AP21" s="220" t="str">
        <f t="shared" ref="AP21:AP84" si="40">IF(Z21,"",AND(AND(AND(NOT(ISBLANK(E21)),NOT(ISBLANK(J21)))*NOT(ISBLANK(K21))),NOT(ISBLANK(L21))))</f>
        <v/>
      </c>
      <c r="AQ21" s="220" t="str">
        <f t="shared" ref="AQ21:AQ84" si="41">IF(Z21,"",G21*H21)</f>
        <v/>
      </c>
      <c r="AR21" s="220" t="str">
        <f t="shared" ref="AR21:AR84" si="42">IF(Z21,"",K21*L21)</f>
        <v/>
      </c>
      <c r="AS21" s="4" t="str">
        <f t="shared" ref="AS21:AS84" si="43">IF(AM21,AQ21,AR21)</f>
        <v/>
      </c>
      <c r="AT21" s="220" t="str">
        <f t="shared" ref="AT21:AT84" si="44">IF(F21&gt;0,F21,"")</f>
        <v/>
      </c>
      <c r="AU21" s="220" t="str">
        <f t="shared" ref="AU21:AU84" si="45">IF(BV21,IF(AO21,H21,IF(AP21,L21,"")),"")</f>
        <v/>
      </c>
      <c r="AV21" s="220" t="str">
        <f t="shared" ref="AV21:AV84" si="46">IF(BV21,BR21,"")</f>
        <v/>
      </c>
      <c r="AW21" s="233" t="str">
        <f t="shared" ref="AW21:AW84" si="47">IF(BV21,BS21,"")</f>
        <v/>
      </c>
      <c r="AX21" s="233" t="str">
        <f t="shared" ref="AX21:AX84" si="48">IF(BV21,BT21,"")</f>
        <v/>
      </c>
      <c r="AY21" s="222" t="str">
        <f t="shared" ref="AY21:AY84" si="49">IF(BV21,(100/AV21*AU21)-100,"")</f>
        <v/>
      </c>
      <c r="AZ21" s="222" t="str">
        <f t="shared" ref="AZ21:AZ84" si="50">IF(BV21,AU21-AV21,"")</f>
        <v/>
      </c>
      <c r="BA21" s="220" t="str">
        <f t="shared" ref="BA21:BA84" si="51">IF(Z21,"",IF(AM21,G21,K21))</f>
        <v/>
      </c>
      <c r="BB21" s="222" t="str">
        <f t="shared" ref="BB21:BB84" si="52">IF(Z21,"",IF(AO21,G21+I21,K21))</f>
        <v/>
      </c>
      <c r="BC21" s="233" t="str">
        <f t="shared" ref="BC21:BC84" si="53">IF(BV21,(AU21*BA21)/BB21,"")</f>
        <v/>
      </c>
      <c r="BD21" s="222" t="str">
        <f t="shared" ref="BD21:BD84" si="54">IF(BV21,(100/AV21*BC21)-100,"")</f>
        <v/>
      </c>
      <c r="BE21" s="222" t="str">
        <f t="shared" ref="BE21:BE84" si="55">IF(BV21,BC21-AV21,"")</f>
        <v/>
      </c>
      <c r="BF21" s="222" t="str">
        <f t="shared" ref="BF21:BF84" si="56">IF(AM21,BD21,"")</f>
        <v/>
      </c>
      <c r="BG21" s="222" t="str">
        <f t="shared" ref="BG21:BG84" si="57">IF(AM21,BE21,"")</f>
        <v/>
      </c>
      <c r="BH21" s="222" t="str">
        <f t="shared" ref="BH21:BH84" si="58">IF(BS21="","",(100/AW21*BC21)-100)</f>
        <v/>
      </c>
      <c r="BI21" s="222" t="str">
        <f t="shared" ref="BI21:BI84" si="59">IF(BL21="künstlerisch","",IF(BR21="","",BC21-AW21))</f>
        <v/>
      </c>
      <c r="BJ21" s="222" t="str">
        <f t="shared" ref="BJ21:BJ84" si="60">IF(BT21="","",(100/AX21*BC21)-100)</f>
        <v/>
      </c>
      <c r="BK21" s="222" t="str">
        <f t="shared" ref="BK21:BK84" si="61">IF(BL21="künstlerisch","",IF(BR21="","",BC21-AX21))</f>
        <v/>
      </c>
      <c r="BL21" s="220" t="str">
        <f t="shared" ref="BL21:BL84" si="62">IF(E21="","",E21)</f>
        <v/>
      </c>
      <c r="BM21" s="220" t="str">
        <f t="shared" ref="BM21:BM84" si="63">IF(J21="","",J21)</f>
        <v>Literatur</v>
      </c>
      <c r="BN21" s="220">
        <f t="shared" ref="BN21:BN84" si="64">IF(BM21="Bildende Kunst",1,IF(BM21="Darstellende Kunst",2,IF(BM21="Literatur",3,IF(BM21="Musik",4,""))))</f>
        <v>3</v>
      </c>
      <c r="BO21" s="220" t="str">
        <f t="shared" ref="BO21:BO84" si="65">IF(AT21=8,1,IF(AT21=9,2,IF(AT21=10,3,IF(AT21=11,4,AT21))))</f>
        <v/>
      </c>
      <c r="BP21" s="220" t="str">
        <f>IF(AM21,VLOOKUP(AT21,'Beschäftigungsgruppen Honorare'!$I$17:$J$23,2,FALSE),"")</f>
        <v/>
      </c>
      <c r="BQ21" s="220" t="str">
        <f>IF(AN21,INDEX('Beschäftigungsgruppen Honorare'!$J$28:$M$31,BO21,BN21),"")</f>
        <v/>
      </c>
      <c r="BR21" s="220" t="str">
        <f t="shared" ref="BR21:BR84" si="66">IF(BU21,BQ21,BP21)</f>
        <v/>
      </c>
      <c r="BS21" s="220" t="str">
        <f>IF(AM21,VLOOKUP(AT21,'Beschäftigungsgruppen Honorare'!$I$17:$L$23,3,FALSE),"")</f>
        <v/>
      </c>
      <c r="BT21" s="220" t="str">
        <f>IF(AM21,VLOOKUP(AT21,'Beschäftigungsgruppen Honorare'!$I$17:$L$23,4,FALSE),"")</f>
        <v/>
      </c>
      <c r="BU21" s="220" t="b">
        <f>E21&lt;&gt;config!$H$20</f>
        <v>1</v>
      </c>
      <c r="BV21" s="64" t="b">
        <f t="shared" ref="BV21:BV84" si="67">B21="vollständig"</f>
        <v>0</v>
      </c>
      <c r="BW21" s="53" t="b">
        <f t="shared" ref="BW21:BW84" si="68">B21="unvollständig"</f>
        <v>0</v>
      </c>
      <c r="BY21" s="37" t="s">
        <v>98</v>
      </c>
    </row>
    <row r="22" spans="2:77" s="53" customFormat="1" ht="15" customHeight="1" x14ac:dyDescent="0.2">
      <c r="B22" s="203" t="str">
        <f t="shared" ref="B22:B85" si="69">IF(Z22,"",IF(AH22,"vollständig","unvollständig"))</f>
        <v/>
      </c>
      <c r="C22" s="217"/>
      <c r="D22" s="127"/>
      <c r="E22" s="96"/>
      <c r="F22" s="271"/>
      <c r="G22" s="180"/>
      <c r="H22" s="181"/>
      <c r="I22" s="219"/>
      <c r="J22" s="235"/>
      <c r="K22" s="219"/>
      <c r="L22" s="273"/>
      <c r="M22" s="207" t="str">
        <f t="shared" si="18"/>
        <v/>
      </c>
      <c r="N22" s="160" t="str">
        <f t="shared" si="19"/>
        <v/>
      </c>
      <c r="O22" s="161" t="str">
        <f t="shared" ref="O22" si="70">AV22</f>
        <v/>
      </c>
      <c r="P22" s="252" t="str">
        <f t="shared" ref="P22" si="71">AY22</f>
        <v/>
      </c>
      <c r="Q22" s="254" t="str">
        <f t="shared" ref="Q22" si="72">AZ22</f>
        <v/>
      </c>
      <c r="R22" s="252" t="str">
        <f t="shared" si="23"/>
        <v/>
      </c>
      <c r="S22" s="258" t="str">
        <f t="shared" ref="S22:S85" si="73">IF(AM22,BE22,"")</f>
        <v/>
      </c>
      <c r="T22" s="252" t="str">
        <f t="shared" ref="T22:T85" si="74">IF(AM22,BH22,"")</f>
        <v/>
      </c>
      <c r="U22" s="258" t="str">
        <f t="shared" ref="U22:U85" si="75">IF(AM22,BI22,"")</f>
        <v/>
      </c>
      <c r="V22" s="252" t="str">
        <f t="shared" ref="V22:V85" si="76">IF(AM22,BJ22,"")</f>
        <v/>
      </c>
      <c r="W22" s="258" t="str">
        <f t="shared" ref="W22:W85" si="77">IF(BV22,BK22,"")</f>
        <v/>
      </c>
      <c r="X22" s="119"/>
      <c r="Y22" s="267"/>
      <c r="Z22" s="4" t="b">
        <f t="shared" si="24"/>
        <v>1</v>
      </c>
      <c r="AA22" s="4" t="b">
        <f t="shared" si="25"/>
        <v>0</v>
      </c>
      <c r="AB22" s="61" t="str">
        <f t="shared" si="26"/>
        <v/>
      </c>
      <c r="AC22" s="61" t="str">
        <f t="shared" si="27"/>
        <v/>
      </c>
      <c r="AD22" s="61" t="str">
        <f t="shared" si="28"/>
        <v/>
      </c>
      <c r="AE22" s="61" t="str">
        <f t="shared" si="29"/>
        <v/>
      </c>
      <c r="AF22" s="232" t="str">
        <f t="shared" si="30"/>
        <v/>
      </c>
      <c r="AG22" s="61" t="str">
        <f t="shared" si="31"/>
        <v/>
      </c>
      <c r="AH22" s="61" t="b">
        <f t="shared" si="32"/>
        <v>0</v>
      </c>
      <c r="AI22" s="61" t="b">
        <f t="shared" si="33"/>
        <v>1</v>
      </c>
      <c r="AJ22" s="61" t="b">
        <f t="shared" si="34"/>
        <v>1</v>
      </c>
      <c r="AK22" s="61" t="b">
        <f t="shared" si="35"/>
        <v>0</v>
      </c>
      <c r="AL22" s="61" t="b">
        <f t="shared" si="36"/>
        <v>0</v>
      </c>
      <c r="AM22" s="220" t="b">
        <f t="shared" si="37"/>
        <v>0</v>
      </c>
      <c r="AN22" s="220" t="b">
        <f t="shared" si="38"/>
        <v>0</v>
      </c>
      <c r="AO22" s="220" t="str">
        <f t="shared" si="39"/>
        <v/>
      </c>
      <c r="AP22" s="220" t="str">
        <f t="shared" si="40"/>
        <v/>
      </c>
      <c r="AQ22" s="220" t="str">
        <f t="shared" si="41"/>
        <v/>
      </c>
      <c r="AR22" s="220" t="str">
        <f t="shared" si="42"/>
        <v/>
      </c>
      <c r="AS22" s="4" t="str">
        <f t="shared" si="43"/>
        <v/>
      </c>
      <c r="AT22" s="220" t="str">
        <f t="shared" si="44"/>
        <v/>
      </c>
      <c r="AU22" s="220" t="str">
        <f t="shared" si="45"/>
        <v/>
      </c>
      <c r="AV22" s="220" t="str">
        <f t="shared" si="46"/>
        <v/>
      </c>
      <c r="AW22" s="233" t="str">
        <f t="shared" si="47"/>
        <v/>
      </c>
      <c r="AX22" s="233" t="str">
        <f t="shared" si="48"/>
        <v/>
      </c>
      <c r="AY22" s="222" t="str">
        <f t="shared" si="49"/>
        <v/>
      </c>
      <c r="AZ22" s="222" t="str">
        <f t="shared" si="50"/>
        <v/>
      </c>
      <c r="BA22" s="220" t="str">
        <f t="shared" si="51"/>
        <v/>
      </c>
      <c r="BB22" s="222" t="str">
        <f t="shared" si="52"/>
        <v/>
      </c>
      <c r="BC22" s="233" t="str">
        <f t="shared" si="53"/>
        <v/>
      </c>
      <c r="BD22" s="222" t="str">
        <f t="shared" si="54"/>
        <v/>
      </c>
      <c r="BE22" s="222" t="str">
        <f t="shared" si="55"/>
        <v/>
      </c>
      <c r="BF22" s="222" t="str">
        <f t="shared" si="56"/>
        <v/>
      </c>
      <c r="BG22" s="222" t="str">
        <f t="shared" si="57"/>
        <v/>
      </c>
      <c r="BH22" s="222" t="str">
        <f t="shared" si="58"/>
        <v/>
      </c>
      <c r="BI22" s="222" t="str">
        <f t="shared" si="59"/>
        <v/>
      </c>
      <c r="BJ22" s="222" t="str">
        <f t="shared" si="60"/>
        <v/>
      </c>
      <c r="BK22" s="222" t="str">
        <f t="shared" si="61"/>
        <v/>
      </c>
      <c r="BL22" s="220" t="str">
        <f t="shared" si="62"/>
        <v/>
      </c>
      <c r="BM22" s="220" t="str">
        <f t="shared" si="63"/>
        <v/>
      </c>
      <c r="BN22" s="220" t="str">
        <f t="shared" si="64"/>
        <v/>
      </c>
      <c r="BO22" s="220" t="str">
        <f t="shared" si="65"/>
        <v/>
      </c>
      <c r="BP22" s="220" t="str">
        <f>IF(AM22,VLOOKUP(AT22,'Beschäftigungsgruppen Honorare'!$I$17:$J$23,2,FALSE),"")</f>
        <v/>
      </c>
      <c r="BQ22" s="220" t="str">
        <f>IF(AN22,INDEX('Beschäftigungsgruppen Honorare'!$J$28:$M$31,BO22,BN22),"")</f>
        <v/>
      </c>
      <c r="BR22" s="220" t="str">
        <f t="shared" si="66"/>
        <v/>
      </c>
      <c r="BS22" s="220" t="str">
        <f>IF(AM22,VLOOKUP(AT22,'Beschäftigungsgruppen Honorare'!$I$17:$L$23,3,FALSE),"")</f>
        <v/>
      </c>
      <c r="BT22" s="220" t="str">
        <f>IF(AM22,VLOOKUP(AT22,'Beschäftigungsgruppen Honorare'!$I$17:$L$23,4,FALSE),"")</f>
        <v/>
      </c>
      <c r="BU22" s="220" t="b">
        <f>E22&lt;&gt;config!$H$20</f>
        <v>1</v>
      </c>
      <c r="BV22" s="64" t="b">
        <f t="shared" si="67"/>
        <v>0</v>
      </c>
      <c r="BW22" s="53" t="b">
        <f t="shared" si="68"/>
        <v>0</v>
      </c>
      <c r="BY22" s="37" t="s">
        <v>46</v>
      </c>
    </row>
    <row r="23" spans="2:77" s="53" customFormat="1" ht="15" customHeight="1" x14ac:dyDescent="0.2">
      <c r="B23" s="203" t="str">
        <f t="shared" si="69"/>
        <v/>
      </c>
      <c r="C23" s="217"/>
      <c r="D23" s="127"/>
      <c r="E23" s="96"/>
      <c r="F23" s="271"/>
      <c r="G23" s="180"/>
      <c r="H23" s="181"/>
      <c r="I23" s="219"/>
      <c r="J23" s="235"/>
      <c r="K23" s="181"/>
      <c r="L23" s="273"/>
      <c r="M23" s="207" t="str">
        <f t="shared" si="18"/>
        <v/>
      </c>
      <c r="N23" s="160" t="str">
        <f t="shared" si="19"/>
        <v/>
      </c>
      <c r="O23" s="161" t="str">
        <f t="shared" ref="O23:O86" si="78">AV23</f>
        <v/>
      </c>
      <c r="P23" s="252" t="str">
        <f t="shared" ref="P23:P86" si="79">AY23</f>
        <v/>
      </c>
      <c r="Q23" s="254" t="str">
        <f t="shared" ref="Q23:Q86" si="80">AZ23</f>
        <v/>
      </c>
      <c r="R23" s="252" t="str">
        <f t="shared" si="23"/>
        <v/>
      </c>
      <c r="S23" s="258" t="str">
        <f t="shared" si="73"/>
        <v/>
      </c>
      <c r="T23" s="252" t="str">
        <f t="shared" si="74"/>
        <v/>
      </c>
      <c r="U23" s="258" t="str">
        <f t="shared" si="75"/>
        <v/>
      </c>
      <c r="V23" s="252" t="str">
        <f t="shared" si="76"/>
        <v/>
      </c>
      <c r="W23" s="258" t="str">
        <f t="shared" si="77"/>
        <v/>
      </c>
      <c r="X23" s="210"/>
      <c r="Y23" s="267"/>
      <c r="Z23" s="4" t="b">
        <f t="shared" si="24"/>
        <v>1</v>
      </c>
      <c r="AA23" s="4" t="b">
        <f t="shared" si="25"/>
        <v>0</v>
      </c>
      <c r="AB23" s="61" t="str">
        <f t="shared" si="26"/>
        <v/>
      </c>
      <c r="AC23" s="61" t="str">
        <f t="shared" si="27"/>
        <v/>
      </c>
      <c r="AD23" s="61" t="str">
        <f t="shared" si="28"/>
        <v/>
      </c>
      <c r="AE23" s="61" t="str">
        <f t="shared" si="29"/>
        <v/>
      </c>
      <c r="AF23" s="232" t="str">
        <f t="shared" si="30"/>
        <v/>
      </c>
      <c r="AG23" s="61" t="str">
        <f t="shared" si="31"/>
        <v/>
      </c>
      <c r="AH23" s="61" t="b">
        <f t="shared" si="32"/>
        <v>0</v>
      </c>
      <c r="AI23" s="61" t="b">
        <f t="shared" si="33"/>
        <v>1</v>
      </c>
      <c r="AJ23" s="61" t="b">
        <f t="shared" si="34"/>
        <v>1</v>
      </c>
      <c r="AK23" s="61" t="b">
        <f t="shared" si="35"/>
        <v>0</v>
      </c>
      <c r="AL23" s="61" t="b">
        <f t="shared" si="36"/>
        <v>0</v>
      </c>
      <c r="AM23" s="220" t="b">
        <f t="shared" si="37"/>
        <v>0</v>
      </c>
      <c r="AN23" s="220" t="b">
        <f t="shared" si="38"/>
        <v>0</v>
      </c>
      <c r="AO23" s="220" t="str">
        <f t="shared" si="39"/>
        <v/>
      </c>
      <c r="AP23" s="220" t="str">
        <f t="shared" si="40"/>
        <v/>
      </c>
      <c r="AQ23" s="220" t="str">
        <f t="shared" si="41"/>
        <v/>
      </c>
      <c r="AR23" s="220" t="str">
        <f t="shared" si="42"/>
        <v/>
      </c>
      <c r="AS23" s="4" t="str">
        <f t="shared" si="43"/>
        <v/>
      </c>
      <c r="AT23" s="220" t="str">
        <f t="shared" si="44"/>
        <v/>
      </c>
      <c r="AU23" s="220" t="str">
        <f t="shared" si="45"/>
        <v/>
      </c>
      <c r="AV23" s="220" t="str">
        <f t="shared" si="46"/>
        <v/>
      </c>
      <c r="AW23" s="233" t="str">
        <f t="shared" si="47"/>
        <v/>
      </c>
      <c r="AX23" s="233" t="str">
        <f t="shared" si="48"/>
        <v/>
      </c>
      <c r="AY23" s="222" t="str">
        <f t="shared" si="49"/>
        <v/>
      </c>
      <c r="AZ23" s="222" t="str">
        <f t="shared" si="50"/>
        <v/>
      </c>
      <c r="BA23" s="220" t="str">
        <f t="shared" si="51"/>
        <v/>
      </c>
      <c r="BB23" s="222" t="str">
        <f t="shared" si="52"/>
        <v/>
      </c>
      <c r="BC23" s="233" t="str">
        <f t="shared" si="53"/>
        <v/>
      </c>
      <c r="BD23" s="222" t="str">
        <f t="shared" si="54"/>
        <v/>
      </c>
      <c r="BE23" s="222" t="str">
        <f t="shared" si="55"/>
        <v/>
      </c>
      <c r="BF23" s="222" t="str">
        <f t="shared" si="56"/>
        <v/>
      </c>
      <c r="BG23" s="222" t="str">
        <f t="shared" si="57"/>
        <v/>
      </c>
      <c r="BH23" s="222" t="str">
        <f t="shared" si="58"/>
        <v/>
      </c>
      <c r="BI23" s="222" t="str">
        <f t="shared" si="59"/>
        <v/>
      </c>
      <c r="BJ23" s="222" t="str">
        <f t="shared" si="60"/>
        <v/>
      </c>
      <c r="BK23" s="222" t="str">
        <f t="shared" si="61"/>
        <v/>
      </c>
      <c r="BL23" s="220" t="str">
        <f t="shared" si="62"/>
        <v/>
      </c>
      <c r="BM23" s="220" t="str">
        <f t="shared" si="63"/>
        <v/>
      </c>
      <c r="BN23" s="220" t="str">
        <f t="shared" si="64"/>
        <v/>
      </c>
      <c r="BO23" s="220" t="str">
        <f t="shared" si="65"/>
        <v/>
      </c>
      <c r="BP23" s="220" t="str">
        <f>IF(AM23,VLOOKUP(AT23,'Beschäftigungsgruppen Honorare'!$I$17:$J$23,2,FALSE),"")</f>
        <v/>
      </c>
      <c r="BQ23" s="220" t="str">
        <f>IF(AN23,INDEX('Beschäftigungsgruppen Honorare'!$J$28:$M$31,BO23,BN23),"")</f>
        <v/>
      </c>
      <c r="BR23" s="220" t="str">
        <f t="shared" si="66"/>
        <v/>
      </c>
      <c r="BS23" s="220" t="str">
        <f>IF(AM23,VLOOKUP(AT23,'Beschäftigungsgruppen Honorare'!$I$17:$L$23,3,FALSE),"")</f>
        <v/>
      </c>
      <c r="BT23" s="220" t="str">
        <f>IF(AM23,VLOOKUP(AT23,'Beschäftigungsgruppen Honorare'!$I$17:$L$23,4,FALSE),"")</f>
        <v/>
      </c>
      <c r="BU23" s="220" t="b">
        <f>E23&lt;&gt;config!$H$20</f>
        <v>1</v>
      </c>
      <c r="BV23" s="64" t="b">
        <f t="shared" si="67"/>
        <v>0</v>
      </c>
      <c r="BW23" s="53" t="b">
        <f t="shared" si="68"/>
        <v>0</v>
      </c>
      <c r="BY23" s="37" t="s">
        <v>527</v>
      </c>
    </row>
    <row r="24" spans="2:77" s="53" customFormat="1" ht="15" customHeight="1" x14ac:dyDescent="0.2">
      <c r="B24" s="203" t="str">
        <f t="shared" si="69"/>
        <v/>
      </c>
      <c r="C24" s="217"/>
      <c r="D24" s="127"/>
      <c r="E24" s="96"/>
      <c r="F24" s="271"/>
      <c r="G24" s="180"/>
      <c r="H24" s="181"/>
      <c r="I24" s="219"/>
      <c r="J24" s="235"/>
      <c r="K24" s="181"/>
      <c r="L24" s="273"/>
      <c r="M24" s="207" t="str">
        <f t="shared" si="18"/>
        <v/>
      </c>
      <c r="N24" s="160" t="str">
        <f t="shared" si="19"/>
        <v/>
      </c>
      <c r="O24" s="161" t="str">
        <f t="shared" si="78"/>
        <v/>
      </c>
      <c r="P24" s="252" t="str">
        <f t="shared" si="79"/>
        <v/>
      </c>
      <c r="Q24" s="254" t="str">
        <f t="shared" si="80"/>
        <v/>
      </c>
      <c r="R24" s="252" t="str">
        <f t="shared" si="23"/>
        <v/>
      </c>
      <c r="S24" s="258" t="str">
        <f t="shared" si="73"/>
        <v/>
      </c>
      <c r="T24" s="252" t="str">
        <f t="shared" si="74"/>
        <v/>
      </c>
      <c r="U24" s="258" t="str">
        <f t="shared" si="75"/>
        <v/>
      </c>
      <c r="V24" s="252" t="str">
        <f t="shared" si="76"/>
        <v/>
      </c>
      <c r="W24" s="258" t="str">
        <f t="shared" si="77"/>
        <v/>
      </c>
      <c r="X24" s="120"/>
      <c r="Y24" s="267"/>
      <c r="Z24" s="4" t="b">
        <f t="shared" si="24"/>
        <v>1</v>
      </c>
      <c r="AA24" s="4" t="b">
        <f t="shared" si="25"/>
        <v>0</v>
      </c>
      <c r="AB24" s="61" t="str">
        <f t="shared" si="26"/>
        <v/>
      </c>
      <c r="AC24" s="61" t="str">
        <f t="shared" si="27"/>
        <v/>
      </c>
      <c r="AD24" s="61" t="str">
        <f t="shared" si="28"/>
        <v/>
      </c>
      <c r="AE24" s="61" t="str">
        <f t="shared" si="29"/>
        <v/>
      </c>
      <c r="AF24" s="232" t="str">
        <f t="shared" si="30"/>
        <v/>
      </c>
      <c r="AG24" s="61" t="str">
        <f t="shared" si="31"/>
        <v/>
      </c>
      <c r="AH24" s="61" t="b">
        <f t="shared" si="32"/>
        <v>0</v>
      </c>
      <c r="AI24" s="61" t="b">
        <f t="shared" si="33"/>
        <v>1</v>
      </c>
      <c r="AJ24" s="61" t="b">
        <f t="shared" si="34"/>
        <v>1</v>
      </c>
      <c r="AK24" s="61" t="b">
        <f t="shared" si="35"/>
        <v>0</v>
      </c>
      <c r="AL24" s="61" t="b">
        <f t="shared" si="36"/>
        <v>0</v>
      </c>
      <c r="AM24" s="220" t="b">
        <f t="shared" si="37"/>
        <v>0</v>
      </c>
      <c r="AN24" s="220" t="b">
        <f t="shared" si="38"/>
        <v>0</v>
      </c>
      <c r="AO24" s="220" t="str">
        <f t="shared" si="39"/>
        <v/>
      </c>
      <c r="AP24" s="220" t="str">
        <f t="shared" si="40"/>
        <v/>
      </c>
      <c r="AQ24" s="220" t="str">
        <f t="shared" si="41"/>
        <v/>
      </c>
      <c r="AR24" s="220" t="str">
        <f t="shared" si="42"/>
        <v/>
      </c>
      <c r="AS24" s="4" t="str">
        <f t="shared" si="43"/>
        <v/>
      </c>
      <c r="AT24" s="220" t="str">
        <f t="shared" si="44"/>
        <v/>
      </c>
      <c r="AU24" s="220" t="str">
        <f t="shared" si="45"/>
        <v/>
      </c>
      <c r="AV24" s="220" t="str">
        <f t="shared" si="46"/>
        <v/>
      </c>
      <c r="AW24" s="233" t="str">
        <f t="shared" si="47"/>
        <v/>
      </c>
      <c r="AX24" s="233" t="str">
        <f t="shared" si="48"/>
        <v/>
      </c>
      <c r="AY24" s="222" t="str">
        <f t="shared" si="49"/>
        <v/>
      </c>
      <c r="AZ24" s="222" t="str">
        <f t="shared" si="50"/>
        <v/>
      </c>
      <c r="BA24" s="220" t="str">
        <f t="shared" si="51"/>
        <v/>
      </c>
      <c r="BB24" s="222" t="str">
        <f t="shared" si="52"/>
        <v/>
      </c>
      <c r="BC24" s="233" t="str">
        <f t="shared" si="53"/>
        <v/>
      </c>
      <c r="BD24" s="222" t="str">
        <f t="shared" si="54"/>
        <v/>
      </c>
      <c r="BE24" s="222" t="str">
        <f t="shared" si="55"/>
        <v/>
      </c>
      <c r="BF24" s="222" t="str">
        <f t="shared" si="56"/>
        <v/>
      </c>
      <c r="BG24" s="222" t="str">
        <f t="shared" si="57"/>
        <v/>
      </c>
      <c r="BH24" s="222" t="str">
        <f t="shared" si="58"/>
        <v/>
      </c>
      <c r="BI24" s="222" t="str">
        <f t="shared" si="59"/>
        <v/>
      </c>
      <c r="BJ24" s="222" t="str">
        <f t="shared" si="60"/>
        <v/>
      </c>
      <c r="BK24" s="222" t="str">
        <f t="shared" si="61"/>
        <v/>
      </c>
      <c r="BL24" s="220" t="str">
        <f t="shared" si="62"/>
        <v/>
      </c>
      <c r="BM24" s="220" t="str">
        <f t="shared" si="63"/>
        <v/>
      </c>
      <c r="BN24" s="220" t="str">
        <f t="shared" si="64"/>
        <v/>
      </c>
      <c r="BO24" s="220" t="str">
        <f t="shared" si="65"/>
        <v/>
      </c>
      <c r="BP24" s="220" t="str">
        <f>IF(AM24,VLOOKUP(AT24,'Beschäftigungsgruppen Honorare'!$I$17:$J$23,2,FALSE),"")</f>
        <v/>
      </c>
      <c r="BQ24" s="220" t="str">
        <f>IF(AN24,INDEX('Beschäftigungsgruppen Honorare'!$J$28:$M$31,BO24,BN24),"")</f>
        <v/>
      </c>
      <c r="BR24" s="220" t="str">
        <f t="shared" si="66"/>
        <v/>
      </c>
      <c r="BS24" s="220" t="str">
        <f>IF(AM24,VLOOKUP(AT24,'Beschäftigungsgruppen Honorare'!$I$17:$L$23,3,FALSE),"")</f>
        <v/>
      </c>
      <c r="BT24" s="220" t="str">
        <f>IF(AM24,VLOOKUP(AT24,'Beschäftigungsgruppen Honorare'!$I$17:$L$23,4,FALSE),"")</f>
        <v/>
      </c>
      <c r="BU24" s="220" t="b">
        <f>E24&lt;&gt;config!$H$20</f>
        <v>1</v>
      </c>
      <c r="BV24" s="64" t="b">
        <f t="shared" si="67"/>
        <v>0</v>
      </c>
      <c r="BW24" s="53" t="b">
        <f t="shared" si="68"/>
        <v>0</v>
      </c>
    </row>
    <row r="25" spans="2:77" s="53" customFormat="1" ht="15" customHeight="1" x14ac:dyDescent="0.2">
      <c r="B25" s="203" t="str">
        <f t="shared" si="69"/>
        <v/>
      </c>
      <c r="C25" s="217"/>
      <c r="D25" s="127"/>
      <c r="E25" s="96"/>
      <c r="F25" s="271"/>
      <c r="G25" s="180"/>
      <c r="H25" s="181"/>
      <c r="I25" s="219"/>
      <c r="J25" s="235"/>
      <c r="K25" s="181"/>
      <c r="L25" s="273"/>
      <c r="M25" s="207" t="str">
        <f t="shared" si="18"/>
        <v/>
      </c>
      <c r="N25" s="160" t="str">
        <f t="shared" si="19"/>
        <v/>
      </c>
      <c r="O25" s="161" t="str">
        <f t="shared" si="78"/>
        <v/>
      </c>
      <c r="P25" s="252" t="str">
        <f t="shared" si="79"/>
        <v/>
      </c>
      <c r="Q25" s="254" t="str">
        <f t="shared" si="80"/>
        <v/>
      </c>
      <c r="R25" s="252" t="str">
        <f t="shared" si="23"/>
        <v/>
      </c>
      <c r="S25" s="258" t="str">
        <f t="shared" si="73"/>
        <v/>
      </c>
      <c r="T25" s="252" t="str">
        <f t="shared" si="74"/>
        <v/>
      </c>
      <c r="U25" s="258" t="str">
        <f t="shared" si="75"/>
        <v/>
      </c>
      <c r="V25" s="252" t="str">
        <f t="shared" si="76"/>
        <v/>
      </c>
      <c r="W25" s="258" t="str">
        <f t="shared" si="77"/>
        <v/>
      </c>
      <c r="X25" s="120"/>
      <c r="Y25" s="267"/>
      <c r="Z25" s="4" t="b">
        <f t="shared" si="24"/>
        <v>1</v>
      </c>
      <c r="AA25" s="4" t="b">
        <f t="shared" si="25"/>
        <v>0</v>
      </c>
      <c r="AB25" s="61" t="str">
        <f t="shared" si="26"/>
        <v/>
      </c>
      <c r="AC25" s="61" t="str">
        <f t="shared" si="27"/>
        <v/>
      </c>
      <c r="AD25" s="61" t="str">
        <f t="shared" si="28"/>
        <v/>
      </c>
      <c r="AE25" s="61" t="str">
        <f t="shared" si="29"/>
        <v/>
      </c>
      <c r="AF25" s="232" t="str">
        <f t="shared" si="30"/>
        <v/>
      </c>
      <c r="AG25" s="61" t="str">
        <f t="shared" si="31"/>
        <v/>
      </c>
      <c r="AH25" s="61" t="b">
        <f t="shared" si="32"/>
        <v>0</v>
      </c>
      <c r="AI25" s="61" t="b">
        <f t="shared" si="33"/>
        <v>1</v>
      </c>
      <c r="AJ25" s="61" t="b">
        <f t="shared" si="34"/>
        <v>1</v>
      </c>
      <c r="AK25" s="61" t="b">
        <f t="shared" si="35"/>
        <v>0</v>
      </c>
      <c r="AL25" s="61" t="b">
        <f t="shared" si="36"/>
        <v>0</v>
      </c>
      <c r="AM25" s="220" t="b">
        <f t="shared" si="37"/>
        <v>0</v>
      </c>
      <c r="AN25" s="220" t="b">
        <f t="shared" si="38"/>
        <v>0</v>
      </c>
      <c r="AO25" s="220" t="str">
        <f t="shared" si="39"/>
        <v/>
      </c>
      <c r="AP25" s="220" t="str">
        <f t="shared" si="40"/>
        <v/>
      </c>
      <c r="AQ25" s="220" t="str">
        <f t="shared" si="41"/>
        <v/>
      </c>
      <c r="AR25" s="220" t="str">
        <f t="shared" si="42"/>
        <v/>
      </c>
      <c r="AS25" s="4" t="str">
        <f t="shared" si="43"/>
        <v/>
      </c>
      <c r="AT25" s="220" t="str">
        <f t="shared" si="44"/>
        <v/>
      </c>
      <c r="AU25" s="220" t="str">
        <f t="shared" si="45"/>
        <v/>
      </c>
      <c r="AV25" s="220" t="str">
        <f t="shared" si="46"/>
        <v/>
      </c>
      <c r="AW25" s="233" t="str">
        <f t="shared" si="47"/>
        <v/>
      </c>
      <c r="AX25" s="233" t="str">
        <f t="shared" si="48"/>
        <v/>
      </c>
      <c r="AY25" s="222" t="str">
        <f t="shared" si="49"/>
        <v/>
      </c>
      <c r="AZ25" s="222" t="str">
        <f t="shared" si="50"/>
        <v/>
      </c>
      <c r="BA25" s="220" t="str">
        <f t="shared" si="51"/>
        <v/>
      </c>
      <c r="BB25" s="222" t="str">
        <f t="shared" si="52"/>
        <v/>
      </c>
      <c r="BC25" s="233" t="str">
        <f t="shared" si="53"/>
        <v/>
      </c>
      <c r="BD25" s="222" t="str">
        <f t="shared" si="54"/>
        <v/>
      </c>
      <c r="BE25" s="222" t="str">
        <f t="shared" si="55"/>
        <v/>
      </c>
      <c r="BF25" s="222" t="str">
        <f t="shared" si="56"/>
        <v/>
      </c>
      <c r="BG25" s="222" t="str">
        <f t="shared" si="57"/>
        <v/>
      </c>
      <c r="BH25" s="222" t="str">
        <f t="shared" si="58"/>
        <v/>
      </c>
      <c r="BI25" s="222" t="str">
        <f t="shared" si="59"/>
        <v/>
      </c>
      <c r="BJ25" s="222" t="str">
        <f t="shared" si="60"/>
        <v/>
      </c>
      <c r="BK25" s="222" t="str">
        <f t="shared" si="61"/>
        <v/>
      </c>
      <c r="BL25" s="220" t="str">
        <f t="shared" si="62"/>
        <v/>
      </c>
      <c r="BM25" s="220" t="str">
        <f t="shared" si="63"/>
        <v/>
      </c>
      <c r="BN25" s="220" t="str">
        <f t="shared" si="64"/>
        <v/>
      </c>
      <c r="BO25" s="220" t="str">
        <f t="shared" si="65"/>
        <v/>
      </c>
      <c r="BP25" s="220" t="str">
        <f>IF(AM25,VLOOKUP(AT25,'Beschäftigungsgruppen Honorare'!$I$17:$J$23,2,FALSE),"")</f>
        <v/>
      </c>
      <c r="BQ25" s="220" t="str">
        <f>IF(AN25,INDEX('Beschäftigungsgruppen Honorare'!$J$28:$M$31,BO25,BN25),"")</f>
        <v/>
      </c>
      <c r="BR25" s="220" t="str">
        <f t="shared" si="66"/>
        <v/>
      </c>
      <c r="BS25" s="220" t="str">
        <f>IF(AM25,VLOOKUP(AT25,'Beschäftigungsgruppen Honorare'!$I$17:$L$23,3,FALSE),"")</f>
        <v/>
      </c>
      <c r="BT25" s="220" t="str">
        <f>IF(AM25,VLOOKUP(AT25,'Beschäftigungsgruppen Honorare'!$I$17:$L$23,4,FALSE),"")</f>
        <v/>
      </c>
      <c r="BU25" s="220" t="b">
        <f>E25&lt;&gt;config!$H$20</f>
        <v>1</v>
      </c>
      <c r="BV25" s="64" t="b">
        <f t="shared" si="67"/>
        <v>0</v>
      </c>
      <c r="BW25" s="53" t="b">
        <f t="shared" si="68"/>
        <v>0</v>
      </c>
      <c r="BY25" s="53" t="str">
        <f>IF(BU25,BQ25,BP25)</f>
        <v/>
      </c>
    </row>
    <row r="26" spans="2:77" s="53" customFormat="1" ht="15" customHeight="1" x14ac:dyDescent="0.2">
      <c r="B26" s="203" t="str">
        <f t="shared" si="69"/>
        <v/>
      </c>
      <c r="C26" s="217"/>
      <c r="D26" s="127"/>
      <c r="E26" s="96"/>
      <c r="F26" s="271"/>
      <c r="G26" s="180"/>
      <c r="H26" s="181"/>
      <c r="I26" s="219"/>
      <c r="J26" s="235"/>
      <c r="K26" s="181"/>
      <c r="L26" s="273"/>
      <c r="M26" s="207" t="str">
        <f t="shared" si="18"/>
        <v/>
      </c>
      <c r="N26" s="160" t="str">
        <f t="shared" si="19"/>
        <v/>
      </c>
      <c r="O26" s="161" t="str">
        <f t="shared" si="78"/>
        <v/>
      </c>
      <c r="P26" s="252" t="str">
        <f t="shared" si="79"/>
        <v/>
      </c>
      <c r="Q26" s="254" t="str">
        <f t="shared" si="80"/>
        <v/>
      </c>
      <c r="R26" s="252" t="str">
        <f t="shared" si="23"/>
        <v/>
      </c>
      <c r="S26" s="258" t="str">
        <f t="shared" si="73"/>
        <v/>
      </c>
      <c r="T26" s="252" t="str">
        <f t="shared" si="74"/>
        <v/>
      </c>
      <c r="U26" s="258" t="str">
        <f t="shared" si="75"/>
        <v/>
      </c>
      <c r="V26" s="252" t="str">
        <f t="shared" si="76"/>
        <v/>
      </c>
      <c r="W26" s="258" t="str">
        <f t="shared" si="77"/>
        <v/>
      </c>
      <c r="X26" s="120"/>
      <c r="Y26" s="267"/>
      <c r="Z26" s="4" t="b">
        <f t="shared" si="24"/>
        <v>1</v>
      </c>
      <c r="AA26" s="4" t="b">
        <f t="shared" si="25"/>
        <v>0</v>
      </c>
      <c r="AB26" s="61" t="str">
        <f t="shared" si="26"/>
        <v/>
      </c>
      <c r="AC26" s="61" t="str">
        <f t="shared" si="27"/>
        <v/>
      </c>
      <c r="AD26" s="61" t="str">
        <f t="shared" si="28"/>
        <v/>
      </c>
      <c r="AE26" s="61" t="str">
        <f t="shared" si="29"/>
        <v/>
      </c>
      <c r="AF26" s="232" t="str">
        <f t="shared" si="30"/>
        <v/>
      </c>
      <c r="AG26" s="61" t="str">
        <f t="shared" si="31"/>
        <v/>
      </c>
      <c r="AH26" s="61" t="b">
        <f t="shared" si="32"/>
        <v>0</v>
      </c>
      <c r="AI26" s="61" t="b">
        <f t="shared" si="33"/>
        <v>1</v>
      </c>
      <c r="AJ26" s="61" t="b">
        <f t="shared" si="34"/>
        <v>1</v>
      </c>
      <c r="AK26" s="61" t="b">
        <f t="shared" si="35"/>
        <v>0</v>
      </c>
      <c r="AL26" s="61" t="b">
        <f t="shared" si="36"/>
        <v>0</v>
      </c>
      <c r="AM26" s="220" t="b">
        <f t="shared" si="37"/>
        <v>0</v>
      </c>
      <c r="AN26" s="220" t="b">
        <f t="shared" si="38"/>
        <v>0</v>
      </c>
      <c r="AO26" s="220" t="str">
        <f t="shared" si="39"/>
        <v/>
      </c>
      <c r="AP26" s="220" t="str">
        <f t="shared" si="40"/>
        <v/>
      </c>
      <c r="AQ26" s="220" t="str">
        <f t="shared" si="41"/>
        <v/>
      </c>
      <c r="AR26" s="220" t="str">
        <f t="shared" si="42"/>
        <v/>
      </c>
      <c r="AS26" s="4" t="str">
        <f t="shared" si="43"/>
        <v/>
      </c>
      <c r="AT26" s="220" t="str">
        <f t="shared" si="44"/>
        <v/>
      </c>
      <c r="AU26" s="220" t="str">
        <f t="shared" si="45"/>
        <v/>
      </c>
      <c r="AV26" s="220" t="str">
        <f t="shared" si="46"/>
        <v/>
      </c>
      <c r="AW26" s="233" t="str">
        <f t="shared" si="47"/>
        <v/>
      </c>
      <c r="AX26" s="233" t="str">
        <f t="shared" si="48"/>
        <v/>
      </c>
      <c r="AY26" s="222" t="str">
        <f t="shared" si="49"/>
        <v/>
      </c>
      <c r="AZ26" s="222" t="str">
        <f t="shared" si="50"/>
        <v/>
      </c>
      <c r="BA26" s="220" t="str">
        <f t="shared" si="51"/>
        <v/>
      </c>
      <c r="BB26" s="222" t="str">
        <f t="shared" si="52"/>
        <v/>
      </c>
      <c r="BC26" s="233" t="str">
        <f t="shared" si="53"/>
        <v/>
      </c>
      <c r="BD26" s="222" t="str">
        <f t="shared" si="54"/>
        <v/>
      </c>
      <c r="BE26" s="222" t="str">
        <f t="shared" si="55"/>
        <v/>
      </c>
      <c r="BF26" s="222" t="str">
        <f t="shared" si="56"/>
        <v/>
      </c>
      <c r="BG26" s="222" t="str">
        <f t="shared" si="57"/>
        <v/>
      </c>
      <c r="BH26" s="222" t="str">
        <f t="shared" si="58"/>
        <v/>
      </c>
      <c r="BI26" s="222" t="str">
        <f t="shared" si="59"/>
        <v/>
      </c>
      <c r="BJ26" s="222" t="str">
        <f t="shared" si="60"/>
        <v/>
      </c>
      <c r="BK26" s="222" t="str">
        <f t="shared" si="61"/>
        <v/>
      </c>
      <c r="BL26" s="220" t="str">
        <f t="shared" si="62"/>
        <v/>
      </c>
      <c r="BM26" s="220" t="str">
        <f t="shared" si="63"/>
        <v/>
      </c>
      <c r="BN26" s="220" t="str">
        <f t="shared" si="64"/>
        <v/>
      </c>
      <c r="BO26" s="220" t="str">
        <f t="shared" si="65"/>
        <v/>
      </c>
      <c r="BP26" s="220" t="str">
        <f>IF(AM26,VLOOKUP(AT26,'Beschäftigungsgruppen Honorare'!$I$17:$J$23,2,FALSE),"")</f>
        <v/>
      </c>
      <c r="BQ26" s="220" t="str">
        <f>IF(AN26,INDEX('Beschäftigungsgruppen Honorare'!$J$28:$M$31,BO26,BN26),"")</f>
        <v/>
      </c>
      <c r="BR26" s="220" t="str">
        <f t="shared" si="66"/>
        <v/>
      </c>
      <c r="BS26" s="220" t="str">
        <f>IF(AM26,VLOOKUP(AT26,'Beschäftigungsgruppen Honorare'!$I$17:$L$23,3,FALSE),"")</f>
        <v/>
      </c>
      <c r="BT26" s="220" t="str">
        <f>IF(AM26,VLOOKUP(AT26,'Beschäftigungsgruppen Honorare'!$I$17:$L$23,4,FALSE),"")</f>
        <v/>
      </c>
      <c r="BU26" s="220" t="b">
        <f>E26&lt;&gt;config!$H$20</f>
        <v>1</v>
      </c>
      <c r="BV26" s="64" t="b">
        <f t="shared" si="67"/>
        <v>0</v>
      </c>
      <c r="BW26" s="53" t="b">
        <f t="shared" si="68"/>
        <v>0</v>
      </c>
      <c r="BY26" s="53" t="str">
        <f>IF(BU26,BQ26,BP26)</f>
        <v/>
      </c>
    </row>
    <row r="27" spans="2:77" s="53" customFormat="1" ht="15" customHeight="1" x14ac:dyDescent="0.2">
      <c r="B27" s="203" t="str">
        <f t="shared" si="69"/>
        <v/>
      </c>
      <c r="C27" s="217"/>
      <c r="D27" s="127"/>
      <c r="E27" s="96"/>
      <c r="F27" s="271"/>
      <c r="G27" s="180"/>
      <c r="H27" s="181"/>
      <c r="I27" s="219"/>
      <c r="J27" s="259"/>
      <c r="K27" s="181"/>
      <c r="L27" s="273"/>
      <c r="M27" s="207" t="str">
        <f t="shared" si="18"/>
        <v/>
      </c>
      <c r="N27" s="160" t="str">
        <f t="shared" si="19"/>
        <v/>
      </c>
      <c r="O27" s="161" t="str">
        <f t="shared" si="78"/>
        <v/>
      </c>
      <c r="P27" s="252" t="str">
        <f t="shared" si="79"/>
        <v/>
      </c>
      <c r="Q27" s="254" t="str">
        <f t="shared" si="80"/>
        <v/>
      </c>
      <c r="R27" s="252" t="str">
        <f t="shared" si="23"/>
        <v/>
      </c>
      <c r="S27" s="258" t="str">
        <f t="shared" si="73"/>
        <v/>
      </c>
      <c r="T27" s="252" t="str">
        <f t="shared" si="74"/>
        <v/>
      </c>
      <c r="U27" s="258" t="str">
        <f t="shared" si="75"/>
        <v/>
      </c>
      <c r="V27" s="252" t="str">
        <f t="shared" si="76"/>
        <v/>
      </c>
      <c r="W27" s="258" t="str">
        <f t="shared" si="77"/>
        <v/>
      </c>
      <c r="X27" s="120"/>
      <c r="Y27" s="267"/>
      <c r="Z27" s="4" t="b">
        <f t="shared" si="24"/>
        <v>1</v>
      </c>
      <c r="AA27" s="4" t="b">
        <f t="shared" si="25"/>
        <v>0</v>
      </c>
      <c r="AB27" s="61" t="str">
        <f t="shared" si="26"/>
        <v/>
      </c>
      <c r="AC27" s="61" t="str">
        <f t="shared" si="27"/>
        <v/>
      </c>
      <c r="AD27" s="61" t="str">
        <f t="shared" si="28"/>
        <v/>
      </c>
      <c r="AE27" s="61" t="str">
        <f t="shared" si="29"/>
        <v/>
      </c>
      <c r="AF27" s="232" t="str">
        <f t="shared" si="30"/>
        <v/>
      </c>
      <c r="AG27" s="61" t="str">
        <f t="shared" si="31"/>
        <v/>
      </c>
      <c r="AH27" s="61" t="b">
        <f t="shared" si="32"/>
        <v>0</v>
      </c>
      <c r="AI27" s="61" t="b">
        <f t="shared" si="33"/>
        <v>1</v>
      </c>
      <c r="AJ27" s="61" t="b">
        <f t="shared" si="34"/>
        <v>1</v>
      </c>
      <c r="AK27" s="61" t="b">
        <f t="shared" si="35"/>
        <v>0</v>
      </c>
      <c r="AL27" s="61" t="b">
        <f t="shared" si="36"/>
        <v>0</v>
      </c>
      <c r="AM27" s="220" t="b">
        <f t="shared" si="37"/>
        <v>0</v>
      </c>
      <c r="AN27" s="220" t="b">
        <f t="shared" si="38"/>
        <v>0</v>
      </c>
      <c r="AO27" s="220" t="str">
        <f t="shared" si="39"/>
        <v/>
      </c>
      <c r="AP27" s="220" t="str">
        <f t="shared" si="40"/>
        <v/>
      </c>
      <c r="AQ27" s="220" t="str">
        <f t="shared" si="41"/>
        <v/>
      </c>
      <c r="AR27" s="220" t="str">
        <f t="shared" si="42"/>
        <v/>
      </c>
      <c r="AS27" s="4" t="str">
        <f t="shared" si="43"/>
        <v/>
      </c>
      <c r="AT27" s="220" t="str">
        <f t="shared" si="44"/>
        <v/>
      </c>
      <c r="AU27" s="220" t="str">
        <f t="shared" si="45"/>
        <v/>
      </c>
      <c r="AV27" s="220" t="str">
        <f t="shared" si="46"/>
        <v/>
      </c>
      <c r="AW27" s="233" t="str">
        <f t="shared" si="47"/>
        <v/>
      </c>
      <c r="AX27" s="233" t="str">
        <f t="shared" si="48"/>
        <v/>
      </c>
      <c r="AY27" s="222" t="str">
        <f t="shared" si="49"/>
        <v/>
      </c>
      <c r="AZ27" s="222" t="str">
        <f t="shared" si="50"/>
        <v/>
      </c>
      <c r="BA27" s="220" t="str">
        <f t="shared" si="51"/>
        <v/>
      </c>
      <c r="BB27" s="222" t="str">
        <f t="shared" si="52"/>
        <v/>
      </c>
      <c r="BC27" s="233" t="str">
        <f t="shared" si="53"/>
        <v/>
      </c>
      <c r="BD27" s="222" t="str">
        <f t="shared" si="54"/>
        <v/>
      </c>
      <c r="BE27" s="222" t="str">
        <f t="shared" si="55"/>
        <v/>
      </c>
      <c r="BF27" s="222" t="str">
        <f t="shared" si="56"/>
        <v/>
      </c>
      <c r="BG27" s="222" t="str">
        <f t="shared" si="57"/>
        <v/>
      </c>
      <c r="BH27" s="222" t="str">
        <f t="shared" si="58"/>
        <v/>
      </c>
      <c r="BI27" s="222" t="str">
        <f t="shared" si="59"/>
        <v/>
      </c>
      <c r="BJ27" s="222" t="str">
        <f t="shared" si="60"/>
        <v/>
      </c>
      <c r="BK27" s="222" t="str">
        <f t="shared" si="61"/>
        <v/>
      </c>
      <c r="BL27" s="220" t="str">
        <f t="shared" si="62"/>
        <v/>
      </c>
      <c r="BM27" s="220" t="str">
        <f t="shared" si="63"/>
        <v/>
      </c>
      <c r="BN27" s="220" t="str">
        <f t="shared" si="64"/>
        <v/>
      </c>
      <c r="BO27" s="220" t="str">
        <f t="shared" si="65"/>
        <v/>
      </c>
      <c r="BP27" s="220" t="str">
        <f>IF(AM27,VLOOKUP(AT27,'Beschäftigungsgruppen Honorare'!$I$17:$J$23,2,FALSE),"")</f>
        <v/>
      </c>
      <c r="BQ27" s="220" t="str">
        <f>IF(AN27,INDEX('Beschäftigungsgruppen Honorare'!$J$28:$M$31,BO27,BN27),"")</f>
        <v/>
      </c>
      <c r="BR27" s="220" t="str">
        <f t="shared" si="66"/>
        <v/>
      </c>
      <c r="BS27" s="220" t="str">
        <f>IF(AM27,VLOOKUP(AT27,'Beschäftigungsgruppen Honorare'!$I$17:$L$23,3,FALSE),"")</f>
        <v/>
      </c>
      <c r="BT27" s="220" t="str">
        <f>IF(AM27,VLOOKUP(AT27,'Beschäftigungsgruppen Honorare'!$I$17:$L$23,4,FALSE),"")</f>
        <v/>
      </c>
      <c r="BU27" s="220" t="b">
        <f>E27&lt;&gt;config!$H$20</f>
        <v>1</v>
      </c>
      <c r="BV27" s="64" t="b">
        <f t="shared" si="67"/>
        <v>0</v>
      </c>
      <c r="BW27" s="53" t="b">
        <f t="shared" si="68"/>
        <v>0</v>
      </c>
      <c r="BY27" s="53" t="str">
        <f>IF(BU27,BQ27,BP27)</f>
        <v/>
      </c>
    </row>
    <row r="28" spans="2:77" s="53" customFormat="1" ht="15" customHeight="1" x14ac:dyDescent="0.2">
      <c r="B28" s="203" t="str">
        <f t="shared" si="69"/>
        <v/>
      </c>
      <c r="C28" s="217"/>
      <c r="D28" s="127"/>
      <c r="E28" s="96"/>
      <c r="F28" s="271"/>
      <c r="G28" s="180"/>
      <c r="H28" s="181"/>
      <c r="I28" s="219"/>
      <c r="J28" s="259"/>
      <c r="K28" s="181"/>
      <c r="L28" s="273"/>
      <c r="M28" s="207" t="str">
        <f t="shared" si="18"/>
        <v/>
      </c>
      <c r="N28" s="160" t="str">
        <f t="shared" si="19"/>
        <v/>
      </c>
      <c r="O28" s="161" t="str">
        <f t="shared" si="78"/>
        <v/>
      </c>
      <c r="P28" s="252" t="str">
        <f t="shared" si="79"/>
        <v/>
      </c>
      <c r="Q28" s="254" t="str">
        <f t="shared" si="80"/>
        <v/>
      </c>
      <c r="R28" s="252" t="str">
        <f t="shared" si="23"/>
        <v/>
      </c>
      <c r="S28" s="258" t="str">
        <f t="shared" si="73"/>
        <v/>
      </c>
      <c r="T28" s="252" t="str">
        <f t="shared" si="74"/>
        <v/>
      </c>
      <c r="U28" s="258" t="str">
        <f t="shared" si="75"/>
        <v/>
      </c>
      <c r="V28" s="252" t="str">
        <f t="shared" si="76"/>
        <v/>
      </c>
      <c r="W28" s="258" t="str">
        <f t="shared" si="77"/>
        <v/>
      </c>
      <c r="X28" s="120"/>
      <c r="Y28" s="267"/>
      <c r="Z28" s="4" t="b">
        <f t="shared" si="24"/>
        <v>1</v>
      </c>
      <c r="AA28" s="4" t="b">
        <f t="shared" si="25"/>
        <v>0</v>
      </c>
      <c r="AB28" s="61" t="str">
        <f t="shared" si="26"/>
        <v/>
      </c>
      <c r="AC28" s="61" t="str">
        <f t="shared" si="27"/>
        <v/>
      </c>
      <c r="AD28" s="61" t="str">
        <f t="shared" si="28"/>
        <v/>
      </c>
      <c r="AE28" s="61" t="str">
        <f t="shared" si="29"/>
        <v/>
      </c>
      <c r="AF28" s="232" t="str">
        <f t="shared" si="30"/>
        <v/>
      </c>
      <c r="AG28" s="61" t="str">
        <f t="shared" si="31"/>
        <v/>
      </c>
      <c r="AH28" s="61" t="b">
        <f t="shared" si="32"/>
        <v>0</v>
      </c>
      <c r="AI28" s="61" t="b">
        <f t="shared" si="33"/>
        <v>1</v>
      </c>
      <c r="AJ28" s="61" t="b">
        <f t="shared" si="34"/>
        <v>1</v>
      </c>
      <c r="AK28" s="61" t="b">
        <f t="shared" si="35"/>
        <v>0</v>
      </c>
      <c r="AL28" s="61" t="b">
        <f t="shared" si="36"/>
        <v>0</v>
      </c>
      <c r="AM28" s="220" t="b">
        <f t="shared" si="37"/>
        <v>0</v>
      </c>
      <c r="AN28" s="220" t="b">
        <f t="shared" si="38"/>
        <v>0</v>
      </c>
      <c r="AO28" s="220" t="str">
        <f t="shared" si="39"/>
        <v/>
      </c>
      <c r="AP28" s="220" t="str">
        <f t="shared" si="40"/>
        <v/>
      </c>
      <c r="AQ28" s="220" t="str">
        <f t="shared" si="41"/>
        <v/>
      </c>
      <c r="AR28" s="220" t="str">
        <f t="shared" si="42"/>
        <v/>
      </c>
      <c r="AS28" s="4" t="str">
        <f t="shared" si="43"/>
        <v/>
      </c>
      <c r="AT28" s="220" t="str">
        <f t="shared" si="44"/>
        <v/>
      </c>
      <c r="AU28" s="220" t="str">
        <f t="shared" si="45"/>
        <v/>
      </c>
      <c r="AV28" s="220" t="str">
        <f t="shared" si="46"/>
        <v/>
      </c>
      <c r="AW28" s="233" t="str">
        <f t="shared" si="47"/>
        <v/>
      </c>
      <c r="AX28" s="233" t="str">
        <f t="shared" si="48"/>
        <v/>
      </c>
      <c r="AY28" s="222" t="str">
        <f t="shared" si="49"/>
        <v/>
      </c>
      <c r="AZ28" s="222" t="str">
        <f t="shared" si="50"/>
        <v/>
      </c>
      <c r="BA28" s="220" t="str">
        <f t="shared" si="51"/>
        <v/>
      </c>
      <c r="BB28" s="222" t="str">
        <f t="shared" si="52"/>
        <v/>
      </c>
      <c r="BC28" s="233" t="str">
        <f t="shared" si="53"/>
        <v/>
      </c>
      <c r="BD28" s="222" t="str">
        <f t="shared" si="54"/>
        <v/>
      </c>
      <c r="BE28" s="222" t="str">
        <f t="shared" si="55"/>
        <v/>
      </c>
      <c r="BF28" s="222" t="str">
        <f t="shared" si="56"/>
        <v/>
      </c>
      <c r="BG28" s="222" t="str">
        <f t="shared" si="57"/>
        <v/>
      </c>
      <c r="BH28" s="222" t="str">
        <f t="shared" si="58"/>
        <v/>
      </c>
      <c r="BI28" s="222" t="str">
        <f t="shared" si="59"/>
        <v/>
      </c>
      <c r="BJ28" s="222" t="str">
        <f t="shared" si="60"/>
        <v/>
      </c>
      <c r="BK28" s="222" t="str">
        <f t="shared" si="61"/>
        <v/>
      </c>
      <c r="BL28" s="220" t="str">
        <f t="shared" si="62"/>
        <v/>
      </c>
      <c r="BM28" s="220" t="str">
        <f t="shared" si="63"/>
        <v/>
      </c>
      <c r="BN28" s="220" t="str">
        <f t="shared" si="64"/>
        <v/>
      </c>
      <c r="BO28" s="220" t="str">
        <f t="shared" si="65"/>
        <v/>
      </c>
      <c r="BP28" s="220" t="str">
        <f>IF(AM28,VLOOKUP(AT28,'Beschäftigungsgruppen Honorare'!$I$17:$J$23,2,FALSE),"")</f>
        <v/>
      </c>
      <c r="BQ28" s="220" t="str">
        <f>IF(AN28,INDEX('Beschäftigungsgruppen Honorare'!$J$28:$M$31,BO28,BN28),"")</f>
        <v/>
      </c>
      <c r="BR28" s="220" t="str">
        <f t="shared" si="66"/>
        <v/>
      </c>
      <c r="BS28" s="220" t="str">
        <f>IF(AM28,VLOOKUP(AT28,'Beschäftigungsgruppen Honorare'!$I$17:$L$23,3,FALSE),"")</f>
        <v/>
      </c>
      <c r="BT28" s="220" t="str">
        <f>IF(AM28,VLOOKUP(AT28,'Beschäftigungsgruppen Honorare'!$I$17:$L$23,4,FALSE),"")</f>
        <v/>
      </c>
      <c r="BU28" s="220" t="b">
        <f>E28&lt;&gt;config!$H$20</f>
        <v>1</v>
      </c>
      <c r="BV28" s="64" t="b">
        <f t="shared" si="67"/>
        <v>0</v>
      </c>
      <c r="BW28" s="53" t="b">
        <f t="shared" si="68"/>
        <v>0</v>
      </c>
      <c r="BY28" s="53" t="str">
        <f>IF(BU28,BS28,BR28)</f>
        <v/>
      </c>
    </row>
    <row r="29" spans="2:77" s="53" customFormat="1" ht="15" customHeight="1" x14ac:dyDescent="0.2">
      <c r="B29" s="203" t="str">
        <f t="shared" si="69"/>
        <v/>
      </c>
      <c r="C29" s="217"/>
      <c r="D29" s="127"/>
      <c r="E29" s="96"/>
      <c r="F29" s="271"/>
      <c r="G29" s="180"/>
      <c r="H29" s="181"/>
      <c r="I29" s="219"/>
      <c r="J29" s="259"/>
      <c r="K29" s="181"/>
      <c r="L29" s="273"/>
      <c r="M29" s="207" t="str">
        <f t="shared" si="18"/>
        <v/>
      </c>
      <c r="N29" s="160" t="str">
        <f t="shared" si="19"/>
        <v/>
      </c>
      <c r="O29" s="161" t="str">
        <f t="shared" si="78"/>
        <v/>
      </c>
      <c r="P29" s="252" t="str">
        <f t="shared" si="79"/>
        <v/>
      </c>
      <c r="Q29" s="254" t="str">
        <f t="shared" si="80"/>
        <v/>
      </c>
      <c r="R29" s="252" t="str">
        <f t="shared" si="23"/>
        <v/>
      </c>
      <c r="S29" s="258" t="str">
        <f t="shared" si="73"/>
        <v/>
      </c>
      <c r="T29" s="252" t="str">
        <f t="shared" si="74"/>
        <v/>
      </c>
      <c r="U29" s="258" t="str">
        <f t="shared" si="75"/>
        <v/>
      </c>
      <c r="V29" s="252" t="str">
        <f t="shared" si="76"/>
        <v/>
      </c>
      <c r="W29" s="258" t="str">
        <f t="shared" si="77"/>
        <v/>
      </c>
      <c r="X29" s="120"/>
      <c r="Y29" s="267"/>
      <c r="Z29" s="4" t="b">
        <f t="shared" si="24"/>
        <v>1</v>
      </c>
      <c r="AA29" s="4" t="b">
        <f t="shared" si="25"/>
        <v>0</v>
      </c>
      <c r="AB29" s="61" t="str">
        <f t="shared" si="26"/>
        <v/>
      </c>
      <c r="AC29" s="61" t="str">
        <f t="shared" si="27"/>
        <v/>
      </c>
      <c r="AD29" s="61" t="str">
        <f t="shared" si="28"/>
        <v/>
      </c>
      <c r="AE29" s="61" t="str">
        <f t="shared" si="29"/>
        <v/>
      </c>
      <c r="AF29" s="232" t="str">
        <f t="shared" si="30"/>
        <v/>
      </c>
      <c r="AG29" s="61" t="str">
        <f t="shared" si="31"/>
        <v/>
      </c>
      <c r="AH29" s="61" t="b">
        <f t="shared" si="32"/>
        <v>0</v>
      </c>
      <c r="AI29" s="61" t="b">
        <f t="shared" si="33"/>
        <v>1</v>
      </c>
      <c r="AJ29" s="61" t="b">
        <f t="shared" si="34"/>
        <v>1</v>
      </c>
      <c r="AK29" s="61" t="b">
        <f t="shared" si="35"/>
        <v>0</v>
      </c>
      <c r="AL29" s="61" t="b">
        <f t="shared" si="36"/>
        <v>0</v>
      </c>
      <c r="AM29" s="220" t="b">
        <f t="shared" si="37"/>
        <v>0</v>
      </c>
      <c r="AN29" s="220" t="b">
        <f t="shared" si="38"/>
        <v>0</v>
      </c>
      <c r="AO29" s="220" t="str">
        <f t="shared" si="39"/>
        <v/>
      </c>
      <c r="AP29" s="220" t="str">
        <f t="shared" si="40"/>
        <v/>
      </c>
      <c r="AQ29" s="220" t="str">
        <f t="shared" si="41"/>
        <v/>
      </c>
      <c r="AR29" s="220" t="str">
        <f t="shared" si="42"/>
        <v/>
      </c>
      <c r="AS29" s="4" t="str">
        <f t="shared" si="43"/>
        <v/>
      </c>
      <c r="AT29" s="220" t="str">
        <f t="shared" si="44"/>
        <v/>
      </c>
      <c r="AU29" s="220" t="str">
        <f t="shared" si="45"/>
        <v/>
      </c>
      <c r="AV29" s="220" t="str">
        <f t="shared" si="46"/>
        <v/>
      </c>
      <c r="AW29" s="233" t="str">
        <f t="shared" si="47"/>
        <v/>
      </c>
      <c r="AX29" s="233" t="str">
        <f t="shared" si="48"/>
        <v/>
      </c>
      <c r="AY29" s="222" t="str">
        <f t="shared" si="49"/>
        <v/>
      </c>
      <c r="AZ29" s="222" t="str">
        <f t="shared" si="50"/>
        <v/>
      </c>
      <c r="BA29" s="220" t="str">
        <f t="shared" si="51"/>
        <v/>
      </c>
      <c r="BB29" s="222" t="str">
        <f t="shared" si="52"/>
        <v/>
      </c>
      <c r="BC29" s="233" t="str">
        <f t="shared" si="53"/>
        <v/>
      </c>
      <c r="BD29" s="222" t="str">
        <f t="shared" si="54"/>
        <v/>
      </c>
      <c r="BE29" s="222" t="str">
        <f t="shared" si="55"/>
        <v/>
      </c>
      <c r="BF29" s="222" t="str">
        <f t="shared" si="56"/>
        <v/>
      </c>
      <c r="BG29" s="222" t="str">
        <f t="shared" si="57"/>
        <v/>
      </c>
      <c r="BH29" s="222" t="str">
        <f t="shared" si="58"/>
        <v/>
      </c>
      <c r="BI29" s="222" t="str">
        <f t="shared" si="59"/>
        <v/>
      </c>
      <c r="BJ29" s="222" t="str">
        <f t="shared" si="60"/>
        <v/>
      </c>
      <c r="BK29" s="222" t="str">
        <f t="shared" si="61"/>
        <v/>
      </c>
      <c r="BL29" s="220" t="str">
        <f t="shared" si="62"/>
        <v/>
      </c>
      <c r="BM29" s="220" t="str">
        <f t="shared" si="63"/>
        <v/>
      </c>
      <c r="BN29" s="220" t="str">
        <f t="shared" si="64"/>
        <v/>
      </c>
      <c r="BO29" s="220" t="str">
        <f t="shared" si="65"/>
        <v/>
      </c>
      <c r="BP29" s="220" t="str">
        <f>IF(AM29,VLOOKUP(AT29,'Beschäftigungsgruppen Honorare'!$I$17:$J$23,2,FALSE),"")</f>
        <v/>
      </c>
      <c r="BQ29" s="220" t="str">
        <f>IF(AN29,INDEX('Beschäftigungsgruppen Honorare'!$J$28:$M$31,BO29,BN29),"")</f>
        <v/>
      </c>
      <c r="BR29" s="220" t="str">
        <f t="shared" si="66"/>
        <v/>
      </c>
      <c r="BS29" s="220" t="str">
        <f>IF(AM29,VLOOKUP(AT29,'Beschäftigungsgruppen Honorare'!$I$17:$L$23,3,FALSE),"")</f>
        <v/>
      </c>
      <c r="BT29" s="220" t="str">
        <f>IF(AM29,VLOOKUP(AT29,'Beschäftigungsgruppen Honorare'!$I$17:$L$23,4,FALSE),"")</f>
        <v/>
      </c>
      <c r="BU29" s="220" t="b">
        <f>E29&lt;&gt;config!$H$20</f>
        <v>1</v>
      </c>
      <c r="BV29" s="64" t="b">
        <f t="shared" si="67"/>
        <v>0</v>
      </c>
      <c r="BW29" s="53" t="b">
        <f t="shared" si="68"/>
        <v>0</v>
      </c>
      <c r="BY29" s="53" t="str">
        <f>IF(BU29,BS29,BR29)</f>
        <v/>
      </c>
    </row>
    <row r="30" spans="2:77" s="53" customFormat="1" ht="15" customHeight="1" x14ac:dyDescent="0.2">
      <c r="B30" s="203" t="str">
        <f t="shared" si="69"/>
        <v/>
      </c>
      <c r="C30" s="217"/>
      <c r="D30" s="127"/>
      <c r="E30" s="96"/>
      <c r="F30" s="271"/>
      <c r="G30" s="180"/>
      <c r="H30" s="181"/>
      <c r="I30" s="219"/>
      <c r="J30" s="259"/>
      <c r="K30" s="181"/>
      <c r="L30" s="273"/>
      <c r="M30" s="207" t="str">
        <f t="shared" si="18"/>
        <v/>
      </c>
      <c r="N30" s="160" t="str">
        <f t="shared" si="19"/>
        <v/>
      </c>
      <c r="O30" s="161" t="str">
        <f t="shared" si="78"/>
        <v/>
      </c>
      <c r="P30" s="252" t="str">
        <f t="shared" si="79"/>
        <v/>
      </c>
      <c r="Q30" s="254" t="str">
        <f t="shared" si="80"/>
        <v/>
      </c>
      <c r="R30" s="252" t="str">
        <f t="shared" si="23"/>
        <v/>
      </c>
      <c r="S30" s="258" t="str">
        <f t="shared" si="73"/>
        <v/>
      </c>
      <c r="T30" s="252" t="str">
        <f t="shared" si="74"/>
        <v/>
      </c>
      <c r="U30" s="258" t="str">
        <f t="shared" si="75"/>
        <v/>
      </c>
      <c r="V30" s="252" t="str">
        <f t="shared" si="76"/>
        <v/>
      </c>
      <c r="W30" s="258" t="str">
        <f t="shared" si="77"/>
        <v/>
      </c>
      <c r="X30" s="120"/>
      <c r="Y30" s="267"/>
      <c r="Z30" s="4" t="b">
        <f t="shared" si="24"/>
        <v>1</v>
      </c>
      <c r="AA30" s="4" t="b">
        <f t="shared" si="25"/>
        <v>0</v>
      </c>
      <c r="AB30" s="61" t="str">
        <f t="shared" si="26"/>
        <v/>
      </c>
      <c r="AC30" s="61" t="str">
        <f t="shared" si="27"/>
        <v/>
      </c>
      <c r="AD30" s="61" t="str">
        <f t="shared" si="28"/>
        <v/>
      </c>
      <c r="AE30" s="61" t="str">
        <f t="shared" si="29"/>
        <v/>
      </c>
      <c r="AF30" s="232" t="str">
        <f t="shared" si="30"/>
        <v/>
      </c>
      <c r="AG30" s="61" t="str">
        <f t="shared" si="31"/>
        <v/>
      </c>
      <c r="AH30" s="61" t="b">
        <f t="shared" si="32"/>
        <v>0</v>
      </c>
      <c r="AI30" s="61" t="b">
        <f t="shared" si="33"/>
        <v>1</v>
      </c>
      <c r="AJ30" s="61" t="b">
        <f t="shared" si="34"/>
        <v>1</v>
      </c>
      <c r="AK30" s="61" t="b">
        <f t="shared" si="35"/>
        <v>0</v>
      </c>
      <c r="AL30" s="61" t="b">
        <f t="shared" si="36"/>
        <v>0</v>
      </c>
      <c r="AM30" s="220" t="b">
        <f t="shared" si="37"/>
        <v>0</v>
      </c>
      <c r="AN30" s="220" t="b">
        <f t="shared" si="38"/>
        <v>0</v>
      </c>
      <c r="AO30" s="220" t="str">
        <f t="shared" si="39"/>
        <v/>
      </c>
      <c r="AP30" s="220" t="str">
        <f t="shared" si="40"/>
        <v/>
      </c>
      <c r="AQ30" s="220" t="str">
        <f t="shared" si="41"/>
        <v/>
      </c>
      <c r="AR30" s="220" t="str">
        <f t="shared" si="42"/>
        <v/>
      </c>
      <c r="AS30" s="4" t="str">
        <f t="shared" si="43"/>
        <v/>
      </c>
      <c r="AT30" s="220" t="str">
        <f t="shared" si="44"/>
        <v/>
      </c>
      <c r="AU30" s="220" t="str">
        <f t="shared" si="45"/>
        <v/>
      </c>
      <c r="AV30" s="220" t="str">
        <f t="shared" si="46"/>
        <v/>
      </c>
      <c r="AW30" s="233" t="str">
        <f t="shared" si="47"/>
        <v/>
      </c>
      <c r="AX30" s="233" t="str">
        <f t="shared" si="48"/>
        <v/>
      </c>
      <c r="AY30" s="222" t="str">
        <f t="shared" si="49"/>
        <v/>
      </c>
      <c r="AZ30" s="222" t="str">
        <f t="shared" si="50"/>
        <v/>
      </c>
      <c r="BA30" s="220" t="str">
        <f t="shared" si="51"/>
        <v/>
      </c>
      <c r="BB30" s="222" t="str">
        <f t="shared" si="52"/>
        <v/>
      </c>
      <c r="BC30" s="233" t="str">
        <f t="shared" si="53"/>
        <v/>
      </c>
      <c r="BD30" s="222" t="str">
        <f t="shared" si="54"/>
        <v/>
      </c>
      <c r="BE30" s="222" t="str">
        <f t="shared" si="55"/>
        <v/>
      </c>
      <c r="BF30" s="222" t="str">
        <f t="shared" si="56"/>
        <v/>
      </c>
      <c r="BG30" s="222" t="str">
        <f t="shared" si="57"/>
        <v/>
      </c>
      <c r="BH30" s="222" t="str">
        <f t="shared" si="58"/>
        <v/>
      </c>
      <c r="BI30" s="222" t="str">
        <f t="shared" si="59"/>
        <v/>
      </c>
      <c r="BJ30" s="222" t="str">
        <f t="shared" si="60"/>
        <v/>
      </c>
      <c r="BK30" s="222" t="str">
        <f t="shared" si="61"/>
        <v/>
      </c>
      <c r="BL30" s="220" t="str">
        <f t="shared" si="62"/>
        <v/>
      </c>
      <c r="BM30" s="220" t="str">
        <f t="shared" si="63"/>
        <v/>
      </c>
      <c r="BN30" s="220" t="str">
        <f t="shared" si="64"/>
        <v/>
      </c>
      <c r="BO30" s="220" t="str">
        <f t="shared" si="65"/>
        <v/>
      </c>
      <c r="BP30" s="220" t="str">
        <f>IF(AM30,VLOOKUP(AT30,'Beschäftigungsgruppen Honorare'!$I$17:$J$23,2,FALSE),"")</f>
        <v/>
      </c>
      <c r="BQ30" s="220" t="str">
        <f>IF(AN30,INDEX('Beschäftigungsgruppen Honorare'!$J$28:$M$31,BO30,BN30),"")</f>
        <v/>
      </c>
      <c r="BR30" s="220" t="str">
        <f t="shared" si="66"/>
        <v/>
      </c>
      <c r="BS30" s="220" t="str">
        <f>IF(AM30,VLOOKUP(AT30,'Beschäftigungsgruppen Honorare'!$I$17:$L$23,3,FALSE),"")</f>
        <v/>
      </c>
      <c r="BT30" s="220" t="str">
        <f>IF(AM30,VLOOKUP(AT30,'Beschäftigungsgruppen Honorare'!$I$17:$L$23,4,FALSE),"")</f>
        <v/>
      </c>
      <c r="BU30" s="220" t="b">
        <f>E30&lt;&gt;config!$H$20</f>
        <v>1</v>
      </c>
      <c r="BV30" s="64" t="b">
        <f t="shared" si="67"/>
        <v>0</v>
      </c>
      <c r="BW30" s="53" t="b">
        <f t="shared" si="68"/>
        <v>0</v>
      </c>
      <c r="BY30" s="53" t="str">
        <f>IF(BU30,BS30,BR30)</f>
        <v/>
      </c>
    </row>
    <row r="31" spans="2:77" s="53" customFormat="1" ht="15" customHeight="1" x14ac:dyDescent="0.2">
      <c r="B31" s="203" t="str">
        <f t="shared" si="69"/>
        <v/>
      </c>
      <c r="C31" s="217"/>
      <c r="D31" s="127"/>
      <c r="E31" s="96"/>
      <c r="F31" s="271"/>
      <c r="G31" s="180"/>
      <c r="H31" s="181"/>
      <c r="I31" s="219"/>
      <c r="J31" s="259"/>
      <c r="K31" s="181"/>
      <c r="L31" s="273"/>
      <c r="M31" s="207" t="str">
        <f t="shared" si="18"/>
        <v/>
      </c>
      <c r="N31" s="160" t="str">
        <f t="shared" si="19"/>
        <v/>
      </c>
      <c r="O31" s="161" t="str">
        <f t="shared" si="78"/>
        <v/>
      </c>
      <c r="P31" s="252" t="str">
        <f t="shared" si="79"/>
        <v/>
      </c>
      <c r="Q31" s="254" t="str">
        <f t="shared" si="80"/>
        <v/>
      </c>
      <c r="R31" s="252" t="str">
        <f t="shared" si="23"/>
        <v/>
      </c>
      <c r="S31" s="258" t="str">
        <f t="shared" si="73"/>
        <v/>
      </c>
      <c r="T31" s="252" t="str">
        <f t="shared" si="74"/>
        <v/>
      </c>
      <c r="U31" s="258" t="str">
        <f t="shared" si="75"/>
        <v/>
      </c>
      <c r="V31" s="252" t="str">
        <f t="shared" si="76"/>
        <v/>
      </c>
      <c r="W31" s="258" t="str">
        <f t="shared" si="77"/>
        <v/>
      </c>
      <c r="X31" s="120"/>
      <c r="Y31" s="267"/>
      <c r="Z31" s="4" t="b">
        <f t="shared" si="24"/>
        <v>1</v>
      </c>
      <c r="AA31" s="4" t="b">
        <f t="shared" si="25"/>
        <v>0</v>
      </c>
      <c r="AB31" s="61" t="str">
        <f t="shared" si="26"/>
        <v/>
      </c>
      <c r="AC31" s="61" t="str">
        <f t="shared" si="27"/>
        <v/>
      </c>
      <c r="AD31" s="61" t="str">
        <f t="shared" si="28"/>
        <v/>
      </c>
      <c r="AE31" s="61" t="str">
        <f t="shared" si="29"/>
        <v/>
      </c>
      <c r="AF31" s="232" t="str">
        <f t="shared" si="30"/>
        <v/>
      </c>
      <c r="AG31" s="61" t="str">
        <f t="shared" si="31"/>
        <v/>
      </c>
      <c r="AH31" s="61" t="b">
        <f t="shared" si="32"/>
        <v>0</v>
      </c>
      <c r="AI31" s="61" t="b">
        <f t="shared" si="33"/>
        <v>1</v>
      </c>
      <c r="AJ31" s="61" t="b">
        <f t="shared" si="34"/>
        <v>1</v>
      </c>
      <c r="AK31" s="61" t="b">
        <f t="shared" si="35"/>
        <v>0</v>
      </c>
      <c r="AL31" s="61" t="b">
        <f t="shared" si="36"/>
        <v>0</v>
      </c>
      <c r="AM31" s="220" t="b">
        <f t="shared" si="37"/>
        <v>0</v>
      </c>
      <c r="AN31" s="220" t="b">
        <f t="shared" si="38"/>
        <v>0</v>
      </c>
      <c r="AO31" s="220" t="str">
        <f t="shared" si="39"/>
        <v/>
      </c>
      <c r="AP31" s="220" t="str">
        <f t="shared" si="40"/>
        <v/>
      </c>
      <c r="AQ31" s="220" t="str">
        <f t="shared" si="41"/>
        <v/>
      </c>
      <c r="AR31" s="220" t="str">
        <f t="shared" si="42"/>
        <v/>
      </c>
      <c r="AS31" s="4" t="str">
        <f t="shared" si="43"/>
        <v/>
      </c>
      <c r="AT31" s="220" t="str">
        <f t="shared" si="44"/>
        <v/>
      </c>
      <c r="AU31" s="220" t="str">
        <f t="shared" si="45"/>
        <v/>
      </c>
      <c r="AV31" s="220" t="str">
        <f t="shared" si="46"/>
        <v/>
      </c>
      <c r="AW31" s="233" t="str">
        <f t="shared" si="47"/>
        <v/>
      </c>
      <c r="AX31" s="233" t="str">
        <f t="shared" si="48"/>
        <v/>
      </c>
      <c r="AY31" s="222" t="str">
        <f t="shared" si="49"/>
        <v/>
      </c>
      <c r="AZ31" s="222" t="str">
        <f t="shared" si="50"/>
        <v/>
      </c>
      <c r="BA31" s="220" t="str">
        <f t="shared" si="51"/>
        <v/>
      </c>
      <c r="BB31" s="222" t="str">
        <f t="shared" si="52"/>
        <v/>
      </c>
      <c r="BC31" s="233" t="str">
        <f t="shared" si="53"/>
        <v/>
      </c>
      <c r="BD31" s="222" t="str">
        <f t="shared" si="54"/>
        <v/>
      </c>
      <c r="BE31" s="222" t="str">
        <f t="shared" si="55"/>
        <v/>
      </c>
      <c r="BF31" s="222" t="str">
        <f t="shared" si="56"/>
        <v/>
      </c>
      <c r="BG31" s="222" t="str">
        <f t="shared" si="57"/>
        <v/>
      </c>
      <c r="BH31" s="222" t="str">
        <f t="shared" si="58"/>
        <v/>
      </c>
      <c r="BI31" s="222" t="str">
        <f t="shared" si="59"/>
        <v/>
      </c>
      <c r="BJ31" s="222" t="str">
        <f t="shared" si="60"/>
        <v/>
      </c>
      <c r="BK31" s="222" t="str">
        <f t="shared" si="61"/>
        <v/>
      </c>
      <c r="BL31" s="220" t="str">
        <f t="shared" si="62"/>
        <v/>
      </c>
      <c r="BM31" s="220" t="str">
        <f t="shared" si="63"/>
        <v/>
      </c>
      <c r="BN31" s="220" t="str">
        <f t="shared" si="64"/>
        <v/>
      </c>
      <c r="BO31" s="220" t="str">
        <f t="shared" si="65"/>
        <v/>
      </c>
      <c r="BP31" s="220" t="str">
        <f>IF(AM31,VLOOKUP(AT31,'Beschäftigungsgruppen Honorare'!$I$17:$J$23,2,FALSE),"")</f>
        <v/>
      </c>
      <c r="BQ31" s="220" t="str">
        <f>IF(AN31,INDEX('Beschäftigungsgruppen Honorare'!$J$28:$M$31,BO31,BN31),"")</f>
        <v/>
      </c>
      <c r="BR31" s="220" t="str">
        <f t="shared" si="66"/>
        <v/>
      </c>
      <c r="BS31" s="220" t="str">
        <f>IF(AM31,VLOOKUP(AT31,'Beschäftigungsgruppen Honorare'!$I$17:$L$23,3,FALSE),"")</f>
        <v/>
      </c>
      <c r="BT31" s="220" t="str">
        <f>IF(AM31,VLOOKUP(AT31,'Beschäftigungsgruppen Honorare'!$I$17:$L$23,4,FALSE),"")</f>
        <v/>
      </c>
      <c r="BU31" s="220" t="b">
        <f>E31&lt;&gt;config!$H$20</f>
        <v>1</v>
      </c>
      <c r="BV31" s="64" t="b">
        <f t="shared" si="67"/>
        <v>0</v>
      </c>
      <c r="BW31" s="53" t="b">
        <f t="shared" si="68"/>
        <v>0</v>
      </c>
    </row>
    <row r="32" spans="2:77" s="53" customFormat="1" ht="15" customHeight="1" x14ac:dyDescent="0.2">
      <c r="B32" s="203" t="str">
        <f t="shared" si="69"/>
        <v/>
      </c>
      <c r="C32" s="217"/>
      <c r="D32" s="127"/>
      <c r="E32" s="96"/>
      <c r="F32" s="271"/>
      <c r="G32" s="180"/>
      <c r="H32" s="181"/>
      <c r="I32" s="219"/>
      <c r="J32" s="259"/>
      <c r="K32" s="181"/>
      <c r="L32" s="273"/>
      <c r="M32" s="207" t="str">
        <f t="shared" si="18"/>
        <v/>
      </c>
      <c r="N32" s="160" t="str">
        <f t="shared" si="19"/>
        <v/>
      </c>
      <c r="O32" s="161" t="str">
        <f t="shared" si="78"/>
        <v/>
      </c>
      <c r="P32" s="252" t="str">
        <f t="shared" si="79"/>
        <v/>
      </c>
      <c r="Q32" s="254" t="str">
        <f t="shared" si="80"/>
        <v/>
      </c>
      <c r="R32" s="252" t="str">
        <f t="shared" si="23"/>
        <v/>
      </c>
      <c r="S32" s="258" t="str">
        <f t="shared" si="73"/>
        <v/>
      </c>
      <c r="T32" s="252" t="str">
        <f t="shared" si="74"/>
        <v/>
      </c>
      <c r="U32" s="258" t="str">
        <f t="shared" si="75"/>
        <v/>
      </c>
      <c r="V32" s="252" t="str">
        <f t="shared" si="76"/>
        <v/>
      </c>
      <c r="W32" s="258" t="str">
        <f t="shared" si="77"/>
        <v/>
      </c>
      <c r="X32" s="120"/>
      <c r="Y32" s="267"/>
      <c r="Z32" s="4" t="b">
        <f t="shared" si="24"/>
        <v>1</v>
      </c>
      <c r="AA32" s="4" t="b">
        <f t="shared" si="25"/>
        <v>0</v>
      </c>
      <c r="AB32" s="61" t="str">
        <f t="shared" si="26"/>
        <v/>
      </c>
      <c r="AC32" s="61" t="str">
        <f t="shared" si="27"/>
        <v/>
      </c>
      <c r="AD32" s="61" t="str">
        <f t="shared" si="28"/>
        <v/>
      </c>
      <c r="AE32" s="61" t="str">
        <f t="shared" si="29"/>
        <v/>
      </c>
      <c r="AF32" s="232" t="str">
        <f t="shared" si="30"/>
        <v/>
      </c>
      <c r="AG32" s="61" t="str">
        <f t="shared" si="31"/>
        <v/>
      </c>
      <c r="AH32" s="61" t="b">
        <f t="shared" si="32"/>
        <v>0</v>
      </c>
      <c r="AI32" s="61" t="b">
        <f t="shared" si="33"/>
        <v>1</v>
      </c>
      <c r="AJ32" s="61" t="b">
        <f t="shared" si="34"/>
        <v>1</v>
      </c>
      <c r="AK32" s="61" t="b">
        <f t="shared" si="35"/>
        <v>0</v>
      </c>
      <c r="AL32" s="61" t="b">
        <f t="shared" si="36"/>
        <v>0</v>
      </c>
      <c r="AM32" s="220" t="b">
        <f t="shared" si="37"/>
        <v>0</v>
      </c>
      <c r="AN32" s="220" t="b">
        <f t="shared" si="38"/>
        <v>0</v>
      </c>
      <c r="AO32" s="220" t="str">
        <f t="shared" si="39"/>
        <v/>
      </c>
      <c r="AP32" s="220" t="str">
        <f t="shared" si="40"/>
        <v/>
      </c>
      <c r="AQ32" s="220" t="str">
        <f t="shared" si="41"/>
        <v/>
      </c>
      <c r="AR32" s="220" t="str">
        <f t="shared" si="42"/>
        <v/>
      </c>
      <c r="AS32" s="4" t="str">
        <f t="shared" si="43"/>
        <v/>
      </c>
      <c r="AT32" s="220" t="str">
        <f t="shared" si="44"/>
        <v/>
      </c>
      <c r="AU32" s="220" t="str">
        <f t="shared" si="45"/>
        <v/>
      </c>
      <c r="AV32" s="220" t="str">
        <f t="shared" si="46"/>
        <v/>
      </c>
      <c r="AW32" s="233" t="str">
        <f t="shared" si="47"/>
        <v/>
      </c>
      <c r="AX32" s="233" t="str">
        <f t="shared" si="48"/>
        <v/>
      </c>
      <c r="AY32" s="222" t="str">
        <f t="shared" si="49"/>
        <v/>
      </c>
      <c r="AZ32" s="222" t="str">
        <f t="shared" si="50"/>
        <v/>
      </c>
      <c r="BA32" s="220" t="str">
        <f t="shared" si="51"/>
        <v/>
      </c>
      <c r="BB32" s="222" t="str">
        <f t="shared" si="52"/>
        <v/>
      </c>
      <c r="BC32" s="233" t="str">
        <f t="shared" si="53"/>
        <v/>
      </c>
      <c r="BD32" s="222" t="str">
        <f t="shared" si="54"/>
        <v/>
      </c>
      <c r="BE32" s="222" t="str">
        <f t="shared" si="55"/>
        <v/>
      </c>
      <c r="BF32" s="222" t="str">
        <f t="shared" si="56"/>
        <v/>
      </c>
      <c r="BG32" s="222" t="str">
        <f t="shared" si="57"/>
        <v/>
      </c>
      <c r="BH32" s="222" t="str">
        <f t="shared" si="58"/>
        <v/>
      </c>
      <c r="BI32" s="222" t="str">
        <f t="shared" si="59"/>
        <v/>
      </c>
      <c r="BJ32" s="222" t="str">
        <f t="shared" si="60"/>
        <v/>
      </c>
      <c r="BK32" s="222" t="str">
        <f t="shared" si="61"/>
        <v/>
      </c>
      <c r="BL32" s="220" t="str">
        <f t="shared" si="62"/>
        <v/>
      </c>
      <c r="BM32" s="220" t="str">
        <f t="shared" si="63"/>
        <v/>
      </c>
      <c r="BN32" s="220" t="str">
        <f t="shared" si="64"/>
        <v/>
      </c>
      <c r="BO32" s="220" t="str">
        <f t="shared" si="65"/>
        <v/>
      </c>
      <c r="BP32" s="220" t="str">
        <f>IF(AM32,VLOOKUP(AT32,'Beschäftigungsgruppen Honorare'!$I$17:$J$23,2,FALSE),"")</f>
        <v/>
      </c>
      <c r="BQ32" s="220" t="str">
        <f>IF(AN32,INDEX('Beschäftigungsgruppen Honorare'!$J$28:$M$31,BO32,BN32),"")</f>
        <v/>
      </c>
      <c r="BR32" s="220" t="str">
        <f t="shared" si="66"/>
        <v/>
      </c>
      <c r="BS32" s="220" t="str">
        <f>IF(AM32,VLOOKUP(AT32,'Beschäftigungsgruppen Honorare'!$I$17:$L$23,3,FALSE),"")</f>
        <v/>
      </c>
      <c r="BT32" s="220" t="str">
        <f>IF(AM32,VLOOKUP(AT32,'Beschäftigungsgruppen Honorare'!$I$17:$L$23,4,FALSE),"")</f>
        <v/>
      </c>
      <c r="BU32" s="220" t="b">
        <f>E32&lt;&gt;config!$H$20</f>
        <v>1</v>
      </c>
      <c r="BV32" s="64" t="b">
        <f t="shared" si="67"/>
        <v>0</v>
      </c>
      <c r="BW32" s="53" t="b">
        <f t="shared" si="68"/>
        <v>0</v>
      </c>
    </row>
    <row r="33" spans="2:75" s="53" customFormat="1" ht="15" customHeight="1" x14ac:dyDescent="0.2">
      <c r="B33" s="203" t="str">
        <f t="shared" si="69"/>
        <v/>
      </c>
      <c r="C33" s="217"/>
      <c r="D33" s="127"/>
      <c r="E33" s="96"/>
      <c r="F33" s="271"/>
      <c r="G33" s="180"/>
      <c r="H33" s="181"/>
      <c r="I33" s="219"/>
      <c r="J33" s="259"/>
      <c r="K33" s="181"/>
      <c r="L33" s="273"/>
      <c r="M33" s="207" t="str">
        <f t="shared" si="18"/>
        <v/>
      </c>
      <c r="N33" s="160" t="str">
        <f t="shared" si="19"/>
        <v/>
      </c>
      <c r="O33" s="161" t="str">
        <f t="shared" si="78"/>
        <v/>
      </c>
      <c r="P33" s="252" t="str">
        <f t="shared" si="79"/>
        <v/>
      </c>
      <c r="Q33" s="254" t="str">
        <f t="shared" si="80"/>
        <v/>
      </c>
      <c r="R33" s="252" t="str">
        <f t="shared" si="23"/>
        <v/>
      </c>
      <c r="S33" s="258" t="str">
        <f t="shared" si="73"/>
        <v/>
      </c>
      <c r="T33" s="252" t="str">
        <f t="shared" si="74"/>
        <v/>
      </c>
      <c r="U33" s="258" t="str">
        <f t="shared" si="75"/>
        <v/>
      </c>
      <c r="V33" s="252" t="str">
        <f t="shared" si="76"/>
        <v/>
      </c>
      <c r="W33" s="258" t="str">
        <f t="shared" si="77"/>
        <v/>
      </c>
      <c r="X33" s="120"/>
      <c r="Y33" s="267"/>
      <c r="Z33" s="4" t="b">
        <f t="shared" si="24"/>
        <v>1</v>
      </c>
      <c r="AA33" s="4" t="b">
        <f t="shared" si="25"/>
        <v>0</v>
      </c>
      <c r="AB33" s="61" t="str">
        <f t="shared" si="26"/>
        <v/>
      </c>
      <c r="AC33" s="61" t="str">
        <f t="shared" si="27"/>
        <v/>
      </c>
      <c r="AD33" s="61" t="str">
        <f t="shared" si="28"/>
        <v/>
      </c>
      <c r="AE33" s="61" t="str">
        <f t="shared" si="29"/>
        <v/>
      </c>
      <c r="AF33" s="232" t="str">
        <f t="shared" si="30"/>
        <v/>
      </c>
      <c r="AG33" s="61" t="str">
        <f t="shared" si="31"/>
        <v/>
      </c>
      <c r="AH33" s="61" t="b">
        <f t="shared" si="32"/>
        <v>0</v>
      </c>
      <c r="AI33" s="61" t="b">
        <f t="shared" si="33"/>
        <v>1</v>
      </c>
      <c r="AJ33" s="61" t="b">
        <f t="shared" si="34"/>
        <v>1</v>
      </c>
      <c r="AK33" s="61" t="b">
        <f t="shared" si="35"/>
        <v>0</v>
      </c>
      <c r="AL33" s="61" t="b">
        <f t="shared" si="36"/>
        <v>0</v>
      </c>
      <c r="AM33" s="220" t="b">
        <f t="shared" si="37"/>
        <v>0</v>
      </c>
      <c r="AN33" s="220" t="b">
        <f t="shared" si="38"/>
        <v>0</v>
      </c>
      <c r="AO33" s="220" t="str">
        <f t="shared" si="39"/>
        <v/>
      </c>
      <c r="AP33" s="220" t="str">
        <f t="shared" si="40"/>
        <v/>
      </c>
      <c r="AQ33" s="220" t="str">
        <f t="shared" si="41"/>
        <v/>
      </c>
      <c r="AR33" s="220" t="str">
        <f t="shared" si="42"/>
        <v/>
      </c>
      <c r="AS33" s="4" t="str">
        <f t="shared" si="43"/>
        <v/>
      </c>
      <c r="AT33" s="220" t="str">
        <f t="shared" si="44"/>
        <v/>
      </c>
      <c r="AU33" s="220" t="str">
        <f t="shared" si="45"/>
        <v/>
      </c>
      <c r="AV33" s="220" t="str">
        <f t="shared" si="46"/>
        <v/>
      </c>
      <c r="AW33" s="233" t="str">
        <f t="shared" si="47"/>
        <v/>
      </c>
      <c r="AX33" s="233" t="str">
        <f t="shared" si="48"/>
        <v/>
      </c>
      <c r="AY33" s="222" t="str">
        <f t="shared" si="49"/>
        <v/>
      </c>
      <c r="AZ33" s="222" t="str">
        <f t="shared" si="50"/>
        <v/>
      </c>
      <c r="BA33" s="220" t="str">
        <f t="shared" si="51"/>
        <v/>
      </c>
      <c r="BB33" s="222" t="str">
        <f t="shared" si="52"/>
        <v/>
      </c>
      <c r="BC33" s="233" t="str">
        <f t="shared" si="53"/>
        <v/>
      </c>
      <c r="BD33" s="222" t="str">
        <f t="shared" si="54"/>
        <v/>
      </c>
      <c r="BE33" s="222" t="str">
        <f t="shared" si="55"/>
        <v/>
      </c>
      <c r="BF33" s="222" t="str">
        <f t="shared" si="56"/>
        <v/>
      </c>
      <c r="BG33" s="222" t="str">
        <f t="shared" si="57"/>
        <v/>
      </c>
      <c r="BH33" s="222" t="str">
        <f t="shared" si="58"/>
        <v/>
      </c>
      <c r="BI33" s="222" t="str">
        <f t="shared" si="59"/>
        <v/>
      </c>
      <c r="BJ33" s="222" t="str">
        <f t="shared" si="60"/>
        <v/>
      </c>
      <c r="BK33" s="222" t="str">
        <f t="shared" si="61"/>
        <v/>
      </c>
      <c r="BL33" s="220" t="str">
        <f t="shared" si="62"/>
        <v/>
      </c>
      <c r="BM33" s="220" t="str">
        <f t="shared" si="63"/>
        <v/>
      </c>
      <c r="BN33" s="220" t="str">
        <f t="shared" si="64"/>
        <v/>
      </c>
      <c r="BO33" s="220" t="str">
        <f t="shared" si="65"/>
        <v/>
      </c>
      <c r="BP33" s="220" t="str">
        <f>IF(AM33,VLOOKUP(AT33,'Beschäftigungsgruppen Honorare'!$I$17:$J$23,2,FALSE),"")</f>
        <v/>
      </c>
      <c r="BQ33" s="220" t="str">
        <f>IF(AN33,INDEX('Beschäftigungsgruppen Honorare'!$J$28:$M$31,BO33,BN33),"")</f>
        <v/>
      </c>
      <c r="BR33" s="220" t="str">
        <f t="shared" si="66"/>
        <v/>
      </c>
      <c r="BS33" s="220" t="str">
        <f>IF(AM33,VLOOKUP(AT33,'Beschäftigungsgruppen Honorare'!$I$17:$L$23,3,FALSE),"")</f>
        <v/>
      </c>
      <c r="BT33" s="220" t="str">
        <f>IF(AM33,VLOOKUP(AT33,'Beschäftigungsgruppen Honorare'!$I$17:$L$23,4,FALSE),"")</f>
        <v/>
      </c>
      <c r="BU33" s="220" t="b">
        <f>E33&lt;&gt;config!$H$20</f>
        <v>1</v>
      </c>
      <c r="BV33" s="64" t="b">
        <f t="shared" si="67"/>
        <v>0</v>
      </c>
      <c r="BW33" s="53" t="b">
        <f t="shared" si="68"/>
        <v>0</v>
      </c>
    </row>
    <row r="34" spans="2:75" s="53" customFormat="1" ht="15" customHeight="1" x14ac:dyDescent="0.2">
      <c r="B34" s="203" t="str">
        <f t="shared" si="69"/>
        <v/>
      </c>
      <c r="C34" s="217"/>
      <c r="D34" s="127"/>
      <c r="E34" s="96"/>
      <c r="F34" s="271"/>
      <c r="G34" s="180"/>
      <c r="H34" s="181"/>
      <c r="I34" s="219"/>
      <c r="J34" s="259"/>
      <c r="K34" s="181"/>
      <c r="L34" s="273"/>
      <c r="M34" s="207" t="str">
        <f t="shared" si="18"/>
        <v/>
      </c>
      <c r="N34" s="160" t="str">
        <f t="shared" si="19"/>
        <v/>
      </c>
      <c r="O34" s="161" t="str">
        <f t="shared" si="78"/>
        <v/>
      </c>
      <c r="P34" s="252" t="str">
        <f t="shared" si="79"/>
        <v/>
      </c>
      <c r="Q34" s="254" t="str">
        <f t="shared" si="80"/>
        <v/>
      </c>
      <c r="R34" s="252" t="str">
        <f t="shared" si="23"/>
        <v/>
      </c>
      <c r="S34" s="258" t="str">
        <f t="shared" si="73"/>
        <v/>
      </c>
      <c r="T34" s="252" t="str">
        <f t="shared" si="74"/>
        <v/>
      </c>
      <c r="U34" s="258" t="str">
        <f t="shared" si="75"/>
        <v/>
      </c>
      <c r="V34" s="252" t="str">
        <f t="shared" si="76"/>
        <v/>
      </c>
      <c r="W34" s="258" t="str">
        <f t="shared" si="77"/>
        <v/>
      </c>
      <c r="X34" s="120"/>
      <c r="Y34" s="267"/>
      <c r="Z34" s="4" t="b">
        <f t="shared" si="24"/>
        <v>1</v>
      </c>
      <c r="AA34" s="4" t="b">
        <f t="shared" si="25"/>
        <v>0</v>
      </c>
      <c r="AB34" s="61" t="str">
        <f t="shared" si="26"/>
        <v/>
      </c>
      <c r="AC34" s="61" t="str">
        <f t="shared" si="27"/>
        <v/>
      </c>
      <c r="AD34" s="61" t="str">
        <f t="shared" si="28"/>
        <v/>
      </c>
      <c r="AE34" s="61" t="str">
        <f t="shared" si="29"/>
        <v/>
      </c>
      <c r="AF34" s="232" t="str">
        <f t="shared" si="30"/>
        <v/>
      </c>
      <c r="AG34" s="61" t="str">
        <f t="shared" si="31"/>
        <v/>
      </c>
      <c r="AH34" s="61" t="b">
        <f t="shared" si="32"/>
        <v>0</v>
      </c>
      <c r="AI34" s="61" t="b">
        <f t="shared" si="33"/>
        <v>1</v>
      </c>
      <c r="AJ34" s="61" t="b">
        <f t="shared" si="34"/>
        <v>1</v>
      </c>
      <c r="AK34" s="61" t="b">
        <f t="shared" si="35"/>
        <v>0</v>
      </c>
      <c r="AL34" s="61" t="b">
        <f t="shared" si="36"/>
        <v>0</v>
      </c>
      <c r="AM34" s="220" t="b">
        <f t="shared" si="37"/>
        <v>0</v>
      </c>
      <c r="AN34" s="220" t="b">
        <f t="shared" si="38"/>
        <v>0</v>
      </c>
      <c r="AO34" s="220" t="str">
        <f t="shared" si="39"/>
        <v/>
      </c>
      <c r="AP34" s="220" t="str">
        <f t="shared" si="40"/>
        <v/>
      </c>
      <c r="AQ34" s="220" t="str">
        <f t="shared" si="41"/>
        <v/>
      </c>
      <c r="AR34" s="220" t="str">
        <f t="shared" si="42"/>
        <v/>
      </c>
      <c r="AS34" s="4" t="str">
        <f t="shared" si="43"/>
        <v/>
      </c>
      <c r="AT34" s="220" t="str">
        <f t="shared" si="44"/>
        <v/>
      </c>
      <c r="AU34" s="220" t="str">
        <f t="shared" si="45"/>
        <v/>
      </c>
      <c r="AV34" s="220" t="str">
        <f t="shared" si="46"/>
        <v/>
      </c>
      <c r="AW34" s="233" t="str">
        <f t="shared" si="47"/>
        <v/>
      </c>
      <c r="AX34" s="233" t="str">
        <f t="shared" si="48"/>
        <v/>
      </c>
      <c r="AY34" s="222" t="str">
        <f t="shared" si="49"/>
        <v/>
      </c>
      <c r="AZ34" s="222" t="str">
        <f t="shared" si="50"/>
        <v/>
      </c>
      <c r="BA34" s="220" t="str">
        <f t="shared" si="51"/>
        <v/>
      </c>
      <c r="BB34" s="222" t="str">
        <f t="shared" si="52"/>
        <v/>
      </c>
      <c r="BC34" s="233" t="str">
        <f t="shared" si="53"/>
        <v/>
      </c>
      <c r="BD34" s="222" t="str">
        <f t="shared" si="54"/>
        <v/>
      </c>
      <c r="BE34" s="222" t="str">
        <f t="shared" si="55"/>
        <v/>
      </c>
      <c r="BF34" s="222" t="str">
        <f t="shared" si="56"/>
        <v/>
      </c>
      <c r="BG34" s="222" t="str">
        <f t="shared" si="57"/>
        <v/>
      </c>
      <c r="BH34" s="222" t="str">
        <f t="shared" si="58"/>
        <v/>
      </c>
      <c r="BI34" s="222" t="str">
        <f t="shared" si="59"/>
        <v/>
      </c>
      <c r="BJ34" s="222" t="str">
        <f t="shared" si="60"/>
        <v/>
      </c>
      <c r="BK34" s="222" t="str">
        <f t="shared" si="61"/>
        <v/>
      </c>
      <c r="BL34" s="220" t="str">
        <f t="shared" si="62"/>
        <v/>
      </c>
      <c r="BM34" s="220" t="str">
        <f t="shared" si="63"/>
        <v/>
      </c>
      <c r="BN34" s="220" t="str">
        <f t="shared" si="64"/>
        <v/>
      </c>
      <c r="BO34" s="220" t="str">
        <f t="shared" si="65"/>
        <v/>
      </c>
      <c r="BP34" s="220" t="str">
        <f>IF(AM34,VLOOKUP(AT34,'Beschäftigungsgruppen Honorare'!$I$17:$J$23,2,FALSE),"")</f>
        <v/>
      </c>
      <c r="BQ34" s="220" t="str">
        <f>IF(AN34,INDEX('Beschäftigungsgruppen Honorare'!$J$28:$M$31,BO34,BN34),"")</f>
        <v/>
      </c>
      <c r="BR34" s="220" t="str">
        <f t="shared" si="66"/>
        <v/>
      </c>
      <c r="BS34" s="220" t="str">
        <f>IF(AM34,VLOOKUP(AT34,'Beschäftigungsgruppen Honorare'!$I$17:$L$23,3,FALSE),"")</f>
        <v/>
      </c>
      <c r="BT34" s="220" t="str">
        <f>IF(AM34,VLOOKUP(AT34,'Beschäftigungsgruppen Honorare'!$I$17:$L$23,4,FALSE),"")</f>
        <v/>
      </c>
      <c r="BU34" s="220" t="b">
        <f>E34&lt;&gt;config!$H$20</f>
        <v>1</v>
      </c>
      <c r="BV34" s="64" t="b">
        <f t="shared" si="67"/>
        <v>0</v>
      </c>
      <c r="BW34" s="53" t="b">
        <f t="shared" si="68"/>
        <v>0</v>
      </c>
    </row>
    <row r="35" spans="2:75" s="53" customFormat="1" ht="15" customHeight="1" x14ac:dyDescent="0.2">
      <c r="B35" s="203" t="str">
        <f t="shared" si="69"/>
        <v/>
      </c>
      <c r="C35" s="217"/>
      <c r="D35" s="127"/>
      <c r="E35" s="96"/>
      <c r="F35" s="271"/>
      <c r="G35" s="180"/>
      <c r="H35" s="181"/>
      <c r="I35" s="219"/>
      <c r="J35" s="259"/>
      <c r="K35" s="181"/>
      <c r="L35" s="273"/>
      <c r="M35" s="207" t="str">
        <f t="shared" si="18"/>
        <v/>
      </c>
      <c r="N35" s="160" t="str">
        <f t="shared" si="19"/>
        <v/>
      </c>
      <c r="O35" s="161" t="str">
        <f t="shared" si="78"/>
        <v/>
      </c>
      <c r="P35" s="252" t="str">
        <f t="shared" si="79"/>
        <v/>
      </c>
      <c r="Q35" s="254" t="str">
        <f t="shared" si="80"/>
        <v/>
      </c>
      <c r="R35" s="252" t="str">
        <f t="shared" si="23"/>
        <v/>
      </c>
      <c r="S35" s="258" t="str">
        <f t="shared" si="73"/>
        <v/>
      </c>
      <c r="T35" s="252" t="str">
        <f t="shared" si="74"/>
        <v/>
      </c>
      <c r="U35" s="258" t="str">
        <f t="shared" si="75"/>
        <v/>
      </c>
      <c r="V35" s="252" t="str">
        <f t="shared" si="76"/>
        <v/>
      </c>
      <c r="W35" s="258" t="str">
        <f t="shared" si="77"/>
        <v/>
      </c>
      <c r="X35" s="120"/>
      <c r="Y35" s="267"/>
      <c r="Z35" s="4" t="b">
        <f t="shared" si="24"/>
        <v>1</v>
      </c>
      <c r="AA35" s="4" t="b">
        <f t="shared" si="25"/>
        <v>0</v>
      </c>
      <c r="AB35" s="61" t="str">
        <f t="shared" si="26"/>
        <v/>
      </c>
      <c r="AC35" s="61" t="str">
        <f t="shared" si="27"/>
        <v/>
      </c>
      <c r="AD35" s="61" t="str">
        <f t="shared" si="28"/>
        <v/>
      </c>
      <c r="AE35" s="61" t="str">
        <f t="shared" si="29"/>
        <v/>
      </c>
      <c r="AF35" s="232" t="str">
        <f t="shared" si="30"/>
        <v/>
      </c>
      <c r="AG35" s="61" t="str">
        <f t="shared" si="31"/>
        <v/>
      </c>
      <c r="AH35" s="61" t="b">
        <f t="shared" si="32"/>
        <v>0</v>
      </c>
      <c r="AI35" s="61" t="b">
        <f t="shared" si="33"/>
        <v>1</v>
      </c>
      <c r="AJ35" s="61" t="b">
        <f t="shared" si="34"/>
        <v>1</v>
      </c>
      <c r="AK35" s="61" t="b">
        <f t="shared" si="35"/>
        <v>0</v>
      </c>
      <c r="AL35" s="61" t="b">
        <f t="shared" si="36"/>
        <v>0</v>
      </c>
      <c r="AM35" s="220" t="b">
        <f t="shared" si="37"/>
        <v>0</v>
      </c>
      <c r="AN35" s="220" t="b">
        <f t="shared" si="38"/>
        <v>0</v>
      </c>
      <c r="AO35" s="220" t="str">
        <f t="shared" si="39"/>
        <v/>
      </c>
      <c r="AP35" s="220" t="str">
        <f t="shared" si="40"/>
        <v/>
      </c>
      <c r="AQ35" s="220" t="str">
        <f t="shared" si="41"/>
        <v/>
      </c>
      <c r="AR35" s="220" t="str">
        <f t="shared" si="42"/>
        <v/>
      </c>
      <c r="AS35" s="4" t="str">
        <f t="shared" si="43"/>
        <v/>
      </c>
      <c r="AT35" s="220" t="str">
        <f t="shared" si="44"/>
        <v/>
      </c>
      <c r="AU35" s="220" t="str">
        <f t="shared" si="45"/>
        <v/>
      </c>
      <c r="AV35" s="220" t="str">
        <f t="shared" si="46"/>
        <v/>
      </c>
      <c r="AW35" s="233" t="str">
        <f t="shared" si="47"/>
        <v/>
      </c>
      <c r="AX35" s="233" t="str">
        <f t="shared" si="48"/>
        <v/>
      </c>
      <c r="AY35" s="222" t="str">
        <f t="shared" si="49"/>
        <v/>
      </c>
      <c r="AZ35" s="222" t="str">
        <f t="shared" si="50"/>
        <v/>
      </c>
      <c r="BA35" s="220" t="str">
        <f t="shared" si="51"/>
        <v/>
      </c>
      <c r="BB35" s="222" t="str">
        <f t="shared" si="52"/>
        <v/>
      </c>
      <c r="BC35" s="233" t="str">
        <f t="shared" si="53"/>
        <v/>
      </c>
      <c r="BD35" s="222" t="str">
        <f t="shared" si="54"/>
        <v/>
      </c>
      <c r="BE35" s="222" t="str">
        <f t="shared" si="55"/>
        <v/>
      </c>
      <c r="BF35" s="222" t="str">
        <f t="shared" si="56"/>
        <v/>
      </c>
      <c r="BG35" s="222" t="str">
        <f t="shared" si="57"/>
        <v/>
      </c>
      <c r="BH35" s="222" t="str">
        <f t="shared" si="58"/>
        <v/>
      </c>
      <c r="BI35" s="222" t="str">
        <f t="shared" si="59"/>
        <v/>
      </c>
      <c r="BJ35" s="222" t="str">
        <f t="shared" si="60"/>
        <v/>
      </c>
      <c r="BK35" s="222" t="str">
        <f t="shared" si="61"/>
        <v/>
      </c>
      <c r="BL35" s="220" t="str">
        <f t="shared" si="62"/>
        <v/>
      </c>
      <c r="BM35" s="220" t="str">
        <f t="shared" si="63"/>
        <v/>
      </c>
      <c r="BN35" s="220" t="str">
        <f t="shared" si="64"/>
        <v/>
      </c>
      <c r="BO35" s="220" t="str">
        <f t="shared" si="65"/>
        <v/>
      </c>
      <c r="BP35" s="220" t="str">
        <f>IF(AM35,VLOOKUP(AT35,'Beschäftigungsgruppen Honorare'!$I$17:$J$23,2,FALSE),"")</f>
        <v/>
      </c>
      <c r="BQ35" s="220" t="str">
        <f>IF(AN35,INDEX('Beschäftigungsgruppen Honorare'!$J$28:$M$31,BO35,BN35),"")</f>
        <v/>
      </c>
      <c r="BR35" s="220" t="str">
        <f t="shared" si="66"/>
        <v/>
      </c>
      <c r="BS35" s="220" t="str">
        <f>IF(AM35,VLOOKUP(AT35,'Beschäftigungsgruppen Honorare'!$I$17:$L$23,3,FALSE),"")</f>
        <v/>
      </c>
      <c r="BT35" s="220" t="str">
        <f>IF(AM35,VLOOKUP(AT35,'Beschäftigungsgruppen Honorare'!$I$17:$L$23,4,FALSE),"")</f>
        <v/>
      </c>
      <c r="BU35" s="220" t="b">
        <f>E35&lt;&gt;config!$H$20</f>
        <v>1</v>
      </c>
      <c r="BV35" s="64" t="b">
        <f t="shared" si="67"/>
        <v>0</v>
      </c>
      <c r="BW35" s="53" t="b">
        <f t="shared" si="68"/>
        <v>0</v>
      </c>
    </row>
    <row r="36" spans="2:75" s="53" customFormat="1" ht="15" customHeight="1" x14ac:dyDescent="0.2">
      <c r="B36" s="203" t="str">
        <f t="shared" si="69"/>
        <v/>
      </c>
      <c r="C36" s="217"/>
      <c r="D36" s="127"/>
      <c r="E36" s="96"/>
      <c r="F36" s="271"/>
      <c r="G36" s="180"/>
      <c r="H36" s="181"/>
      <c r="I36" s="219"/>
      <c r="J36" s="259"/>
      <c r="K36" s="181"/>
      <c r="L36" s="273"/>
      <c r="M36" s="207" t="str">
        <f t="shared" si="18"/>
        <v/>
      </c>
      <c r="N36" s="160" t="str">
        <f t="shared" si="19"/>
        <v/>
      </c>
      <c r="O36" s="161" t="str">
        <f t="shared" si="78"/>
        <v/>
      </c>
      <c r="P36" s="252" t="str">
        <f t="shared" si="79"/>
        <v/>
      </c>
      <c r="Q36" s="254" t="str">
        <f t="shared" si="80"/>
        <v/>
      </c>
      <c r="R36" s="252" t="str">
        <f t="shared" si="23"/>
        <v/>
      </c>
      <c r="S36" s="258" t="str">
        <f t="shared" si="73"/>
        <v/>
      </c>
      <c r="T36" s="252" t="str">
        <f t="shared" si="74"/>
        <v/>
      </c>
      <c r="U36" s="258" t="str">
        <f t="shared" si="75"/>
        <v/>
      </c>
      <c r="V36" s="252" t="str">
        <f t="shared" si="76"/>
        <v/>
      </c>
      <c r="W36" s="258" t="str">
        <f t="shared" si="77"/>
        <v/>
      </c>
      <c r="X36" s="120"/>
      <c r="Y36" s="267"/>
      <c r="Z36" s="4" t="b">
        <f t="shared" si="24"/>
        <v>1</v>
      </c>
      <c r="AA36" s="4" t="b">
        <f t="shared" si="25"/>
        <v>0</v>
      </c>
      <c r="AB36" s="61" t="str">
        <f t="shared" si="26"/>
        <v/>
      </c>
      <c r="AC36" s="61" t="str">
        <f t="shared" si="27"/>
        <v/>
      </c>
      <c r="AD36" s="61" t="str">
        <f t="shared" si="28"/>
        <v/>
      </c>
      <c r="AE36" s="61" t="str">
        <f t="shared" si="29"/>
        <v/>
      </c>
      <c r="AF36" s="232" t="str">
        <f t="shared" si="30"/>
        <v/>
      </c>
      <c r="AG36" s="61" t="str">
        <f t="shared" si="31"/>
        <v/>
      </c>
      <c r="AH36" s="61" t="b">
        <f t="shared" si="32"/>
        <v>0</v>
      </c>
      <c r="AI36" s="61" t="b">
        <f t="shared" si="33"/>
        <v>1</v>
      </c>
      <c r="AJ36" s="61" t="b">
        <f t="shared" si="34"/>
        <v>1</v>
      </c>
      <c r="AK36" s="61" t="b">
        <f t="shared" si="35"/>
        <v>0</v>
      </c>
      <c r="AL36" s="61" t="b">
        <f t="shared" si="36"/>
        <v>0</v>
      </c>
      <c r="AM36" s="220" t="b">
        <f t="shared" si="37"/>
        <v>0</v>
      </c>
      <c r="AN36" s="220" t="b">
        <f t="shared" si="38"/>
        <v>0</v>
      </c>
      <c r="AO36" s="220" t="str">
        <f t="shared" si="39"/>
        <v/>
      </c>
      <c r="AP36" s="220" t="str">
        <f t="shared" si="40"/>
        <v/>
      </c>
      <c r="AQ36" s="220" t="str">
        <f t="shared" si="41"/>
        <v/>
      </c>
      <c r="AR36" s="220" t="str">
        <f t="shared" si="42"/>
        <v/>
      </c>
      <c r="AS36" s="4" t="str">
        <f t="shared" si="43"/>
        <v/>
      </c>
      <c r="AT36" s="220" t="str">
        <f t="shared" si="44"/>
        <v/>
      </c>
      <c r="AU36" s="220" t="str">
        <f t="shared" si="45"/>
        <v/>
      </c>
      <c r="AV36" s="220" t="str">
        <f t="shared" si="46"/>
        <v/>
      </c>
      <c r="AW36" s="233" t="str">
        <f t="shared" si="47"/>
        <v/>
      </c>
      <c r="AX36" s="233" t="str">
        <f t="shared" si="48"/>
        <v/>
      </c>
      <c r="AY36" s="222" t="str">
        <f t="shared" si="49"/>
        <v/>
      </c>
      <c r="AZ36" s="222" t="str">
        <f t="shared" si="50"/>
        <v/>
      </c>
      <c r="BA36" s="220" t="str">
        <f t="shared" si="51"/>
        <v/>
      </c>
      <c r="BB36" s="222" t="str">
        <f t="shared" si="52"/>
        <v/>
      </c>
      <c r="BC36" s="233" t="str">
        <f t="shared" si="53"/>
        <v/>
      </c>
      <c r="BD36" s="222" t="str">
        <f t="shared" si="54"/>
        <v/>
      </c>
      <c r="BE36" s="222" t="str">
        <f t="shared" si="55"/>
        <v/>
      </c>
      <c r="BF36" s="222" t="str">
        <f t="shared" si="56"/>
        <v/>
      </c>
      <c r="BG36" s="222" t="str">
        <f t="shared" si="57"/>
        <v/>
      </c>
      <c r="BH36" s="222" t="str">
        <f t="shared" si="58"/>
        <v/>
      </c>
      <c r="BI36" s="222" t="str">
        <f t="shared" si="59"/>
        <v/>
      </c>
      <c r="BJ36" s="222" t="str">
        <f t="shared" si="60"/>
        <v/>
      </c>
      <c r="BK36" s="222" t="str">
        <f t="shared" si="61"/>
        <v/>
      </c>
      <c r="BL36" s="220" t="str">
        <f t="shared" si="62"/>
        <v/>
      </c>
      <c r="BM36" s="220" t="str">
        <f t="shared" si="63"/>
        <v/>
      </c>
      <c r="BN36" s="220" t="str">
        <f t="shared" si="64"/>
        <v/>
      </c>
      <c r="BO36" s="220" t="str">
        <f t="shared" si="65"/>
        <v/>
      </c>
      <c r="BP36" s="220" t="str">
        <f>IF(AM36,VLOOKUP(AT36,'Beschäftigungsgruppen Honorare'!$I$17:$J$23,2,FALSE),"")</f>
        <v/>
      </c>
      <c r="BQ36" s="220" t="str">
        <f>IF(AN36,INDEX('Beschäftigungsgruppen Honorare'!$J$28:$M$31,BO36,BN36),"")</f>
        <v/>
      </c>
      <c r="BR36" s="220" t="str">
        <f t="shared" si="66"/>
        <v/>
      </c>
      <c r="BS36" s="220" t="str">
        <f>IF(AM36,VLOOKUP(AT36,'Beschäftigungsgruppen Honorare'!$I$17:$L$23,3,FALSE),"")</f>
        <v/>
      </c>
      <c r="BT36" s="220" t="str">
        <f>IF(AM36,VLOOKUP(AT36,'Beschäftigungsgruppen Honorare'!$I$17:$L$23,4,FALSE),"")</f>
        <v/>
      </c>
      <c r="BU36" s="220" t="b">
        <f>E36&lt;&gt;config!$H$20</f>
        <v>1</v>
      </c>
      <c r="BV36" s="64" t="b">
        <f t="shared" si="67"/>
        <v>0</v>
      </c>
      <c r="BW36" s="53" t="b">
        <f t="shared" si="68"/>
        <v>0</v>
      </c>
    </row>
    <row r="37" spans="2:75" s="53" customFormat="1" ht="15" customHeight="1" x14ac:dyDescent="0.2">
      <c r="B37" s="203" t="str">
        <f t="shared" si="69"/>
        <v/>
      </c>
      <c r="C37" s="217"/>
      <c r="D37" s="127"/>
      <c r="E37" s="96"/>
      <c r="F37" s="271"/>
      <c r="G37" s="180"/>
      <c r="H37" s="181"/>
      <c r="I37" s="219"/>
      <c r="J37" s="259"/>
      <c r="K37" s="181"/>
      <c r="L37" s="273"/>
      <c r="M37" s="207" t="str">
        <f t="shared" si="18"/>
        <v/>
      </c>
      <c r="N37" s="160" t="str">
        <f t="shared" si="19"/>
        <v/>
      </c>
      <c r="O37" s="161" t="str">
        <f t="shared" si="78"/>
        <v/>
      </c>
      <c r="P37" s="252" t="str">
        <f t="shared" si="79"/>
        <v/>
      </c>
      <c r="Q37" s="254" t="str">
        <f t="shared" si="80"/>
        <v/>
      </c>
      <c r="R37" s="252" t="str">
        <f t="shared" si="23"/>
        <v/>
      </c>
      <c r="S37" s="258" t="str">
        <f t="shared" si="73"/>
        <v/>
      </c>
      <c r="T37" s="252" t="str">
        <f t="shared" si="74"/>
        <v/>
      </c>
      <c r="U37" s="258" t="str">
        <f t="shared" si="75"/>
        <v/>
      </c>
      <c r="V37" s="252" t="str">
        <f t="shared" si="76"/>
        <v/>
      </c>
      <c r="W37" s="258" t="str">
        <f t="shared" si="77"/>
        <v/>
      </c>
      <c r="X37" s="120"/>
      <c r="Y37" s="267"/>
      <c r="Z37" s="4" t="b">
        <f t="shared" si="24"/>
        <v>1</v>
      </c>
      <c r="AA37" s="4" t="b">
        <f t="shared" si="25"/>
        <v>0</v>
      </c>
      <c r="AB37" s="61" t="str">
        <f t="shared" si="26"/>
        <v/>
      </c>
      <c r="AC37" s="61" t="str">
        <f t="shared" si="27"/>
        <v/>
      </c>
      <c r="AD37" s="61" t="str">
        <f t="shared" si="28"/>
        <v/>
      </c>
      <c r="AE37" s="61" t="str">
        <f t="shared" si="29"/>
        <v/>
      </c>
      <c r="AF37" s="232" t="str">
        <f t="shared" si="30"/>
        <v/>
      </c>
      <c r="AG37" s="61" t="str">
        <f t="shared" si="31"/>
        <v/>
      </c>
      <c r="AH37" s="61" t="b">
        <f t="shared" si="32"/>
        <v>0</v>
      </c>
      <c r="AI37" s="61" t="b">
        <f t="shared" si="33"/>
        <v>1</v>
      </c>
      <c r="AJ37" s="61" t="b">
        <f t="shared" si="34"/>
        <v>1</v>
      </c>
      <c r="AK37" s="61" t="b">
        <f t="shared" si="35"/>
        <v>0</v>
      </c>
      <c r="AL37" s="61" t="b">
        <f t="shared" si="36"/>
        <v>0</v>
      </c>
      <c r="AM37" s="220" t="b">
        <f t="shared" si="37"/>
        <v>0</v>
      </c>
      <c r="AN37" s="220" t="b">
        <f t="shared" si="38"/>
        <v>0</v>
      </c>
      <c r="AO37" s="220" t="str">
        <f t="shared" si="39"/>
        <v/>
      </c>
      <c r="AP37" s="220" t="str">
        <f t="shared" si="40"/>
        <v/>
      </c>
      <c r="AQ37" s="220" t="str">
        <f t="shared" si="41"/>
        <v/>
      </c>
      <c r="AR37" s="220" t="str">
        <f t="shared" si="42"/>
        <v/>
      </c>
      <c r="AS37" s="4" t="str">
        <f t="shared" si="43"/>
        <v/>
      </c>
      <c r="AT37" s="220" t="str">
        <f t="shared" si="44"/>
        <v/>
      </c>
      <c r="AU37" s="220" t="str">
        <f t="shared" si="45"/>
        <v/>
      </c>
      <c r="AV37" s="220" t="str">
        <f t="shared" si="46"/>
        <v/>
      </c>
      <c r="AW37" s="233" t="str">
        <f t="shared" si="47"/>
        <v/>
      </c>
      <c r="AX37" s="233" t="str">
        <f t="shared" si="48"/>
        <v/>
      </c>
      <c r="AY37" s="222" t="str">
        <f t="shared" si="49"/>
        <v/>
      </c>
      <c r="AZ37" s="222" t="str">
        <f t="shared" si="50"/>
        <v/>
      </c>
      <c r="BA37" s="220" t="str">
        <f t="shared" si="51"/>
        <v/>
      </c>
      <c r="BB37" s="222" t="str">
        <f t="shared" si="52"/>
        <v/>
      </c>
      <c r="BC37" s="233" t="str">
        <f t="shared" si="53"/>
        <v/>
      </c>
      <c r="BD37" s="222" t="str">
        <f t="shared" si="54"/>
        <v/>
      </c>
      <c r="BE37" s="222" t="str">
        <f t="shared" si="55"/>
        <v/>
      </c>
      <c r="BF37" s="222" t="str">
        <f t="shared" si="56"/>
        <v/>
      </c>
      <c r="BG37" s="222" t="str">
        <f t="shared" si="57"/>
        <v/>
      </c>
      <c r="BH37" s="222" t="str">
        <f t="shared" si="58"/>
        <v/>
      </c>
      <c r="BI37" s="222" t="str">
        <f t="shared" si="59"/>
        <v/>
      </c>
      <c r="BJ37" s="222" t="str">
        <f t="shared" si="60"/>
        <v/>
      </c>
      <c r="BK37" s="222" t="str">
        <f t="shared" si="61"/>
        <v/>
      </c>
      <c r="BL37" s="220" t="str">
        <f t="shared" si="62"/>
        <v/>
      </c>
      <c r="BM37" s="220" t="str">
        <f t="shared" si="63"/>
        <v/>
      </c>
      <c r="BN37" s="220" t="str">
        <f t="shared" si="64"/>
        <v/>
      </c>
      <c r="BO37" s="220" t="str">
        <f t="shared" si="65"/>
        <v/>
      </c>
      <c r="BP37" s="220" t="str">
        <f>IF(AM37,VLOOKUP(AT37,'Beschäftigungsgruppen Honorare'!$I$17:$J$23,2,FALSE),"")</f>
        <v/>
      </c>
      <c r="BQ37" s="220" t="str">
        <f>IF(AN37,INDEX('Beschäftigungsgruppen Honorare'!$J$28:$M$31,BO37,BN37),"")</f>
        <v/>
      </c>
      <c r="BR37" s="220" t="str">
        <f t="shared" si="66"/>
        <v/>
      </c>
      <c r="BS37" s="220" t="str">
        <f>IF(AM37,VLOOKUP(AT37,'Beschäftigungsgruppen Honorare'!$I$17:$L$23,3,FALSE),"")</f>
        <v/>
      </c>
      <c r="BT37" s="220" t="str">
        <f>IF(AM37,VLOOKUP(AT37,'Beschäftigungsgruppen Honorare'!$I$17:$L$23,4,FALSE),"")</f>
        <v/>
      </c>
      <c r="BU37" s="220" t="b">
        <f>E37&lt;&gt;config!$H$20</f>
        <v>1</v>
      </c>
      <c r="BV37" s="64" t="b">
        <f t="shared" si="67"/>
        <v>0</v>
      </c>
      <c r="BW37" s="53" t="b">
        <f t="shared" si="68"/>
        <v>0</v>
      </c>
    </row>
    <row r="38" spans="2:75" s="53" customFormat="1" ht="15" customHeight="1" x14ac:dyDescent="0.2">
      <c r="B38" s="203" t="str">
        <f t="shared" si="69"/>
        <v/>
      </c>
      <c r="C38" s="217"/>
      <c r="D38" s="127"/>
      <c r="E38" s="96"/>
      <c r="F38" s="271"/>
      <c r="G38" s="180"/>
      <c r="H38" s="181"/>
      <c r="I38" s="219"/>
      <c r="J38" s="259"/>
      <c r="K38" s="181"/>
      <c r="L38" s="273"/>
      <c r="M38" s="207" t="str">
        <f t="shared" si="18"/>
        <v/>
      </c>
      <c r="N38" s="160" t="str">
        <f t="shared" si="19"/>
        <v/>
      </c>
      <c r="O38" s="161" t="str">
        <f t="shared" si="78"/>
        <v/>
      </c>
      <c r="P38" s="252" t="str">
        <f t="shared" si="79"/>
        <v/>
      </c>
      <c r="Q38" s="254" t="str">
        <f t="shared" si="80"/>
        <v/>
      </c>
      <c r="R38" s="252" t="str">
        <f t="shared" si="23"/>
        <v/>
      </c>
      <c r="S38" s="258" t="str">
        <f t="shared" si="73"/>
        <v/>
      </c>
      <c r="T38" s="252" t="str">
        <f t="shared" si="74"/>
        <v/>
      </c>
      <c r="U38" s="258" t="str">
        <f t="shared" si="75"/>
        <v/>
      </c>
      <c r="V38" s="252" t="str">
        <f t="shared" si="76"/>
        <v/>
      </c>
      <c r="W38" s="258" t="str">
        <f t="shared" si="77"/>
        <v/>
      </c>
      <c r="X38" s="120"/>
      <c r="Y38" s="267"/>
      <c r="Z38" s="4" t="b">
        <f t="shared" si="24"/>
        <v>1</v>
      </c>
      <c r="AA38" s="4" t="b">
        <f t="shared" si="25"/>
        <v>0</v>
      </c>
      <c r="AB38" s="61" t="str">
        <f t="shared" si="26"/>
        <v/>
      </c>
      <c r="AC38" s="61" t="str">
        <f t="shared" si="27"/>
        <v/>
      </c>
      <c r="AD38" s="61" t="str">
        <f t="shared" si="28"/>
        <v/>
      </c>
      <c r="AE38" s="61" t="str">
        <f t="shared" si="29"/>
        <v/>
      </c>
      <c r="AF38" s="232" t="str">
        <f t="shared" si="30"/>
        <v/>
      </c>
      <c r="AG38" s="61" t="str">
        <f t="shared" si="31"/>
        <v/>
      </c>
      <c r="AH38" s="61" t="b">
        <f t="shared" si="32"/>
        <v>0</v>
      </c>
      <c r="AI38" s="61" t="b">
        <f t="shared" si="33"/>
        <v>1</v>
      </c>
      <c r="AJ38" s="61" t="b">
        <f t="shared" si="34"/>
        <v>1</v>
      </c>
      <c r="AK38" s="61" t="b">
        <f t="shared" si="35"/>
        <v>0</v>
      </c>
      <c r="AL38" s="61" t="b">
        <f t="shared" si="36"/>
        <v>0</v>
      </c>
      <c r="AM38" s="220" t="b">
        <f t="shared" si="37"/>
        <v>0</v>
      </c>
      <c r="AN38" s="220" t="b">
        <f t="shared" si="38"/>
        <v>0</v>
      </c>
      <c r="AO38" s="220" t="str">
        <f t="shared" si="39"/>
        <v/>
      </c>
      <c r="AP38" s="220" t="str">
        <f t="shared" si="40"/>
        <v/>
      </c>
      <c r="AQ38" s="220" t="str">
        <f t="shared" si="41"/>
        <v/>
      </c>
      <c r="AR38" s="220" t="str">
        <f t="shared" si="42"/>
        <v/>
      </c>
      <c r="AS38" s="4" t="str">
        <f t="shared" si="43"/>
        <v/>
      </c>
      <c r="AT38" s="220" t="str">
        <f t="shared" si="44"/>
        <v/>
      </c>
      <c r="AU38" s="220" t="str">
        <f t="shared" si="45"/>
        <v/>
      </c>
      <c r="AV38" s="220" t="str">
        <f t="shared" si="46"/>
        <v/>
      </c>
      <c r="AW38" s="233" t="str">
        <f t="shared" si="47"/>
        <v/>
      </c>
      <c r="AX38" s="233" t="str">
        <f t="shared" si="48"/>
        <v/>
      </c>
      <c r="AY38" s="222" t="str">
        <f t="shared" si="49"/>
        <v/>
      </c>
      <c r="AZ38" s="222" t="str">
        <f t="shared" si="50"/>
        <v/>
      </c>
      <c r="BA38" s="220" t="str">
        <f t="shared" si="51"/>
        <v/>
      </c>
      <c r="BB38" s="222" t="str">
        <f t="shared" si="52"/>
        <v/>
      </c>
      <c r="BC38" s="233" t="str">
        <f t="shared" si="53"/>
        <v/>
      </c>
      <c r="BD38" s="222" t="str">
        <f t="shared" si="54"/>
        <v/>
      </c>
      <c r="BE38" s="222" t="str">
        <f t="shared" si="55"/>
        <v/>
      </c>
      <c r="BF38" s="222" t="str">
        <f t="shared" si="56"/>
        <v/>
      </c>
      <c r="BG38" s="222" t="str">
        <f t="shared" si="57"/>
        <v/>
      </c>
      <c r="BH38" s="222" t="str">
        <f t="shared" si="58"/>
        <v/>
      </c>
      <c r="BI38" s="222" t="str">
        <f t="shared" si="59"/>
        <v/>
      </c>
      <c r="BJ38" s="222" t="str">
        <f t="shared" si="60"/>
        <v/>
      </c>
      <c r="BK38" s="222" t="str">
        <f t="shared" si="61"/>
        <v/>
      </c>
      <c r="BL38" s="220" t="str">
        <f t="shared" si="62"/>
        <v/>
      </c>
      <c r="BM38" s="220" t="str">
        <f t="shared" si="63"/>
        <v/>
      </c>
      <c r="BN38" s="220" t="str">
        <f t="shared" si="64"/>
        <v/>
      </c>
      <c r="BO38" s="220" t="str">
        <f t="shared" si="65"/>
        <v/>
      </c>
      <c r="BP38" s="220" t="str">
        <f>IF(AM38,VLOOKUP(AT38,'Beschäftigungsgruppen Honorare'!$I$17:$J$23,2,FALSE),"")</f>
        <v/>
      </c>
      <c r="BQ38" s="220" t="str">
        <f>IF(AN38,INDEX('Beschäftigungsgruppen Honorare'!$J$28:$M$31,BO38,BN38),"")</f>
        <v/>
      </c>
      <c r="BR38" s="220" t="str">
        <f t="shared" si="66"/>
        <v/>
      </c>
      <c r="BS38" s="220" t="str">
        <f>IF(AM38,VLOOKUP(AT38,'Beschäftigungsgruppen Honorare'!$I$17:$L$23,3,FALSE),"")</f>
        <v/>
      </c>
      <c r="BT38" s="220" t="str">
        <f>IF(AM38,VLOOKUP(AT38,'Beschäftigungsgruppen Honorare'!$I$17:$L$23,4,FALSE),"")</f>
        <v/>
      </c>
      <c r="BU38" s="220" t="b">
        <f>E38&lt;&gt;config!$H$20</f>
        <v>1</v>
      </c>
      <c r="BV38" s="64" t="b">
        <f t="shared" si="67"/>
        <v>0</v>
      </c>
      <c r="BW38" s="53" t="b">
        <f t="shared" si="68"/>
        <v>0</v>
      </c>
    </row>
    <row r="39" spans="2:75" s="53" customFormat="1" ht="15" customHeight="1" x14ac:dyDescent="0.2">
      <c r="B39" s="203" t="str">
        <f t="shared" si="69"/>
        <v/>
      </c>
      <c r="C39" s="217"/>
      <c r="D39" s="127"/>
      <c r="E39" s="96"/>
      <c r="F39" s="271"/>
      <c r="G39" s="180"/>
      <c r="H39" s="181"/>
      <c r="I39" s="219"/>
      <c r="J39" s="259"/>
      <c r="K39" s="181"/>
      <c r="L39" s="273"/>
      <c r="M39" s="207" t="str">
        <f t="shared" si="18"/>
        <v/>
      </c>
      <c r="N39" s="160" t="str">
        <f t="shared" si="19"/>
        <v/>
      </c>
      <c r="O39" s="161" t="str">
        <f t="shared" si="78"/>
        <v/>
      </c>
      <c r="P39" s="252" t="str">
        <f t="shared" si="79"/>
        <v/>
      </c>
      <c r="Q39" s="254" t="str">
        <f t="shared" si="80"/>
        <v/>
      </c>
      <c r="R39" s="252" t="str">
        <f t="shared" si="23"/>
        <v/>
      </c>
      <c r="S39" s="258" t="str">
        <f t="shared" si="73"/>
        <v/>
      </c>
      <c r="T39" s="252" t="str">
        <f t="shared" si="74"/>
        <v/>
      </c>
      <c r="U39" s="258" t="str">
        <f t="shared" si="75"/>
        <v/>
      </c>
      <c r="V39" s="252" t="str">
        <f t="shared" si="76"/>
        <v/>
      </c>
      <c r="W39" s="258" t="str">
        <f t="shared" si="77"/>
        <v/>
      </c>
      <c r="X39" s="120"/>
      <c r="Y39" s="267"/>
      <c r="Z39" s="4" t="b">
        <f t="shared" si="24"/>
        <v>1</v>
      </c>
      <c r="AA39" s="4" t="b">
        <f t="shared" si="25"/>
        <v>0</v>
      </c>
      <c r="AB39" s="61" t="str">
        <f t="shared" si="26"/>
        <v/>
      </c>
      <c r="AC39" s="61" t="str">
        <f t="shared" si="27"/>
        <v/>
      </c>
      <c r="AD39" s="61" t="str">
        <f t="shared" si="28"/>
        <v/>
      </c>
      <c r="AE39" s="61" t="str">
        <f t="shared" si="29"/>
        <v/>
      </c>
      <c r="AF39" s="232" t="str">
        <f t="shared" si="30"/>
        <v/>
      </c>
      <c r="AG39" s="61" t="str">
        <f t="shared" si="31"/>
        <v/>
      </c>
      <c r="AH39" s="61" t="b">
        <f t="shared" si="32"/>
        <v>0</v>
      </c>
      <c r="AI39" s="61" t="b">
        <f t="shared" si="33"/>
        <v>1</v>
      </c>
      <c r="AJ39" s="61" t="b">
        <f t="shared" si="34"/>
        <v>1</v>
      </c>
      <c r="AK39" s="61" t="b">
        <f t="shared" si="35"/>
        <v>0</v>
      </c>
      <c r="AL39" s="61" t="b">
        <f t="shared" si="36"/>
        <v>0</v>
      </c>
      <c r="AM39" s="220" t="b">
        <f t="shared" si="37"/>
        <v>0</v>
      </c>
      <c r="AN39" s="220" t="b">
        <f t="shared" si="38"/>
        <v>0</v>
      </c>
      <c r="AO39" s="220" t="str">
        <f t="shared" si="39"/>
        <v/>
      </c>
      <c r="AP39" s="220" t="str">
        <f t="shared" si="40"/>
        <v/>
      </c>
      <c r="AQ39" s="220" t="str">
        <f t="shared" si="41"/>
        <v/>
      </c>
      <c r="AR39" s="220" t="str">
        <f t="shared" si="42"/>
        <v/>
      </c>
      <c r="AS39" s="4" t="str">
        <f t="shared" si="43"/>
        <v/>
      </c>
      <c r="AT39" s="220" t="str">
        <f t="shared" si="44"/>
        <v/>
      </c>
      <c r="AU39" s="220" t="str">
        <f t="shared" si="45"/>
        <v/>
      </c>
      <c r="AV39" s="220" t="str">
        <f t="shared" si="46"/>
        <v/>
      </c>
      <c r="AW39" s="233" t="str">
        <f t="shared" si="47"/>
        <v/>
      </c>
      <c r="AX39" s="233" t="str">
        <f t="shared" si="48"/>
        <v/>
      </c>
      <c r="AY39" s="222" t="str">
        <f t="shared" si="49"/>
        <v/>
      </c>
      <c r="AZ39" s="222" t="str">
        <f t="shared" si="50"/>
        <v/>
      </c>
      <c r="BA39" s="220" t="str">
        <f t="shared" si="51"/>
        <v/>
      </c>
      <c r="BB39" s="222" t="str">
        <f t="shared" si="52"/>
        <v/>
      </c>
      <c r="BC39" s="233" t="str">
        <f t="shared" si="53"/>
        <v/>
      </c>
      <c r="BD39" s="222" t="str">
        <f t="shared" si="54"/>
        <v/>
      </c>
      <c r="BE39" s="222" t="str">
        <f t="shared" si="55"/>
        <v/>
      </c>
      <c r="BF39" s="222" t="str">
        <f t="shared" si="56"/>
        <v/>
      </c>
      <c r="BG39" s="222" t="str">
        <f t="shared" si="57"/>
        <v/>
      </c>
      <c r="BH39" s="222" t="str">
        <f t="shared" si="58"/>
        <v/>
      </c>
      <c r="BI39" s="222" t="str">
        <f t="shared" si="59"/>
        <v/>
      </c>
      <c r="BJ39" s="222" t="str">
        <f t="shared" si="60"/>
        <v/>
      </c>
      <c r="BK39" s="222" t="str">
        <f t="shared" si="61"/>
        <v/>
      </c>
      <c r="BL39" s="220" t="str">
        <f t="shared" si="62"/>
        <v/>
      </c>
      <c r="BM39" s="220" t="str">
        <f t="shared" si="63"/>
        <v/>
      </c>
      <c r="BN39" s="220" t="str">
        <f t="shared" si="64"/>
        <v/>
      </c>
      <c r="BO39" s="220" t="str">
        <f t="shared" si="65"/>
        <v/>
      </c>
      <c r="BP39" s="220" t="str">
        <f>IF(AM39,VLOOKUP(AT39,'Beschäftigungsgruppen Honorare'!$I$17:$J$23,2,FALSE),"")</f>
        <v/>
      </c>
      <c r="BQ39" s="220" t="str">
        <f>IF(AN39,INDEX('Beschäftigungsgruppen Honorare'!$J$28:$M$31,BO39,BN39),"")</f>
        <v/>
      </c>
      <c r="BR39" s="220" t="str">
        <f t="shared" si="66"/>
        <v/>
      </c>
      <c r="BS39" s="220" t="str">
        <f>IF(AM39,VLOOKUP(AT39,'Beschäftigungsgruppen Honorare'!$I$17:$L$23,3,FALSE),"")</f>
        <v/>
      </c>
      <c r="BT39" s="220" t="str">
        <f>IF(AM39,VLOOKUP(AT39,'Beschäftigungsgruppen Honorare'!$I$17:$L$23,4,FALSE),"")</f>
        <v/>
      </c>
      <c r="BU39" s="220" t="b">
        <f>E39&lt;&gt;config!$H$20</f>
        <v>1</v>
      </c>
      <c r="BV39" s="64" t="b">
        <f t="shared" si="67"/>
        <v>0</v>
      </c>
      <c r="BW39" s="53" t="b">
        <f t="shared" si="68"/>
        <v>0</v>
      </c>
    </row>
    <row r="40" spans="2:75" s="53" customFormat="1" ht="15" customHeight="1" x14ac:dyDescent="0.2">
      <c r="B40" s="203" t="str">
        <f t="shared" si="69"/>
        <v/>
      </c>
      <c r="C40" s="217"/>
      <c r="D40" s="127"/>
      <c r="E40" s="96"/>
      <c r="F40" s="271"/>
      <c r="G40" s="180"/>
      <c r="H40" s="181"/>
      <c r="I40" s="219"/>
      <c r="J40" s="259"/>
      <c r="K40" s="181"/>
      <c r="L40" s="273"/>
      <c r="M40" s="207" t="str">
        <f t="shared" si="18"/>
        <v/>
      </c>
      <c r="N40" s="160" t="str">
        <f t="shared" si="19"/>
        <v/>
      </c>
      <c r="O40" s="161" t="str">
        <f t="shared" si="78"/>
        <v/>
      </c>
      <c r="P40" s="252" t="str">
        <f t="shared" si="79"/>
        <v/>
      </c>
      <c r="Q40" s="254" t="str">
        <f t="shared" si="80"/>
        <v/>
      </c>
      <c r="R40" s="252" t="str">
        <f t="shared" si="23"/>
        <v/>
      </c>
      <c r="S40" s="258" t="str">
        <f t="shared" si="73"/>
        <v/>
      </c>
      <c r="T40" s="252" t="str">
        <f t="shared" si="74"/>
        <v/>
      </c>
      <c r="U40" s="258" t="str">
        <f t="shared" si="75"/>
        <v/>
      </c>
      <c r="V40" s="252" t="str">
        <f t="shared" si="76"/>
        <v/>
      </c>
      <c r="W40" s="258" t="str">
        <f t="shared" si="77"/>
        <v/>
      </c>
      <c r="X40" s="120"/>
      <c r="Y40" s="267"/>
      <c r="Z40" s="4" t="b">
        <f t="shared" si="24"/>
        <v>1</v>
      </c>
      <c r="AA40" s="4" t="b">
        <f t="shared" si="25"/>
        <v>0</v>
      </c>
      <c r="AB40" s="61" t="str">
        <f t="shared" si="26"/>
        <v/>
      </c>
      <c r="AC40" s="61" t="str">
        <f t="shared" si="27"/>
        <v/>
      </c>
      <c r="AD40" s="61" t="str">
        <f t="shared" si="28"/>
        <v/>
      </c>
      <c r="AE40" s="61" t="str">
        <f t="shared" si="29"/>
        <v/>
      </c>
      <c r="AF40" s="232" t="str">
        <f t="shared" si="30"/>
        <v/>
      </c>
      <c r="AG40" s="61" t="str">
        <f t="shared" si="31"/>
        <v/>
      </c>
      <c r="AH40" s="61" t="b">
        <f t="shared" si="32"/>
        <v>0</v>
      </c>
      <c r="AI40" s="61" t="b">
        <f t="shared" si="33"/>
        <v>1</v>
      </c>
      <c r="AJ40" s="61" t="b">
        <f t="shared" si="34"/>
        <v>1</v>
      </c>
      <c r="AK40" s="61" t="b">
        <f t="shared" si="35"/>
        <v>0</v>
      </c>
      <c r="AL40" s="61" t="b">
        <f t="shared" si="36"/>
        <v>0</v>
      </c>
      <c r="AM40" s="220" t="b">
        <f t="shared" si="37"/>
        <v>0</v>
      </c>
      <c r="AN40" s="220" t="b">
        <f t="shared" si="38"/>
        <v>0</v>
      </c>
      <c r="AO40" s="220" t="str">
        <f t="shared" si="39"/>
        <v/>
      </c>
      <c r="AP40" s="220" t="str">
        <f t="shared" si="40"/>
        <v/>
      </c>
      <c r="AQ40" s="220" t="str">
        <f t="shared" si="41"/>
        <v/>
      </c>
      <c r="AR40" s="220" t="str">
        <f t="shared" si="42"/>
        <v/>
      </c>
      <c r="AS40" s="4" t="str">
        <f t="shared" si="43"/>
        <v/>
      </c>
      <c r="AT40" s="220" t="str">
        <f t="shared" si="44"/>
        <v/>
      </c>
      <c r="AU40" s="220" t="str">
        <f t="shared" si="45"/>
        <v/>
      </c>
      <c r="AV40" s="220" t="str">
        <f t="shared" si="46"/>
        <v/>
      </c>
      <c r="AW40" s="233" t="str">
        <f t="shared" si="47"/>
        <v/>
      </c>
      <c r="AX40" s="233" t="str">
        <f t="shared" si="48"/>
        <v/>
      </c>
      <c r="AY40" s="222" t="str">
        <f t="shared" si="49"/>
        <v/>
      </c>
      <c r="AZ40" s="222" t="str">
        <f t="shared" si="50"/>
        <v/>
      </c>
      <c r="BA40" s="220" t="str">
        <f t="shared" si="51"/>
        <v/>
      </c>
      <c r="BB40" s="222" t="str">
        <f t="shared" si="52"/>
        <v/>
      </c>
      <c r="BC40" s="233" t="str">
        <f t="shared" si="53"/>
        <v/>
      </c>
      <c r="BD40" s="222" t="str">
        <f t="shared" si="54"/>
        <v/>
      </c>
      <c r="BE40" s="222" t="str">
        <f t="shared" si="55"/>
        <v/>
      </c>
      <c r="BF40" s="222" t="str">
        <f t="shared" si="56"/>
        <v/>
      </c>
      <c r="BG40" s="222" t="str">
        <f t="shared" si="57"/>
        <v/>
      </c>
      <c r="BH40" s="222" t="str">
        <f t="shared" si="58"/>
        <v/>
      </c>
      <c r="BI40" s="222" t="str">
        <f t="shared" si="59"/>
        <v/>
      </c>
      <c r="BJ40" s="222" t="str">
        <f t="shared" si="60"/>
        <v/>
      </c>
      <c r="BK40" s="222" t="str">
        <f t="shared" si="61"/>
        <v/>
      </c>
      <c r="BL40" s="220" t="str">
        <f t="shared" si="62"/>
        <v/>
      </c>
      <c r="BM40" s="220" t="str">
        <f t="shared" si="63"/>
        <v/>
      </c>
      <c r="BN40" s="220" t="str">
        <f t="shared" si="64"/>
        <v/>
      </c>
      <c r="BO40" s="220" t="str">
        <f t="shared" si="65"/>
        <v/>
      </c>
      <c r="BP40" s="220" t="str">
        <f>IF(AM40,VLOOKUP(AT40,'Beschäftigungsgruppen Honorare'!$I$17:$J$23,2,FALSE),"")</f>
        <v/>
      </c>
      <c r="BQ40" s="220" t="str">
        <f>IF(AN40,INDEX('Beschäftigungsgruppen Honorare'!$J$28:$M$31,BO40,BN40),"")</f>
        <v/>
      </c>
      <c r="BR40" s="220" t="str">
        <f t="shared" si="66"/>
        <v/>
      </c>
      <c r="BS40" s="220" t="str">
        <f>IF(AM40,VLOOKUP(AT40,'Beschäftigungsgruppen Honorare'!$I$17:$L$23,3,FALSE),"")</f>
        <v/>
      </c>
      <c r="BT40" s="220" t="str">
        <f>IF(AM40,VLOOKUP(AT40,'Beschäftigungsgruppen Honorare'!$I$17:$L$23,4,FALSE),"")</f>
        <v/>
      </c>
      <c r="BU40" s="220" t="b">
        <f>E40&lt;&gt;config!$H$20</f>
        <v>1</v>
      </c>
      <c r="BV40" s="64" t="b">
        <f t="shared" si="67"/>
        <v>0</v>
      </c>
      <c r="BW40" s="53" t="b">
        <f t="shared" si="68"/>
        <v>0</v>
      </c>
    </row>
    <row r="41" spans="2:75" s="53" customFormat="1" ht="15" customHeight="1" x14ac:dyDescent="0.2">
      <c r="B41" s="203" t="str">
        <f t="shared" si="69"/>
        <v/>
      </c>
      <c r="C41" s="217"/>
      <c r="D41" s="127"/>
      <c r="E41" s="96"/>
      <c r="F41" s="271"/>
      <c r="G41" s="180"/>
      <c r="H41" s="181"/>
      <c r="I41" s="219"/>
      <c r="J41" s="259"/>
      <c r="K41" s="181"/>
      <c r="L41" s="273"/>
      <c r="M41" s="207" t="str">
        <f t="shared" si="18"/>
        <v/>
      </c>
      <c r="N41" s="160" t="str">
        <f t="shared" si="19"/>
        <v/>
      </c>
      <c r="O41" s="161" t="str">
        <f t="shared" si="78"/>
        <v/>
      </c>
      <c r="P41" s="252" t="str">
        <f t="shared" si="79"/>
        <v/>
      </c>
      <c r="Q41" s="254" t="str">
        <f t="shared" si="80"/>
        <v/>
      </c>
      <c r="R41" s="252" t="str">
        <f t="shared" si="23"/>
        <v/>
      </c>
      <c r="S41" s="258" t="str">
        <f t="shared" si="73"/>
        <v/>
      </c>
      <c r="T41" s="252" t="str">
        <f t="shared" si="74"/>
        <v/>
      </c>
      <c r="U41" s="258" t="str">
        <f t="shared" si="75"/>
        <v/>
      </c>
      <c r="V41" s="252" t="str">
        <f t="shared" si="76"/>
        <v/>
      </c>
      <c r="W41" s="258" t="str">
        <f t="shared" si="77"/>
        <v/>
      </c>
      <c r="X41" s="120"/>
      <c r="Y41" s="267"/>
      <c r="Z41" s="4" t="b">
        <f t="shared" si="24"/>
        <v>1</v>
      </c>
      <c r="AA41" s="4" t="b">
        <f t="shared" si="25"/>
        <v>0</v>
      </c>
      <c r="AB41" s="61" t="str">
        <f t="shared" si="26"/>
        <v/>
      </c>
      <c r="AC41" s="61" t="str">
        <f t="shared" si="27"/>
        <v/>
      </c>
      <c r="AD41" s="61" t="str">
        <f t="shared" si="28"/>
        <v/>
      </c>
      <c r="AE41" s="61" t="str">
        <f t="shared" si="29"/>
        <v/>
      </c>
      <c r="AF41" s="232" t="str">
        <f t="shared" si="30"/>
        <v/>
      </c>
      <c r="AG41" s="61" t="str">
        <f t="shared" si="31"/>
        <v/>
      </c>
      <c r="AH41" s="61" t="b">
        <f t="shared" si="32"/>
        <v>0</v>
      </c>
      <c r="AI41" s="61" t="b">
        <f t="shared" si="33"/>
        <v>1</v>
      </c>
      <c r="AJ41" s="61" t="b">
        <f t="shared" si="34"/>
        <v>1</v>
      </c>
      <c r="AK41" s="61" t="b">
        <f t="shared" si="35"/>
        <v>0</v>
      </c>
      <c r="AL41" s="61" t="b">
        <f t="shared" si="36"/>
        <v>0</v>
      </c>
      <c r="AM41" s="220" t="b">
        <f t="shared" si="37"/>
        <v>0</v>
      </c>
      <c r="AN41" s="220" t="b">
        <f t="shared" si="38"/>
        <v>0</v>
      </c>
      <c r="AO41" s="220" t="str">
        <f t="shared" si="39"/>
        <v/>
      </c>
      <c r="AP41" s="220" t="str">
        <f t="shared" si="40"/>
        <v/>
      </c>
      <c r="AQ41" s="220" t="str">
        <f t="shared" si="41"/>
        <v/>
      </c>
      <c r="AR41" s="220" t="str">
        <f t="shared" si="42"/>
        <v/>
      </c>
      <c r="AS41" s="4" t="str">
        <f t="shared" si="43"/>
        <v/>
      </c>
      <c r="AT41" s="220" t="str">
        <f t="shared" si="44"/>
        <v/>
      </c>
      <c r="AU41" s="220" t="str">
        <f t="shared" si="45"/>
        <v/>
      </c>
      <c r="AV41" s="220" t="str">
        <f t="shared" si="46"/>
        <v/>
      </c>
      <c r="AW41" s="233" t="str">
        <f t="shared" si="47"/>
        <v/>
      </c>
      <c r="AX41" s="233" t="str">
        <f t="shared" si="48"/>
        <v/>
      </c>
      <c r="AY41" s="222" t="str">
        <f t="shared" si="49"/>
        <v/>
      </c>
      <c r="AZ41" s="222" t="str">
        <f t="shared" si="50"/>
        <v/>
      </c>
      <c r="BA41" s="220" t="str">
        <f t="shared" si="51"/>
        <v/>
      </c>
      <c r="BB41" s="222" t="str">
        <f t="shared" si="52"/>
        <v/>
      </c>
      <c r="BC41" s="233" t="str">
        <f t="shared" si="53"/>
        <v/>
      </c>
      <c r="BD41" s="222" t="str">
        <f t="shared" si="54"/>
        <v/>
      </c>
      <c r="BE41" s="222" t="str">
        <f t="shared" si="55"/>
        <v/>
      </c>
      <c r="BF41" s="222" t="str">
        <f t="shared" si="56"/>
        <v/>
      </c>
      <c r="BG41" s="222" t="str">
        <f t="shared" si="57"/>
        <v/>
      </c>
      <c r="BH41" s="222" t="str">
        <f t="shared" si="58"/>
        <v/>
      </c>
      <c r="BI41" s="222" t="str">
        <f t="shared" si="59"/>
        <v/>
      </c>
      <c r="BJ41" s="222" t="str">
        <f t="shared" si="60"/>
        <v/>
      </c>
      <c r="BK41" s="222" t="str">
        <f t="shared" si="61"/>
        <v/>
      </c>
      <c r="BL41" s="220" t="str">
        <f t="shared" si="62"/>
        <v/>
      </c>
      <c r="BM41" s="220" t="str">
        <f t="shared" si="63"/>
        <v/>
      </c>
      <c r="BN41" s="220" t="str">
        <f t="shared" si="64"/>
        <v/>
      </c>
      <c r="BO41" s="220" t="str">
        <f t="shared" si="65"/>
        <v/>
      </c>
      <c r="BP41" s="220" t="str">
        <f>IF(AM41,VLOOKUP(AT41,'Beschäftigungsgruppen Honorare'!$I$17:$J$23,2,FALSE),"")</f>
        <v/>
      </c>
      <c r="BQ41" s="220" t="str">
        <f>IF(AN41,INDEX('Beschäftigungsgruppen Honorare'!$J$28:$M$31,BO41,BN41),"")</f>
        <v/>
      </c>
      <c r="BR41" s="220" t="str">
        <f t="shared" si="66"/>
        <v/>
      </c>
      <c r="BS41" s="220" t="str">
        <f>IF(AM41,VLOOKUP(AT41,'Beschäftigungsgruppen Honorare'!$I$17:$L$23,3,FALSE),"")</f>
        <v/>
      </c>
      <c r="BT41" s="220" t="str">
        <f>IF(AM41,VLOOKUP(AT41,'Beschäftigungsgruppen Honorare'!$I$17:$L$23,4,FALSE),"")</f>
        <v/>
      </c>
      <c r="BU41" s="220" t="b">
        <f>E41&lt;&gt;config!$H$20</f>
        <v>1</v>
      </c>
      <c r="BV41" s="64" t="b">
        <f t="shared" si="67"/>
        <v>0</v>
      </c>
      <c r="BW41" s="53" t="b">
        <f t="shared" si="68"/>
        <v>0</v>
      </c>
    </row>
    <row r="42" spans="2:75" s="53" customFormat="1" ht="15" customHeight="1" x14ac:dyDescent="0.2">
      <c r="B42" s="203" t="str">
        <f t="shared" si="69"/>
        <v/>
      </c>
      <c r="C42" s="217"/>
      <c r="D42" s="127"/>
      <c r="E42" s="96"/>
      <c r="F42" s="271"/>
      <c r="G42" s="180"/>
      <c r="H42" s="181"/>
      <c r="I42" s="219"/>
      <c r="J42" s="259"/>
      <c r="K42" s="181"/>
      <c r="L42" s="273"/>
      <c r="M42" s="207" t="str">
        <f t="shared" si="18"/>
        <v/>
      </c>
      <c r="N42" s="160" t="str">
        <f t="shared" si="19"/>
        <v/>
      </c>
      <c r="O42" s="161" t="str">
        <f t="shared" si="78"/>
        <v/>
      </c>
      <c r="P42" s="252" t="str">
        <f t="shared" si="79"/>
        <v/>
      </c>
      <c r="Q42" s="254" t="str">
        <f t="shared" si="80"/>
        <v/>
      </c>
      <c r="R42" s="252" t="str">
        <f t="shared" si="23"/>
        <v/>
      </c>
      <c r="S42" s="258" t="str">
        <f t="shared" si="73"/>
        <v/>
      </c>
      <c r="T42" s="252" t="str">
        <f t="shared" si="74"/>
        <v/>
      </c>
      <c r="U42" s="258" t="str">
        <f t="shared" si="75"/>
        <v/>
      </c>
      <c r="V42" s="252" t="str">
        <f t="shared" si="76"/>
        <v/>
      </c>
      <c r="W42" s="258" t="str">
        <f t="shared" si="77"/>
        <v/>
      </c>
      <c r="X42" s="120"/>
      <c r="Y42" s="267"/>
      <c r="Z42" s="4" t="b">
        <f t="shared" si="24"/>
        <v>1</v>
      </c>
      <c r="AA42" s="4" t="b">
        <f t="shared" si="25"/>
        <v>0</v>
      </c>
      <c r="AB42" s="61" t="str">
        <f t="shared" si="26"/>
        <v/>
      </c>
      <c r="AC42" s="61" t="str">
        <f t="shared" si="27"/>
        <v/>
      </c>
      <c r="AD42" s="61" t="str">
        <f t="shared" si="28"/>
        <v/>
      </c>
      <c r="AE42" s="61" t="str">
        <f t="shared" si="29"/>
        <v/>
      </c>
      <c r="AF42" s="232" t="str">
        <f t="shared" si="30"/>
        <v/>
      </c>
      <c r="AG42" s="61" t="str">
        <f t="shared" si="31"/>
        <v/>
      </c>
      <c r="AH42" s="61" t="b">
        <f t="shared" si="32"/>
        <v>0</v>
      </c>
      <c r="AI42" s="61" t="b">
        <f t="shared" si="33"/>
        <v>1</v>
      </c>
      <c r="AJ42" s="61" t="b">
        <f t="shared" si="34"/>
        <v>1</v>
      </c>
      <c r="AK42" s="61" t="b">
        <f t="shared" si="35"/>
        <v>0</v>
      </c>
      <c r="AL42" s="61" t="b">
        <f t="shared" si="36"/>
        <v>0</v>
      </c>
      <c r="AM42" s="220" t="b">
        <f t="shared" si="37"/>
        <v>0</v>
      </c>
      <c r="AN42" s="220" t="b">
        <f t="shared" si="38"/>
        <v>0</v>
      </c>
      <c r="AO42" s="220" t="str">
        <f t="shared" si="39"/>
        <v/>
      </c>
      <c r="AP42" s="220" t="str">
        <f t="shared" si="40"/>
        <v/>
      </c>
      <c r="AQ42" s="220" t="str">
        <f t="shared" si="41"/>
        <v/>
      </c>
      <c r="AR42" s="220" t="str">
        <f t="shared" si="42"/>
        <v/>
      </c>
      <c r="AS42" s="4" t="str">
        <f t="shared" si="43"/>
        <v/>
      </c>
      <c r="AT42" s="220" t="str">
        <f t="shared" si="44"/>
        <v/>
      </c>
      <c r="AU42" s="220" t="str">
        <f t="shared" si="45"/>
        <v/>
      </c>
      <c r="AV42" s="220" t="str">
        <f t="shared" si="46"/>
        <v/>
      </c>
      <c r="AW42" s="233" t="str">
        <f t="shared" si="47"/>
        <v/>
      </c>
      <c r="AX42" s="233" t="str">
        <f t="shared" si="48"/>
        <v/>
      </c>
      <c r="AY42" s="222" t="str">
        <f t="shared" si="49"/>
        <v/>
      </c>
      <c r="AZ42" s="222" t="str">
        <f t="shared" si="50"/>
        <v/>
      </c>
      <c r="BA42" s="220" t="str">
        <f t="shared" si="51"/>
        <v/>
      </c>
      <c r="BB42" s="222" t="str">
        <f t="shared" si="52"/>
        <v/>
      </c>
      <c r="BC42" s="233" t="str">
        <f t="shared" si="53"/>
        <v/>
      </c>
      <c r="BD42" s="222" t="str">
        <f t="shared" si="54"/>
        <v/>
      </c>
      <c r="BE42" s="222" t="str">
        <f t="shared" si="55"/>
        <v/>
      </c>
      <c r="BF42" s="222" t="str">
        <f t="shared" si="56"/>
        <v/>
      </c>
      <c r="BG42" s="222" t="str">
        <f t="shared" si="57"/>
        <v/>
      </c>
      <c r="BH42" s="222" t="str">
        <f t="shared" si="58"/>
        <v/>
      </c>
      <c r="BI42" s="222" t="str">
        <f t="shared" si="59"/>
        <v/>
      </c>
      <c r="BJ42" s="222" t="str">
        <f t="shared" si="60"/>
        <v/>
      </c>
      <c r="BK42" s="222" t="str">
        <f t="shared" si="61"/>
        <v/>
      </c>
      <c r="BL42" s="220" t="str">
        <f t="shared" si="62"/>
        <v/>
      </c>
      <c r="BM42" s="220" t="str">
        <f t="shared" si="63"/>
        <v/>
      </c>
      <c r="BN42" s="220" t="str">
        <f t="shared" si="64"/>
        <v/>
      </c>
      <c r="BO42" s="220" t="str">
        <f t="shared" si="65"/>
        <v/>
      </c>
      <c r="BP42" s="220" t="str">
        <f>IF(AM42,VLOOKUP(AT42,'Beschäftigungsgruppen Honorare'!$I$17:$J$23,2,FALSE),"")</f>
        <v/>
      </c>
      <c r="BQ42" s="220" t="str">
        <f>IF(AN42,INDEX('Beschäftigungsgruppen Honorare'!$J$28:$M$31,BO42,BN42),"")</f>
        <v/>
      </c>
      <c r="BR42" s="220" t="str">
        <f t="shared" si="66"/>
        <v/>
      </c>
      <c r="BS42" s="220" t="str">
        <f>IF(AM42,VLOOKUP(AT42,'Beschäftigungsgruppen Honorare'!$I$17:$L$23,3,FALSE),"")</f>
        <v/>
      </c>
      <c r="BT42" s="220" t="str">
        <f>IF(AM42,VLOOKUP(AT42,'Beschäftigungsgruppen Honorare'!$I$17:$L$23,4,FALSE),"")</f>
        <v/>
      </c>
      <c r="BU42" s="220" t="b">
        <f>E42&lt;&gt;config!$H$20</f>
        <v>1</v>
      </c>
      <c r="BV42" s="64" t="b">
        <f t="shared" si="67"/>
        <v>0</v>
      </c>
      <c r="BW42" s="53" t="b">
        <f t="shared" si="68"/>
        <v>0</v>
      </c>
    </row>
    <row r="43" spans="2:75" s="53" customFormat="1" ht="15" customHeight="1" x14ac:dyDescent="0.2">
      <c r="B43" s="203" t="str">
        <f t="shared" si="69"/>
        <v/>
      </c>
      <c r="C43" s="217"/>
      <c r="D43" s="127"/>
      <c r="E43" s="96"/>
      <c r="F43" s="271"/>
      <c r="G43" s="180"/>
      <c r="H43" s="181"/>
      <c r="I43" s="219"/>
      <c r="J43" s="259"/>
      <c r="K43" s="181"/>
      <c r="L43" s="273"/>
      <c r="M43" s="207" t="str">
        <f t="shared" si="18"/>
        <v/>
      </c>
      <c r="N43" s="160" t="str">
        <f t="shared" si="19"/>
        <v/>
      </c>
      <c r="O43" s="161" t="str">
        <f t="shared" si="78"/>
        <v/>
      </c>
      <c r="P43" s="252" t="str">
        <f t="shared" si="79"/>
        <v/>
      </c>
      <c r="Q43" s="254" t="str">
        <f t="shared" si="80"/>
        <v/>
      </c>
      <c r="R43" s="252" t="str">
        <f t="shared" si="23"/>
        <v/>
      </c>
      <c r="S43" s="258" t="str">
        <f t="shared" si="73"/>
        <v/>
      </c>
      <c r="T43" s="252" t="str">
        <f t="shared" si="74"/>
        <v/>
      </c>
      <c r="U43" s="258" t="str">
        <f t="shared" si="75"/>
        <v/>
      </c>
      <c r="V43" s="252" t="str">
        <f t="shared" si="76"/>
        <v/>
      </c>
      <c r="W43" s="258" t="str">
        <f t="shared" si="77"/>
        <v/>
      </c>
      <c r="X43" s="120"/>
      <c r="Y43" s="267"/>
      <c r="Z43" s="4" t="b">
        <f t="shared" si="24"/>
        <v>1</v>
      </c>
      <c r="AA43" s="4" t="b">
        <f t="shared" si="25"/>
        <v>0</v>
      </c>
      <c r="AB43" s="61" t="str">
        <f t="shared" si="26"/>
        <v/>
      </c>
      <c r="AC43" s="61" t="str">
        <f t="shared" si="27"/>
        <v/>
      </c>
      <c r="AD43" s="61" t="str">
        <f t="shared" si="28"/>
        <v/>
      </c>
      <c r="AE43" s="61" t="str">
        <f t="shared" si="29"/>
        <v/>
      </c>
      <c r="AF43" s="232" t="str">
        <f t="shared" si="30"/>
        <v/>
      </c>
      <c r="AG43" s="61" t="str">
        <f t="shared" si="31"/>
        <v/>
      </c>
      <c r="AH43" s="61" t="b">
        <f t="shared" si="32"/>
        <v>0</v>
      </c>
      <c r="AI43" s="61" t="b">
        <f t="shared" si="33"/>
        <v>1</v>
      </c>
      <c r="AJ43" s="61" t="b">
        <f t="shared" si="34"/>
        <v>1</v>
      </c>
      <c r="AK43" s="61" t="b">
        <f t="shared" si="35"/>
        <v>0</v>
      </c>
      <c r="AL43" s="61" t="b">
        <f t="shared" si="36"/>
        <v>0</v>
      </c>
      <c r="AM43" s="220" t="b">
        <f t="shared" si="37"/>
        <v>0</v>
      </c>
      <c r="AN43" s="220" t="b">
        <f t="shared" si="38"/>
        <v>0</v>
      </c>
      <c r="AO43" s="220" t="str">
        <f t="shared" si="39"/>
        <v/>
      </c>
      <c r="AP43" s="220" t="str">
        <f t="shared" si="40"/>
        <v/>
      </c>
      <c r="AQ43" s="220" t="str">
        <f t="shared" si="41"/>
        <v/>
      </c>
      <c r="AR43" s="220" t="str">
        <f t="shared" si="42"/>
        <v/>
      </c>
      <c r="AS43" s="4" t="str">
        <f t="shared" si="43"/>
        <v/>
      </c>
      <c r="AT43" s="220" t="str">
        <f t="shared" si="44"/>
        <v/>
      </c>
      <c r="AU43" s="220" t="str">
        <f t="shared" si="45"/>
        <v/>
      </c>
      <c r="AV43" s="220" t="str">
        <f t="shared" si="46"/>
        <v/>
      </c>
      <c r="AW43" s="233" t="str">
        <f t="shared" si="47"/>
        <v/>
      </c>
      <c r="AX43" s="233" t="str">
        <f t="shared" si="48"/>
        <v/>
      </c>
      <c r="AY43" s="222" t="str">
        <f t="shared" si="49"/>
        <v/>
      </c>
      <c r="AZ43" s="222" t="str">
        <f t="shared" si="50"/>
        <v/>
      </c>
      <c r="BA43" s="220" t="str">
        <f t="shared" si="51"/>
        <v/>
      </c>
      <c r="BB43" s="222" t="str">
        <f t="shared" si="52"/>
        <v/>
      </c>
      <c r="BC43" s="233" t="str">
        <f t="shared" si="53"/>
        <v/>
      </c>
      <c r="BD43" s="222" t="str">
        <f t="shared" si="54"/>
        <v/>
      </c>
      <c r="BE43" s="222" t="str">
        <f t="shared" si="55"/>
        <v/>
      </c>
      <c r="BF43" s="222" t="str">
        <f t="shared" si="56"/>
        <v/>
      </c>
      <c r="BG43" s="222" t="str">
        <f t="shared" si="57"/>
        <v/>
      </c>
      <c r="BH43" s="222" t="str">
        <f t="shared" si="58"/>
        <v/>
      </c>
      <c r="BI43" s="222" t="str">
        <f t="shared" si="59"/>
        <v/>
      </c>
      <c r="BJ43" s="222" t="str">
        <f t="shared" si="60"/>
        <v/>
      </c>
      <c r="BK43" s="222" t="str">
        <f t="shared" si="61"/>
        <v/>
      </c>
      <c r="BL43" s="220" t="str">
        <f t="shared" si="62"/>
        <v/>
      </c>
      <c r="BM43" s="220" t="str">
        <f t="shared" si="63"/>
        <v/>
      </c>
      <c r="BN43" s="220" t="str">
        <f t="shared" si="64"/>
        <v/>
      </c>
      <c r="BO43" s="220" t="str">
        <f t="shared" si="65"/>
        <v/>
      </c>
      <c r="BP43" s="220" t="str">
        <f>IF(AM43,VLOOKUP(AT43,'Beschäftigungsgruppen Honorare'!$I$17:$J$23,2,FALSE),"")</f>
        <v/>
      </c>
      <c r="BQ43" s="220" t="str">
        <f>IF(AN43,INDEX('Beschäftigungsgruppen Honorare'!$J$28:$M$31,BO43,BN43),"")</f>
        <v/>
      </c>
      <c r="BR43" s="220" t="str">
        <f t="shared" si="66"/>
        <v/>
      </c>
      <c r="BS43" s="220" t="str">
        <f>IF(AM43,VLOOKUP(AT43,'Beschäftigungsgruppen Honorare'!$I$17:$L$23,3,FALSE),"")</f>
        <v/>
      </c>
      <c r="BT43" s="220" t="str">
        <f>IF(AM43,VLOOKUP(AT43,'Beschäftigungsgruppen Honorare'!$I$17:$L$23,4,FALSE),"")</f>
        <v/>
      </c>
      <c r="BU43" s="220" t="b">
        <f>E43&lt;&gt;config!$H$20</f>
        <v>1</v>
      </c>
      <c r="BV43" s="64" t="b">
        <f t="shared" si="67"/>
        <v>0</v>
      </c>
      <c r="BW43" s="53" t="b">
        <f t="shared" si="68"/>
        <v>0</v>
      </c>
    </row>
    <row r="44" spans="2:75" s="53" customFormat="1" ht="15" customHeight="1" x14ac:dyDescent="0.2">
      <c r="B44" s="203" t="str">
        <f t="shared" si="69"/>
        <v/>
      </c>
      <c r="C44" s="217"/>
      <c r="D44" s="127"/>
      <c r="E44" s="96"/>
      <c r="F44" s="271"/>
      <c r="G44" s="180"/>
      <c r="H44" s="181"/>
      <c r="I44" s="219"/>
      <c r="J44" s="259"/>
      <c r="K44" s="181"/>
      <c r="L44" s="273"/>
      <c r="M44" s="207" t="str">
        <f t="shared" si="18"/>
        <v/>
      </c>
      <c r="N44" s="160" t="str">
        <f t="shared" si="19"/>
        <v/>
      </c>
      <c r="O44" s="161" t="str">
        <f t="shared" si="78"/>
        <v/>
      </c>
      <c r="P44" s="252" t="str">
        <f t="shared" si="79"/>
        <v/>
      </c>
      <c r="Q44" s="254" t="str">
        <f t="shared" si="80"/>
        <v/>
      </c>
      <c r="R44" s="252" t="str">
        <f t="shared" si="23"/>
        <v/>
      </c>
      <c r="S44" s="258" t="str">
        <f t="shared" si="73"/>
        <v/>
      </c>
      <c r="T44" s="252" t="str">
        <f t="shared" si="74"/>
        <v/>
      </c>
      <c r="U44" s="258" t="str">
        <f t="shared" si="75"/>
        <v/>
      </c>
      <c r="V44" s="252" t="str">
        <f t="shared" si="76"/>
        <v/>
      </c>
      <c r="W44" s="258" t="str">
        <f t="shared" si="77"/>
        <v/>
      </c>
      <c r="X44" s="120"/>
      <c r="Y44" s="267"/>
      <c r="Z44" s="4" t="b">
        <f t="shared" si="24"/>
        <v>1</v>
      </c>
      <c r="AA44" s="4" t="b">
        <f t="shared" si="25"/>
        <v>0</v>
      </c>
      <c r="AB44" s="61" t="str">
        <f t="shared" si="26"/>
        <v/>
      </c>
      <c r="AC44" s="61" t="str">
        <f t="shared" si="27"/>
        <v/>
      </c>
      <c r="AD44" s="61" t="str">
        <f t="shared" si="28"/>
        <v/>
      </c>
      <c r="AE44" s="61" t="str">
        <f t="shared" si="29"/>
        <v/>
      </c>
      <c r="AF44" s="232" t="str">
        <f t="shared" si="30"/>
        <v/>
      </c>
      <c r="AG44" s="61" t="str">
        <f t="shared" si="31"/>
        <v/>
      </c>
      <c r="AH44" s="61" t="b">
        <f t="shared" si="32"/>
        <v>0</v>
      </c>
      <c r="AI44" s="61" t="b">
        <f t="shared" si="33"/>
        <v>1</v>
      </c>
      <c r="AJ44" s="61" t="b">
        <f t="shared" si="34"/>
        <v>1</v>
      </c>
      <c r="AK44" s="61" t="b">
        <f t="shared" si="35"/>
        <v>0</v>
      </c>
      <c r="AL44" s="61" t="b">
        <f t="shared" si="36"/>
        <v>0</v>
      </c>
      <c r="AM44" s="220" t="b">
        <f t="shared" si="37"/>
        <v>0</v>
      </c>
      <c r="AN44" s="220" t="b">
        <f t="shared" si="38"/>
        <v>0</v>
      </c>
      <c r="AO44" s="220" t="str">
        <f t="shared" si="39"/>
        <v/>
      </c>
      <c r="AP44" s="220" t="str">
        <f t="shared" si="40"/>
        <v/>
      </c>
      <c r="AQ44" s="220" t="str">
        <f t="shared" si="41"/>
        <v/>
      </c>
      <c r="AR44" s="220" t="str">
        <f t="shared" si="42"/>
        <v/>
      </c>
      <c r="AS44" s="4" t="str">
        <f t="shared" si="43"/>
        <v/>
      </c>
      <c r="AT44" s="220" t="str">
        <f t="shared" si="44"/>
        <v/>
      </c>
      <c r="AU44" s="220" t="str">
        <f t="shared" si="45"/>
        <v/>
      </c>
      <c r="AV44" s="220" t="str">
        <f t="shared" si="46"/>
        <v/>
      </c>
      <c r="AW44" s="233" t="str">
        <f t="shared" si="47"/>
        <v/>
      </c>
      <c r="AX44" s="233" t="str">
        <f t="shared" si="48"/>
        <v/>
      </c>
      <c r="AY44" s="222" t="str">
        <f t="shared" si="49"/>
        <v/>
      </c>
      <c r="AZ44" s="222" t="str">
        <f t="shared" si="50"/>
        <v/>
      </c>
      <c r="BA44" s="220" t="str">
        <f t="shared" si="51"/>
        <v/>
      </c>
      <c r="BB44" s="222" t="str">
        <f t="shared" si="52"/>
        <v/>
      </c>
      <c r="BC44" s="233" t="str">
        <f t="shared" si="53"/>
        <v/>
      </c>
      <c r="BD44" s="222" t="str">
        <f t="shared" si="54"/>
        <v/>
      </c>
      <c r="BE44" s="222" t="str">
        <f t="shared" si="55"/>
        <v/>
      </c>
      <c r="BF44" s="222" t="str">
        <f t="shared" si="56"/>
        <v/>
      </c>
      <c r="BG44" s="222" t="str">
        <f t="shared" si="57"/>
        <v/>
      </c>
      <c r="BH44" s="222" t="str">
        <f t="shared" si="58"/>
        <v/>
      </c>
      <c r="BI44" s="222" t="str">
        <f t="shared" si="59"/>
        <v/>
      </c>
      <c r="BJ44" s="222" t="str">
        <f t="shared" si="60"/>
        <v/>
      </c>
      <c r="BK44" s="222" t="str">
        <f t="shared" si="61"/>
        <v/>
      </c>
      <c r="BL44" s="220" t="str">
        <f t="shared" si="62"/>
        <v/>
      </c>
      <c r="BM44" s="220" t="str">
        <f t="shared" si="63"/>
        <v/>
      </c>
      <c r="BN44" s="220" t="str">
        <f t="shared" si="64"/>
        <v/>
      </c>
      <c r="BO44" s="220" t="str">
        <f t="shared" si="65"/>
        <v/>
      </c>
      <c r="BP44" s="220" t="str">
        <f>IF(AM44,VLOOKUP(AT44,'Beschäftigungsgruppen Honorare'!$I$17:$J$23,2,FALSE),"")</f>
        <v/>
      </c>
      <c r="BQ44" s="220" t="str">
        <f>IF(AN44,INDEX('Beschäftigungsgruppen Honorare'!$J$28:$M$31,BO44,BN44),"")</f>
        <v/>
      </c>
      <c r="BR44" s="220" t="str">
        <f t="shared" si="66"/>
        <v/>
      </c>
      <c r="BS44" s="220" t="str">
        <f>IF(AM44,VLOOKUP(AT44,'Beschäftigungsgruppen Honorare'!$I$17:$L$23,3,FALSE),"")</f>
        <v/>
      </c>
      <c r="BT44" s="220" t="str">
        <f>IF(AM44,VLOOKUP(AT44,'Beschäftigungsgruppen Honorare'!$I$17:$L$23,4,FALSE),"")</f>
        <v/>
      </c>
      <c r="BU44" s="220" t="b">
        <f>E44&lt;&gt;config!$H$20</f>
        <v>1</v>
      </c>
      <c r="BV44" s="64" t="b">
        <f t="shared" si="67"/>
        <v>0</v>
      </c>
      <c r="BW44" s="53" t="b">
        <f t="shared" si="68"/>
        <v>0</v>
      </c>
    </row>
    <row r="45" spans="2:75" s="53" customFormat="1" ht="15" customHeight="1" x14ac:dyDescent="0.2">
      <c r="B45" s="203" t="str">
        <f t="shared" si="69"/>
        <v/>
      </c>
      <c r="C45" s="217"/>
      <c r="D45" s="127"/>
      <c r="E45" s="96"/>
      <c r="F45" s="271"/>
      <c r="G45" s="180"/>
      <c r="H45" s="181"/>
      <c r="I45" s="219"/>
      <c r="J45" s="259"/>
      <c r="K45" s="181"/>
      <c r="L45" s="273"/>
      <c r="M45" s="207" t="str">
        <f t="shared" si="18"/>
        <v/>
      </c>
      <c r="N45" s="160" t="str">
        <f t="shared" si="19"/>
        <v/>
      </c>
      <c r="O45" s="161" t="str">
        <f t="shared" si="78"/>
        <v/>
      </c>
      <c r="P45" s="252" t="str">
        <f t="shared" si="79"/>
        <v/>
      </c>
      <c r="Q45" s="254" t="str">
        <f t="shared" si="80"/>
        <v/>
      </c>
      <c r="R45" s="252" t="str">
        <f t="shared" si="23"/>
        <v/>
      </c>
      <c r="S45" s="258" t="str">
        <f t="shared" si="73"/>
        <v/>
      </c>
      <c r="T45" s="252" t="str">
        <f t="shared" si="74"/>
        <v/>
      </c>
      <c r="U45" s="258" t="str">
        <f t="shared" si="75"/>
        <v/>
      </c>
      <c r="V45" s="252" t="str">
        <f t="shared" si="76"/>
        <v/>
      </c>
      <c r="W45" s="258" t="str">
        <f t="shared" si="77"/>
        <v/>
      </c>
      <c r="X45" s="120"/>
      <c r="Y45" s="267"/>
      <c r="Z45" s="4" t="b">
        <f t="shared" si="24"/>
        <v>1</v>
      </c>
      <c r="AA45" s="4" t="b">
        <f t="shared" si="25"/>
        <v>0</v>
      </c>
      <c r="AB45" s="61" t="str">
        <f t="shared" si="26"/>
        <v/>
      </c>
      <c r="AC45" s="61" t="str">
        <f t="shared" si="27"/>
        <v/>
      </c>
      <c r="AD45" s="61" t="str">
        <f t="shared" si="28"/>
        <v/>
      </c>
      <c r="AE45" s="61" t="str">
        <f t="shared" si="29"/>
        <v/>
      </c>
      <c r="AF45" s="232" t="str">
        <f t="shared" si="30"/>
        <v/>
      </c>
      <c r="AG45" s="61" t="str">
        <f t="shared" si="31"/>
        <v/>
      </c>
      <c r="AH45" s="61" t="b">
        <f t="shared" si="32"/>
        <v>0</v>
      </c>
      <c r="AI45" s="61" t="b">
        <f t="shared" si="33"/>
        <v>1</v>
      </c>
      <c r="AJ45" s="61" t="b">
        <f t="shared" si="34"/>
        <v>1</v>
      </c>
      <c r="AK45" s="61" t="b">
        <f t="shared" si="35"/>
        <v>0</v>
      </c>
      <c r="AL45" s="61" t="b">
        <f t="shared" si="36"/>
        <v>0</v>
      </c>
      <c r="AM45" s="220" t="b">
        <f t="shared" si="37"/>
        <v>0</v>
      </c>
      <c r="AN45" s="220" t="b">
        <f t="shared" si="38"/>
        <v>0</v>
      </c>
      <c r="AO45" s="220" t="str">
        <f t="shared" si="39"/>
        <v/>
      </c>
      <c r="AP45" s="220" t="str">
        <f t="shared" si="40"/>
        <v/>
      </c>
      <c r="AQ45" s="220" t="str">
        <f t="shared" si="41"/>
        <v/>
      </c>
      <c r="AR45" s="220" t="str">
        <f t="shared" si="42"/>
        <v/>
      </c>
      <c r="AS45" s="4" t="str">
        <f t="shared" si="43"/>
        <v/>
      </c>
      <c r="AT45" s="220" t="str">
        <f t="shared" si="44"/>
        <v/>
      </c>
      <c r="AU45" s="220" t="str">
        <f t="shared" si="45"/>
        <v/>
      </c>
      <c r="AV45" s="220" t="str">
        <f t="shared" si="46"/>
        <v/>
      </c>
      <c r="AW45" s="233" t="str">
        <f t="shared" si="47"/>
        <v/>
      </c>
      <c r="AX45" s="233" t="str">
        <f t="shared" si="48"/>
        <v/>
      </c>
      <c r="AY45" s="222" t="str">
        <f t="shared" si="49"/>
        <v/>
      </c>
      <c r="AZ45" s="222" t="str">
        <f t="shared" si="50"/>
        <v/>
      </c>
      <c r="BA45" s="220" t="str">
        <f t="shared" si="51"/>
        <v/>
      </c>
      <c r="BB45" s="222" t="str">
        <f t="shared" si="52"/>
        <v/>
      </c>
      <c r="BC45" s="233" t="str">
        <f t="shared" si="53"/>
        <v/>
      </c>
      <c r="BD45" s="222" t="str">
        <f t="shared" si="54"/>
        <v/>
      </c>
      <c r="BE45" s="222" t="str">
        <f t="shared" si="55"/>
        <v/>
      </c>
      <c r="BF45" s="222" t="str">
        <f t="shared" si="56"/>
        <v/>
      </c>
      <c r="BG45" s="222" t="str">
        <f t="shared" si="57"/>
        <v/>
      </c>
      <c r="BH45" s="222" t="str">
        <f t="shared" si="58"/>
        <v/>
      </c>
      <c r="BI45" s="222" t="str">
        <f t="shared" si="59"/>
        <v/>
      </c>
      <c r="BJ45" s="222" t="str">
        <f t="shared" si="60"/>
        <v/>
      </c>
      <c r="BK45" s="222" t="str">
        <f t="shared" si="61"/>
        <v/>
      </c>
      <c r="BL45" s="220" t="str">
        <f t="shared" si="62"/>
        <v/>
      </c>
      <c r="BM45" s="220" t="str">
        <f t="shared" si="63"/>
        <v/>
      </c>
      <c r="BN45" s="220" t="str">
        <f t="shared" si="64"/>
        <v/>
      </c>
      <c r="BO45" s="220" t="str">
        <f t="shared" si="65"/>
        <v/>
      </c>
      <c r="BP45" s="220" t="str">
        <f>IF(AM45,VLOOKUP(AT45,'Beschäftigungsgruppen Honorare'!$I$17:$J$23,2,FALSE),"")</f>
        <v/>
      </c>
      <c r="BQ45" s="220" t="str">
        <f>IF(AN45,INDEX('Beschäftigungsgruppen Honorare'!$J$28:$M$31,BO45,BN45),"")</f>
        <v/>
      </c>
      <c r="BR45" s="220" t="str">
        <f t="shared" si="66"/>
        <v/>
      </c>
      <c r="BS45" s="220" t="str">
        <f>IF(AM45,VLOOKUP(AT45,'Beschäftigungsgruppen Honorare'!$I$17:$L$23,3,FALSE),"")</f>
        <v/>
      </c>
      <c r="BT45" s="220" t="str">
        <f>IF(AM45,VLOOKUP(AT45,'Beschäftigungsgruppen Honorare'!$I$17:$L$23,4,FALSE),"")</f>
        <v/>
      </c>
      <c r="BU45" s="220" t="b">
        <f>E45&lt;&gt;config!$H$20</f>
        <v>1</v>
      </c>
      <c r="BV45" s="64" t="b">
        <f t="shared" si="67"/>
        <v>0</v>
      </c>
      <c r="BW45" s="53" t="b">
        <f t="shared" si="68"/>
        <v>0</v>
      </c>
    </row>
    <row r="46" spans="2:75" s="53" customFormat="1" ht="15" customHeight="1" x14ac:dyDescent="0.2">
      <c r="B46" s="203" t="str">
        <f t="shared" si="69"/>
        <v/>
      </c>
      <c r="C46" s="217"/>
      <c r="D46" s="127"/>
      <c r="E46" s="96"/>
      <c r="F46" s="271"/>
      <c r="G46" s="180"/>
      <c r="H46" s="181"/>
      <c r="I46" s="219"/>
      <c r="J46" s="259"/>
      <c r="K46" s="181"/>
      <c r="L46" s="273"/>
      <c r="M46" s="207" t="str">
        <f t="shared" si="18"/>
        <v/>
      </c>
      <c r="N46" s="160" t="str">
        <f t="shared" si="19"/>
        <v/>
      </c>
      <c r="O46" s="161" t="str">
        <f t="shared" si="78"/>
        <v/>
      </c>
      <c r="P46" s="252" t="str">
        <f t="shared" si="79"/>
        <v/>
      </c>
      <c r="Q46" s="254" t="str">
        <f t="shared" si="80"/>
        <v/>
      </c>
      <c r="R46" s="252" t="str">
        <f t="shared" si="23"/>
        <v/>
      </c>
      <c r="S46" s="258" t="str">
        <f t="shared" si="73"/>
        <v/>
      </c>
      <c r="T46" s="252" t="str">
        <f t="shared" si="74"/>
        <v/>
      </c>
      <c r="U46" s="258" t="str">
        <f t="shared" si="75"/>
        <v/>
      </c>
      <c r="V46" s="252" t="str">
        <f t="shared" si="76"/>
        <v/>
      </c>
      <c r="W46" s="258" t="str">
        <f t="shared" si="77"/>
        <v/>
      </c>
      <c r="X46" s="120"/>
      <c r="Y46" s="267"/>
      <c r="Z46" s="4" t="b">
        <f t="shared" si="24"/>
        <v>1</v>
      </c>
      <c r="AA46" s="4" t="b">
        <f t="shared" si="25"/>
        <v>0</v>
      </c>
      <c r="AB46" s="61" t="str">
        <f t="shared" si="26"/>
        <v/>
      </c>
      <c r="AC46" s="61" t="str">
        <f t="shared" si="27"/>
        <v/>
      </c>
      <c r="AD46" s="61" t="str">
        <f t="shared" si="28"/>
        <v/>
      </c>
      <c r="AE46" s="61" t="str">
        <f t="shared" si="29"/>
        <v/>
      </c>
      <c r="AF46" s="232" t="str">
        <f t="shared" si="30"/>
        <v/>
      </c>
      <c r="AG46" s="61" t="str">
        <f t="shared" si="31"/>
        <v/>
      </c>
      <c r="AH46" s="61" t="b">
        <f t="shared" si="32"/>
        <v>0</v>
      </c>
      <c r="AI46" s="61" t="b">
        <f t="shared" si="33"/>
        <v>1</v>
      </c>
      <c r="AJ46" s="61" t="b">
        <f t="shared" si="34"/>
        <v>1</v>
      </c>
      <c r="AK46" s="61" t="b">
        <f t="shared" si="35"/>
        <v>0</v>
      </c>
      <c r="AL46" s="61" t="b">
        <f t="shared" si="36"/>
        <v>0</v>
      </c>
      <c r="AM46" s="220" t="b">
        <f t="shared" si="37"/>
        <v>0</v>
      </c>
      <c r="AN46" s="220" t="b">
        <f t="shared" si="38"/>
        <v>0</v>
      </c>
      <c r="AO46" s="220" t="str">
        <f t="shared" si="39"/>
        <v/>
      </c>
      <c r="AP46" s="220" t="str">
        <f t="shared" si="40"/>
        <v/>
      </c>
      <c r="AQ46" s="220" t="str">
        <f t="shared" si="41"/>
        <v/>
      </c>
      <c r="AR46" s="220" t="str">
        <f t="shared" si="42"/>
        <v/>
      </c>
      <c r="AS46" s="4" t="str">
        <f t="shared" si="43"/>
        <v/>
      </c>
      <c r="AT46" s="220" t="str">
        <f t="shared" si="44"/>
        <v/>
      </c>
      <c r="AU46" s="220" t="str">
        <f t="shared" si="45"/>
        <v/>
      </c>
      <c r="AV46" s="220" t="str">
        <f t="shared" si="46"/>
        <v/>
      </c>
      <c r="AW46" s="233" t="str">
        <f t="shared" si="47"/>
        <v/>
      </c>
      <c r="AX46" s="233" t="str">
        <f t="shared" si="48"/>
        <v/>
      </c>
      <c r="AY46" s="222" t="str">
        <f t="shared" si="49"/>
        <v/>
      </c>
      <c r="AZ46" s="222" t="str">
        <f t="shared" si="50"/>
        <v/>
      </c>
      <c r="BA46" s="220" t="str">
        <f t="shared" si="51"/>
        <v/>
      </c>
      <c r="BB46" s="222" t="str">
        <f t="shared" si="52"/>
        <v/>
      </c>
      <c r="BC46" s="233" t="str">
        <f t="shared" si="53"/>
        <v/>
      </c>
      <c r="BD46" s="222" t="str">
        <f t="shared" si="54"/>
        <v/>
      </c>
      <c r="BE46" s="222" t="str">
        <f t="shared" si="55"/>
        <v/>
      </c>
      <c r="BF46" s="222" t="str">
        <f t="shared" si="56"/>
        <v/>
      </c>
      <c r="BG46" s="222" t="str">
        <f t="shared" si="57"/>
        <v/>
      </c>
      <c r="BH46" s="222" t="str">
        <f t="shared" si="58"/>
        <v/>
      </c>
      <c r="BI46" s="222" t="str">
        <f t="shared" si="59"/>
        <v/>
      </c>
      <c r="BJ46" s="222" t="str">
        <f t="shared" si="60"/>
        <v/>
      </c>
      <c r="BK46" s="222" t="str">
        <f t="shared" si="61"/>
        <v/>
      </c>
      <c r="BL46" s="220" t="str">
        <f t="shared" si="62"/>
        <v/>
      </c>
      <c r="BM46" s="220" t="str">
        <f t="shared" si="63"/>
        <v/>
      </c>
      <c r="BN46" s="220" t="str">
        <f t="shared" si="64"/>
        <v/>
      </c>
      <c r="BO46" s="220" t="str">
        <f t="shared" si="65"/>
        <v/>
      </c>
      <c r="BP46" s="220" t="str">
        <f>IF(AM46,VLOOKUP(AT46,'Beschäftigungsgruppen Honorare'!$I$17:$J$23,2,FALSE),"")</f>
        <v/>
      </c>
      <c r="BQ46" s="220" t="str">
        <f>IF(AN46,INDEX('Beschäftigungsgruppen Honorare'!$J$28:$M$31,BO46,BN46),"")</f>
        <v/>
      </c>
      <c r="BR46" s="220" t="str">
        <f t="shared" si="66"/>
        <v/>
      </c>
      <c r="BS46" s="220" t="str">
        <f>IF(AM46,VLOOKUP(AT46,'Beschäftigungsgruppen Honorare'!$I$17:$L$23,3,FALSE),"")</f>
        <v/>
      </c>
      <c r="BT46" s="220" t="str">
        <f>IF(AM46,VLOOKUP(AT46,'Beschäftigungsgruppen Honorare'!$I$17:$L$23,4,FALSE),"")</f>
        <v/>
      </c>
      <c r="BU46" s="220" t="b">
        <f>E46&lt;&gt;config!$H$20</f>
        <v>1</v>
      </c>
      <c r="BV46" s="64" t="b">
        <f t="shared" si="67"/>
        <v>0</v>
      </c>
      <c r="BW46" s="53" t="b">
        <f t="shared" si="68"/>
        <v>0</v>
      </c>
    </row>
    <row r="47" spans="2:75" s="53" customFormat="1" ht="15" customHeight="1" x14ac:dyDescent="0.2">
      <c r="B47" s="203" t="str">
        <f t="shared" si="69"/>
        <v/>
      </c>
      <c r="C47" s="217"/>
      <c r="D47" s="127"/>
      <c r="E47" s="96"/>
      <c r="F47" s="271"/>
      <c r="G47" s="180"/>
      <c r="H47" s="181"/>
      <c r="I47" s="219"/>
      <c r="J47" s="259"/>
      <c r="K47" s="181"/>
      <c r="L47" s="273"/>
      <c r="M47" s="207" t="str">
        <f t="shared" si="18"/>
        <v/>
      </c>
      <c r="N47" s="160" t="str">
        <f t="shared" si="19"/>
        <v/>
      </c>
      <c r="O47" s="161" t="str">
        <f t="shared" si="78"/>
        <v/>
      </c>
      <c r="P47" s="252" t="str">
        <f t="shared" si="79"/>
        <v/>
      </c>
      <c r="Q47" s="254" t="str">
        <f t="shared" si="80"/>
        <v/>
      </c>
      <c r="R47" s="252" t="str">
        <f t="shared" si="23"/>
        <v/>
      </c>
      <c r="S47" s="258" t="str">
        <f t="shared" si="73"/>
        <v/>
      </c>
      <c r="T47" s="252" t="str">
        <f t="shared" si="74"/>
        <v/>
      </c>
      <c r="U47" s="258" t="str">
        <f t="shared" si="75"/>
        <v/>
      </c>
      <c r="V47" s="252" t="str">
        <f t="shared" si="76"/>
        <v/>
      </c>
      <c r="W47" s="258" t="str">
        <f t="shared" si="77"/>
        <v/>
      </c>
      <c r="X47" s="120"/>
      <c r="Y47" s="267"/>
      <c r="Z47" s="4" t="b">
        <f t="shared" si="24"/>
        <v>1</v>
      </c>
      <c r="AA47" s="4" t="b">
        <f t="shared" si="25"/>
        <v>0</v>
      </c>
      <c r="AB47" s="61" t="str">
        <f t="shared" si="26"/>
        <v/>
      </c>
      <c r="AC47" s="61" t="str">
        <f t="shared" si="27"/>
        <v/>
      </c>
      <c r="AD47" s="61" t="str">
        <f t="shared" si="28"/>
        <v/>
      </c>
      <c r="AE47" s="61" t="str">
        <f t="shared" si="29"/>
        <v/>
      </c>
      <c r="AF47" s="232" t="str">
        <f t="shared" si="30"/>
        <v/>
      </c>
      <c r="AG47" s="61" t="str">
        <f t="shared" si="31"/>
        <v/>
      </c>
      <c r="AH47" s="61" t="b">
        <f t="shared" si="32"/>
        <v>0</v>
      </c>
      <c r="AI47" s="61" t="b">
        <f t="shared" si="33"/>
        <v>1</v>
      </c>
      <c r="AJ47" s="61" t="b">
        <f t="shared" si="34"/>
        <v>1</v>
      </c>
      <c r="AK47" s="61" t="b">
        <f t="shared" si="35"/>
        <v>0</v>
      </c>
      <c r="AL47" s="61" t="b">
        <f t="shared" si="36"/>
        <v>0</v>
      </c>
      <c r="AM47" s="220" t="b">
        <f t="shared" si="37"/>
        <v>0</v>
      </c>
      <c r="AN47" s="220" t="b">
        <f t="shared" si="38"/>
        <v>0</v>
      </c>
      <c r="AO47" s="220" t="str">
        <f t="shared" si="39"/>
        <v/>
      </c>
      <c r="AP47" s="220" t="str">
        <f t="shared" si="40"/>
        <v/>
      </c>
      <c r="AQ47" s="220" t="str">
        <f t="shared" si="41"/>
        <v/>
      </c>
      <c r="AR47" s="220" t="str">
        <f t="shared" si="42"/>
        <v/>
      </c>
      <c r="AS47" s="4" t="str">
        <f t="shared" si="43"/>
        <v/>
      </c>
      <c r="AT47" s="220" t="str">
        <f t="shared" si="44"/>
        <v/>
      </c>
      <c r="AU47" s="220" t="str">
        <f t="shared" si="45"/>
        <v/>
      </c>
      <c r="AV47" s="220" t="str">
        <f t="shared" si="46"/>
        <v/>
      </c>
      <c r="AW47" s="233" t="str">
        <f t="shared" si="47"/>
        <v/>
      </c>
      <c r="AX47" s="233" t="str">
        <f t="shared" si="48"/>
        <v/>
      </c>
      <c r="AY47" s="222" t="str">
        <f t="shared" si="49"/>
        <v/>
      </c>
      <c r="AZ47" s="222" t="str">
        <f t="shared" si="50"/>
        <v/>
      </c>
      <c r="BA47" s="220" t="str">
        <f t="shared" si="51"/>
        <v/>
      </c>
      <c r="BB47" s="222" t="str">
        <f t="shared" si="52"/>
        <v/>
      </c>
      <c r="BC47" s="233" t="str">
        <f t="shared" si="53"/>
        <v/>
      </c>
      <c r="BD47" s="222" t="str">
        <f t="shared" si="54"/>
        <v/>
      </c>
      <c r="BE47" s="222" t="str">
        <f t="shared" si="55"/>
        <v/>
      </c>
      <c r="BF47" s="222" t="str">
        <f t="shared" si="56"/>
        <v/>
      </c>
      <c r="BG47" s="222" t="str">
        <f t="shared" si="57"/>
        <v/>
      </c>
      <c r="BH47" s="222" t="str">
        <f t="shared" si="58"/>
        <v/>
      </c>
      <c r="BI47" s="222" t="str">
        <f t="shared" si="59"/>
        <v/>
      </c>
      <c r="BJ47" s="222" t="str">
        <f t="shared" si="60"/>
        <v/>
      </c>
      <c r="BK47" s="222" t="str">
        <f t="shared" si="61"/>
        <v/>
      </c>
      <c r="BL47" s="220" t="str">
        <f t="shared" si="62"/>
        <v/>
      </c>
      <c r="BM47" s="220" t="str">
        <f t="shared" si="63"/>
        <v/>
      </c>
      <c r="BN47" s="220" t="str">
        <f t="shared" si="64"/>
        <v/>
      </c>
      <c r="BO47" s="220" t="str">
        <f t="shared" si="65"/>
        <v/>
      </c>
      <c r="BP47" s="220" t="str">
        <f>IF(AM47,VLOOKUP(AT47,'Beschäftigungsgruppen Honorare'!$I$17:$J$23,2,FALSE),"")</f>
        <v/>
      </c>
      <c r="BQ47" s="220" t="str">
        <f>IF(AN47,INDEX('Beschäftigungsgruppen Honorare'!$J$28:$M$31,BO47,BN47),"")</f>
        <v/>
      </c>
      <c r="BR47" s="220" t="str">
        <f t="shared" si="66"/>
        <v/>
      </c>
      <c r="BS47" s="220" t="str">
        <f>IF(AM47,VLOOKUP(AT47,'Beschäftigungsgruppen Honorare'!$I$17:$L$23,3,FALSE),"")</f>
        <v/>
      </c>
      <c r="BT47" s="220" t="str">
        <f>IF(AM47,VLOOKUP(AT47,'Beschäftigungsgruppen Honorare'!$I$17:$L$23,4,FALSE),"")</f>
        <v/>
      </c>
      <c r="BU47" s="220" t="b">
        <f>E47&lt;&gt;config!$H$20</f>
        <v>1</v>
      </c>
      <c r="BV47" s="64" t="b">
        <f t="shared" si="67"/>
        <v>0</v>
      </c>
      <c r="BW47" s="53" t="b">
        <f t="shared" si="68"/>
        <v>0</v>
      </c>
    </row>
    <row r="48" spans="2:75" s="53" customFormat="1" ht="15" customHeight="1" x14ac:dyDescent="0.2">
      <c r="B48" s="203" t="str">
        <f t="shared" si="69"/>
        <v/>
      </c>
      <c r="C48" s="217"/>
      <c r="D48" s="127"/>
      <c r="E48" s="96"/>
      <c r="F48" s="271"/>
      <c r="G48" s="180"/>
      <c r="H48" s="181"/>
      <c r="I48" s="219"/>
      <c r="J48" s="259"/>
      <c r="K48" s="181"/>
      <c r="L48" s="273"/>
      <c r="M48" s="207" t="str">
        <f t="shared" si="18"/>
        <v/>
      </c>
      <c r="N48" s="160" t="str">
        <f t="shared" si="19"/>
        <v/>
      </c>
      <c r="O48" s="161" t="str">
        <f t="shared" si="78"/>
        <v/>
      </c>
      <c r="P48" s="252" t="str">
        <f t="shared" si="79"/>
        <v/>
      </c>
      <c r="Q48" s="254" t="str">
        <f t="shared" si="80"/>
        <v/>
      </c>
      <c r="R48" s="252" t="str">
        <f t="shared" si="23"/>
        <v/>
      </c>
      <c r="S48" s="258" t="str">
        <f t="shared" si="73"/>
        <v/>
      </c>
      <c r="T48" s="252" t="str">
        <f t="shared" si="74"/>
        <v/>
      </c>
      <c r="U48" s="258" t="str">
        <f t="shared" si="75"/>
        <v/>
      </c>
      <c r="V48" s="252" t="str">
        <f t="shared" si="76"/>
        <v/>
      </c>
      <c r="W48" s="258" t="str">
        <f t="shared" si="77"/>
        <v/>
      </c>
      <c r="X48" s="120"/>
      <c r="Y48" s="267"/>
      <c r="Z48" s="4" t="b">
        <f t="shared" si="24"/>
        <v>1</v>
      </c>
      <c r="AA48" s="4" t="b">
        <f t="shared" si="25"/>
        <v>0</v>
      </c>
      <c r="AB48" s="61" t="str">
        <f t="shared" si="26"/>
        <v/>
      </c>
      <c r="AC48" s="61" t="str">
        <f t="shared" si="27"/>
        <v/>
      </c>
      <c r="AD48" s="61" t="str">
        <f t="shared" si="28"/>
        <v/>
      </c>
      <c r="AE48" s="61" t="str">
        <f t="shared" si="29"/>
        <v/>
      </c>
      <c r="AF48" s="232" t="str">
        <f t="shared" si="30"/>
        <v/>
      </c>
      <c r="AG48" s="61" t="str">
        <f t="shared" si="31"/>
        <v/>
      </c>
      <c r="AH48" s="61" t="b">
        <f t="shared" si="32"/>
        <v>0</v>
      </c>
      <c r="AI48" s="61" t="b">
        <f t="shared" si="33"/>
        <v>1</v>
      </c>
      <c r="AJ48" s="61" t="b">
        <f t="shared" si="34"/>
        <v>1</v>
      </c>
      <c r="AK48" s="61" t="b">
        <f t="shared" si="35"/>
        <v>0</v>
      </c>
      <c r="AL48" s="61" t="b">
        <f t="shared" si="36"/>
        <v>0</v>
      </c>
      <c r="AM48" s="220" t="b">
        <f t="shared" si="37"/>
        <v>0</v>
      </c>
      <c r="AN48" s="220" t="b">
        <f t="shared" si="38"/>
        <v>0</v>
      </c>
      <c r="AO48" s="220" t="str">
        <f t="shared" si="39"/>
        <v/>
      </c>
      <c r="AP48" s="220" t="str">
        <f t="shared" si="40"/>
        <v/>
      </c>
      <c r="AQ48" s="220" t="str">
        <f t="shared" si="41"/>
        <v/>
      </c>
      <c r="AR48" s="220" t="str">
        <f t="shared" si="42"/>
        <v/>
      </c>
      <c r="AS48" s="4" t="str">
        <f t="shared" si="43"/>
        <v/>
      </c>
      <c r="AT48" s="220" t="str">
        <f t="shared" si="44"/>
        <v/>
      </c>
      <c r="AU48" s="220" t="str">
        <f t="shared" si="45"/>
        <v/>
      </c>
      <c r="AV48" s="220" t="str">
        <f t="shared" si="46"/>
        <v/>
      </c>
      <c r="AW48" s="233" t="str">
        <f t="shared" si="47"/>
        <v/>
      </c>
      <c r="AX48" s="233" t="str">
        <f t="shared" si="48"/>
        <v/>
      </c>
      <c r="AY48" s="222" t="str">
        <f t="shared" si="49"/>
        <v/>
      </c>
      <c r="AZ48" s="222" t="str">
        <f t="shared" si="50"/>
        <v/>
      </c>
      <c r="BA48" s="220" t="str">
        <f t="shared" si="51"/>
        <v/>
      </c>
      <c r="BB48" s="222" t="str">
        <f t="shared" si="52"/>
        <v/>
      </c>
      <c r="BC48" s="233" t="str">
        <f t="shared" si="53"/>
        <v/>
      </c>
      <c r="BD48" s="222" t="str">
        <f t="shared" si="54"/>
        <v/>
      </c>
      <c r="BE48" s="222" t="str">
        <f t="shared" si="55"/>
        <v/>
      </c>
      <c r="BF48" s="222" t="str">
        <f t="shared" si="56"/>
        <v/>
      </c>
      <c r="BG48" s="222" t="str">
        <f t="shared" si="57"/>
        <v/>
      </c>
      <c r="BH48" s="222" t="str">
        <f t="shared" si="58"/>
        <v/>
      </c>
      <c r="BI48" s="222" t="str">
        <f t="shared" si="59"/>
        <v/>
      </c>
      <c r="BJ48" s="222" t="str">
        <f t="shared" si="60"/>
        <v/>
      </c>
      <c r="BK48" s="222" t="str">
        <f t="shared" si="61"/>
        <v/>
      </c>
      <c r="BL48" s="220" t="str">
        <f t="shared" si="62"/>
        <v/>
      </c>
      <c r="BM48" s="220" t="str">
        <f t="shared" si="63"/>
        <v/>
      </c>
      <c r="BN48" s="220" t="str">
        <f t="shared" si="64"/>
        <v/>
      </c>
      <c r="BO48" s="220" t="str">
        <f t="shared" si="65"/>
        <v/>
      </c>
      <c r="BP48" s="220" t="str">
        <f>IF(AM48,VLOOKUP(AT48,'Beschäftigungsgruppen Honorare'!$I$17:$J$23,2,FALSE),"")</f>
        <v/>
      </c>
      <c r="BQ48" s="220" t="str">
        <f>IF(AN48,INDEX('Beschäftigungsgruppen Honorare'!$J$28:$M$31,BO48,BN48),"")</f>
        <v/>
      </c>
      <c r="BR48" s="220" t="str">
        <f t="shared" si="66"/>
        <v/>
      </c>
      <c r="BS48" s="220" t="str">
        <f>IF(AM48,VLOOKUP(AT48,'Beschäftigungsgruppen Honorare'!$I$17:$L$23,3,FALSE),"")</f>
        <v/>
      </c>
      <c r="BT48" s="220" t="str">
        <f>IF(AM48,VLOOKUP(AT48,'Beschäftigungsgruppen Honorare'!$I$17:$L$23,4,FALSE),"")</f>
        <v/>
      </c>
      <c r="BU48" s="220" t="b">
        <f>E48&lt;&gt;config!$H$20</f>
        <v>1</v>
      </c>
      <c r="BV48" s="64" t="b">
        <f t="shared" si="67"/>
        <v>0</v>
      </c>
      <c r="BW48" s="53" t="b">
        <f t="shared" si="68"/>
        <v>0</v>
      </c>
    </row>
    <row r="49" spans="2:75" s="53" customFormat="1" ht="15" customHeight="1" x14ac:dyDescent="0.2">
      <c r="B49" s="203" t="str">
        <f t="shared" si="69"/>
        <v/>
      </c>
      <c r="C49" s="217"/>
      <c r="D49" s="127"/>
      <c r="E49" s="96"/>
      <c r="F49" s="271"/>
      <c r="G49" s="180"/>
      <c r="H49" s="181"/>
      <c r="I49" s="219"/>
      <c r="J49" s="259"/>
      <c r="K49" s="181"/>
      <c r="L49" s="273"/>
      <c r="M49" s="207" t="str">
        <f t="shared" si="18"/>
        <v/>
      </c>
      <c r="N49" s="160" t="str">
        <f t="shared" si="19"/>
        <v/>
      </c>
      <c r="O49" s="161" t="str">
        <f t="shared" si="78"/>
        <v/>
      </c>
      <c r="P49" s="252" t="str">
        <f t="shared" si="79"/>
        <v/>
      </c>
      <c r="Q49" s="254" t="str">
        <f t="shared" si="80"/>
        <v/>
      </c>
      <c r="R49" s="252" t="str">
        <f t="shared" si="23"/>
        <v/>
      </c>
      <c r="S49" s="258" t="str">
        <f t="shared" si="73"/>
        <v/>
      </c>
      <c r="T49" s="252" t="str">
        <f t="shared" si="74"/>
        <v/>
      </c>
      <c r="U49" s="258" t="str">
        <f t="shared" si="75"/>
        <v/>
      </c>
      <c r="V49" s="252" t="str">
        <f t="shared" si="76"/>
        <v/>
      </c>
      <c r="W49" s="258" t="str">
        <f t="shared" si="77"/>
        <v/>
      </c>
      <c r="X49" s="120"/>
      <c r="Y49" s="267"/>
      <c r="Z49" s="4" t="b">
        <f t="shared" si="24"/>
        <v>1</v>
      </c>
      <c r="AA49" s="4" t="b">
        <f t="shared" si="25"/>
        <v>0</v>
      </c>
      <c r="AB49" s="61" t="str">
        <f t="shared" si="26"/>
        <v/>
      </c>
      <c r="AC49" s="61" t="str">
        <f t="shared" si="27"/>
        <v/>
      </c>
      <c r="AD49" s="61" t="str">
        <f t="shared" si="28"/>
        <v/>
      </c>
      <c r="AE49" s="61" t="str">
        <f t="shared" si="29"/>
        <v/>
      </c>
      <c r="AF49" s="232" t="str">
        <f t="shared" si="30"/>
        <v/>
      </c>
      <c r="AG49" s="61" t="str">
        <f t="shared" si="31"/>
        <v/>
      </c>
      <c r="AH49" s="61" t="b">
        <f t="shared" si="32"/>
        <v>0</v>
      </c>
      <c r="AI49" s="61" t="b">
        <f t="shared" si="33"/>
        <v>1</v>
      </c>
      <c r="AJ49" s="61" t="b">
        <f t="shared" si="34"/>
        <v>1</v>
      </c>
      <c r="AK49" s="61" t="b">
        <f t="shared" si="35"/>
        <v>0</v>
      </c>
      <c r="AL49" s="61" t="b">
        <f t="shared" si="36"/>
        <v>0</v>
      </c>
      <c r="AM49" s="220" t="b">
        <f t="shared" si="37"/>
        <v>0</v>
      </c>
      <c r="AN49" s="220" t="b">
        <f t="shared" si="38"/>
        <v>0</v>
      </c>
      <c r="AO49" s="220" t="str">
        <f t="shared" si="39"/>
        <v/>
      </c>
      <c r="AP49" s="220" t="str">
        <f t="shared" si="40"/>
        <v/>
      </c>
      <c r="AQ49" s="220" t="str">
        <f t="shared" si="41"/>
        <v/>
      </c>
      <c r="AR49" s="220" t="str">
        <f t="shared" si="42"/>
        <v/>
      </c>
      <c r="AS49" s="4" t="str">
        <f t="shared" si="43"/>
        <v/>
      </c>
      <c r="AT49" s="220" t="str">
        <f t="shared" si="44"/>
        <v/>
      </c>
      <c r="AU49" s="220" t="str">
        <f t="shared" si="45"/>
        <v/>
      </c>
      <c r="AV49" s="220" t="str">
        <f t="shared" si="46"/>
        <v/>
      </c>
      <c r="AW49" s="233" t="str">
        <f t="shared" si="47"/>
        <v/>
      </c>
      <c r="AX49" s="233" t="str">
        <f t="shared" si="48"/>
        <v/>
      </c>
      <c r="AY49" s="222" t="str">
        <f t="shared" si="49"/>
        <v/>
      </c>
      <c r="AZ49" s="222" t="str">
        <f t="shared" si="50"/>
        <v/>
      </c>
      <c r="BA49" s="220" t="str">
        <f t="shared" si="51"/>
        <v/>
      </c>
      <c r="BB49" s="222" t="str">
        <f t="shared" si="52"/>
        <v/>
      </c>
      <c r="BC49" s="233" t="str">
        <f t="shared" si="53"/>
        <v/>
      </c>
      <c r="BD49" s="222" t="str">
        <f t="shared" si="54"/>
        <v/>
      </c>
      <c r="BE49" s="222" t="str">
        <f t="shared" si="55"/>
        <v/>
      </c>
      <c r="BF49" s="222" t="str">
        <f t="shared" si="56"/>
        <v/>
      </c>
      <c r="BG49" s="222" t="str">
        <f t="shared" si="57"/>
        <v/>
      </c>
      <c r="BH49" s="222" t="str">
        <f t="shared" si="58"/>
        <v/>
      </c>
      <c r="BI49" s="222" t="str">
        <f t="shared" si="59"/>
        <v/>
      </c>
      <c r="BJ49" s="222" t="str">
        <f t="shared" si="60"/>
        <v/>
      </c>
      <c r="BK49" s="222" t="str">
        <f t="shared" si="61"/>
        <v/>
      </c>
      <c r="BL49" s="220" t="str">
        <f t="shared" si="62"/>
        <v/>
      </c>
      <c r="BM49" s="220" t="str">
        <f t="shared" si="63"/>
        <v/>
      </c>
      <c r="BN49" s="220" t="str">
        <f t="shared" si="64"/>
        <v/>
      </c>
      <c r="BO49" s="220" t="str">
        <f t="shared" si="65"/>
        <v/>
      </c>
      <c r="BP49" s="220" t="str">
        <f>IF(AM49,VLOOKUP(AT49,'Beschäftigungsgruppen Honorare'!$I$17:$J$23,2,FALSE),"")</f>
        <v/>
      </c>
      <c r="BQ49" s="220" t="str">
        <f>IF(AN49,INDEX('Beschäftigungsgruppen Honorare'!$J$28:$M$31,BO49,BN49),"")</f>
        <v/>
      </c>
      <c r="BR49" s="220" t="str">
        <f t="shared" si="66"/>
        <v/>
      </c>
      <c r="BS49" s="220" t="str">
        <f>IF(AM49,VLOOKUP(AT49,'Beschäftigungsgruppen Honorare'!$I$17:$L$23,3,FALSE),"")</f>
        <v/>
      </c>
      <c r="BT49" s="220" t="str">
        <f>IF(AM49,VLOOKUP(AT49,'Beschäftigungsgruppen Honorare'!$I$17:$L$23,4,FALSE),"")</f>
        <v/>
      </c>
      <c r="BU49" s="220" t="b">
        <f>E49&lt;&gt;config!$H$20</f>
        <v>1</v>
      </c>
      <c r="BV49" s="64" t="b">
        <f t="shared" si="67"/>
        <v>0</v>
      </c>
      <c r="BW49" s="53" t="b">
        <f t="shared" si="68"/>
        <v>0</v>
      </c>
    </row>
    <row r="50" spans="2:75" s="53" customFormat="1" ht="15" customHeight="1" x14ac:dyDescent="0.2">
      <c r="B50" s="203" t="str">
        <f t="shared" si="69"/>
        <v/>
      </c>
      <c r="C50" s="217"/>
      <c r="D50" s="127"/>
      <c r="E50" s="96"/>
      <c r="F50" s="271"/>
      <c r="G50" s="180"/>
      <c r="H50" s="181"/>
      <c r="I50" s="219"/>
      <c r="J50" s="259"/>
      <c r="K50" s="181"/>
      <c r="L50" s="273"/>
      <c r="M50" s="207" t="str">
        <f t="shared" si="18"/>
        <v/>
      </c>
      <c r="N50" s="160" t="str">
        <f t="shared" si="19"/>
        <v/>
      </c>
      <c r="O50" s="161" t="str">
        <f t="shared" si="78"/>
        <v/>
      </c>
      <c r="P50" s="252" t="str">
        <f t="shared" si="79"/>
        <v/>
      </c>
      <c r="Q50" s="254" t="str">
        <f t="shared" si="80"/>
        <v/>
      </c>
      <c r="R50" s="252" t="str">
        <f t="shared" si="23"/>
        <v/>
      </c>
      <c r="S50" s="258" t="str">
        <f t="shared" si="73"/>
        <v/>
      </c>
      <c r="T50" s="252" t="str">
        <f t="shared" si="74"/>
        <v/>
      </c>
      <c r="U50" s="258" t="str">
        <f t="shared" si="75"/>
        <v/>
      </c>
      <c r="V50" s="252" t="str">
        <f t="shared" si="76"/>
        <v/>
      </c>
      <c r="W50" s="258" t="str">
        <f t="shared" si="77"/>
        <v/>
      </c>
      <c r="X50" s="120"/>
      <c r="Y50" s="267"/>
      <c r="Z50" s="4" t="b">
        <f t="shared" si="24"/>
        <v>1</v>
      </c>
      <c r="AA50" s="4" t="b">
        <f t="shared" si="25"/>
        <v>0</v>
      </c>
      <c r="AB50" s="61" t="str">
        <f t="shared" si="26"/>
        <v/>
      </c>
      <c r="AC50" s="61" t="str">
        <f t="shared" si="27"/>
        <v/>
      </c>
      <c r="AD50" s="61" t="str">
        <f t="shared" si="28"/>
        <v/>
      </c>
      <c r="AE50" s="61" t="str">
        <f t="shared" si="29"/>
        <v/>
      </c>
      <c r="AF50" s="232" t="str">
        <f t="shared" si="30"/>
        <v/>
      </c>
      <c r="AG50" s="61" t="str">
        <f t="shared" si="31"/>
        <v/>
      </c>
      <c r="AH50" s="61" t="b">
        <f t="shared" si="32"/>
        <v>0</v>
      </c>
      <c r="AI50" s="61" t="b">
        <f t="shared" si="33"/>
        <v>1</v>
      </c>
      <c r="AJ50" s="61" t="b">
        <f t="shared" si="34"/>
        <v>1</v>
      </c>
      <c r="AK50" s="61" t="b">
        <f t="shared" si="35"/>
        <v>0</v>
      </c>
      <c r="AL50" s="61" t="b">
        <f t="shared" si="36"/>
        <v>0</v>
      </c>
      <c r="AM50" s="220" t="b">
        <f t="shared" si="37"/>
        <v>0</v>
      </c>
      <c r="AN50" s="220" t="b">
        <f t="shared" si="38"/>
        <v>0</v>
      </c>
      <c r="AO50" s="220" t="str">
        <f t="shared" si="39"/>
        <v/>
      </c>
      <c r="AP50" s="220" t="str">
        <f t="shared" si="40"/>
        <v/>
      </c>
      <c r="AQ50" s="220" t="str">
        <f t="shared" si="41"/>
        <v/>
      </c>
      <c r="AR50" s="220" t="str">
        <f t="shared" si="42"/>
        <v/>
      </c>
      <c r="AS50" s="4" t="str">
        <f t="shared" si="43"/>
        <v/>
      </c>
      <c r="AT50" s="220" t="str">
        <f t="shared" si="44"/>
        <v/>
      </c>
      <c r="AU50" s="220" t="str">
        <f t="shared" si="45"/>
        <v/>
      </c>
      <c r="AV50" s="220" t="str">
        <f t="shared" si="46"/>
        <v/>
      </c>
      <c r="AW50" s="233" t="str">
        <f t="shared" si="47"/>
        <v/>
      </c>
      <c r="AX50" s="233" t="str">
        <f t="shared" si="48"/>
        <v/>
      </c>
      <c r="AY50" s="222" t="str">
        <f t="shared" si="49"/>
        <v/>
      </c>
      <c r="AZ50" s="222" t="str">
        <f t="shared" si="50"/>
        <v/>
      </c>
      <c r="BA50" s="220" t="str">
        <f t="shared" si="51"/>
        <v/>
      </c>
      <c r="BB50" s="222" t="str">
        <f t="shared" si="52"/>
        <v/>
      </c>
      <c r="BC50" s="233" t="str">
        <f t="shared" si="53"/>
        <v/>
      </c>
      <c r="BD50" s="222" t="str">
        <f t="shared" si="54"/>
        <v/>
      </c>
      <c r="BE50" s="222" t="str">
        <f t="shared" si="55"/>
        <v/>
      </c>
      <c r="BF50" s="222" t="str">
        <f t="shared" si="56"/>
        <v/>
      </c>
      <c r="BG50" s="222" t="str">
        <f t="shared" si="57"/>
        <v/>
      </c>
      <c r="BH50" s="222" t="str">
        <f t="shared" si="58"/>
        <v/>
      </c>
      <c r="BI50" s="222" t="str">
        <f t="shared" si="59"/>
        <v/>
      </c>
      <c r="BJ50" s="222" t="str">
        <f t="shared" si="60"/>
        <v/>
      </c>
      <c r="BK50" s="222" t="str">
        <f t="shared" si="61"/>
        <v/>
      </c>
      <c r="BL50" s="220" t="str">
        <f t="shared" si="62"/>
        <v/>
      </c>
      <c r="BM50" s="220" t="str">
        <f t="shared" si="63"/>
        <v/>
      </c>
      <c r="BN50" s="220" t="str">
        <f t="shared" si="64"/>
        <v/>
      </c>
      <c r="BO50" s="220" t="str">
        <f t="shared" si="65"/>
        <v/>
      </c>
      <c r="BP50" s="220" t="str">
        <f>IF(AM50,VLOOKUP(AT50,'Beschäftigungsgruppen Honorare'!$I$17:$J$23,2,FALSE),"")</f>
        <v/>
      </c>
      <c r="BQ50" s="220" t="str">
        <f>IF(AN50,INDEX('Beschäftigungsgruppen Honorare'!$J$28:$M$31,BO50,BN50),"")</f>
        <v/>
      </c>
      <c r="BR50" s="220" t="str">
        <f t="shared" si="66"/>
        <v/>
      </c>
      <c r="BS50" s="220" t="str">
        <f>IF(AM50,VLOOKUP(AT50,'Beschäftigungsgruppen Honorare'!$I$17:$L$23,3,FALSE),"")</f>
        <v/>
      </c>
      <c r="BT50" s="220" t="str">
        <f>IF(AM50,VLOOKUP(AT50,'Beschäftigungsgruppen Honorare'!$I$17:$L$23,4,FALSE),"")</f>
        <v/>
      </c>
      <c r="BU50" s="220" t="b">
        <f>E50&lt;&gt;config!$H$20</f>
        <v>1</v>
      </c>
      <c r="BV50" s="64" t="b">
        <f t="shared" si="67"/>
        <v>0</v>
      </c>
      <c r="BW50" s="53" t="b">
        <f t="shared" si="68"/>
        <v>0</v>
      </c>
    </row>
    <row r="51" spans="2:75" s="53" customFormat="1" ht="15" customHeight="1" x14ac:dyDescent="0.2">
      <c r="B51" s="203" t="str">
        <f t="shared" si="69"/>
        <v/>
      </c>
      <c r="C51" s="217"/>
      <c r="D51" s="127"/>
      <c r="E51" s="96"/>
      <c r="F51" s="271"/>
      <c r="G51" s="180"/>
      <c r="H51" s="181"/>
      <c r="I51" s="219"/>
      <c r="J51" s="259"/>
      <c r="K51" s="181"/>
      <c r="L51" s="273"/>
      <c r="M51" s="207" t="str">
        <f t="shared" si="18"/>
        <v/>
      </c>
      <c r="N51" s="160" t="str">
        <f t="shared" si="19"/>
        <v/>
      </c>
      <c r="O51" s="161" t="str">
        <f t="shared" si="78"/>
        <v/>
      </c>
      <c r="P51" s="252" t="str">
        <f t="shared" si="79"/>
        <v/>
      </c>
      <c r="Q51" s="254" t="str">
        <f t="shared" si="80"/>
        <v/>
      </c>
      <c r="R51" s="252" t="str">
        <f t="shared" si="23"/>
        <v/>
      </c>
      <c r="S51" s="258" t="str">
        <f t="shared" si="73"/>
        <v/>
      </c>
      <c r="T51" s="252" t="str">
        <f t="shared" si="74"/>
        <v/>
      </c>
      <c r="U51" s="258" t="str">
        <f t="shared" si="75"/>
        <v/>
      </c>
      <c r="V51" s="252" t="str">
        <f t="shared" si="76"/>
        <v/>
      </c>
      <c r="W51" s="258" t="str">
        <f t="shared" si="77"/>
        <v/>
      </c>
      <c r="X51" s="120"/>
      <c r="Y51" s="267"/>
      <c r="Z51" s="4" t="b">
        <f t="shared" si="24"/>
        <v>1</v>
      </c>
      <c r="AA51" s="4" t="b">
        <f t="shared" si="25"/>
        <v>0</v>
      </c>
      <c r="AB51" s="61" t="str">
        <f t="shared" si="26"/>
        <v/>
      </c>
      <c r="AC51" s="61" t="str">
        <f t="shared" si="27"/>
        <v/>
      </c>
      <c r="AD51" s="61" t="str">
        <f t="shared" si="28"/>
        <v/>
      </c>
      <c r="AE51" s="61" t="str">
        <f t="shared" si="29"/>
        <v/>
      </c>
      <c r="AF51" s="232" t="str">
        <f t="shared" si="30"/>
        <v/>
      </c>
      <c r="AG51" s="61" t="str">
        <f t="shared" si="31"/>
        <v/>
      </c>
      <c r="AH51" s="61" t="b">
        <f t="shared" si="32"/>
        <v>0</v>
      </c>
      <c r="AI51" s="61" t="b">
        <f t="shared" si="33"/>
        <v>1</v>
      </c>
      <c r="AJ51" s="61" t="b">
        <f t="shared" si="34"/>
        <v>1</v>
      </c>
      <c r="AK51" s="61" t="b">
        <f t="shared" si="35"/>
        <v>0</v>
      </c>
      <c r="AL51" s="61" t="b">
        <f t="shared" si="36"/>
        <v>0</v>
      </c>
      <c r="AM51" s="220" t="b">
        <f t="shared" si="37"/>
        <v>0</v>
      </c>
      <c r="AN51" s="220" t="b">
        <f t="shared" si="38"/>
        <v>0</v>
      </c>
      <c r="AO51" s="220" t="str">
        <f t="shared" si="39"/>
        <v/>
      </c>
      <c r="AP51" s="220" t="str">
        <f t="shared" si="40"/>
        <v/>
      </c>
      <c r="AQ51" s="220" t="str">
        <f t="shared" si="41"/>
        <v/>
      </c>
      <c r="AR51" s="220" t="str">
        <f t="shared" si="42"/>
        <v/>
      </c>
      <c r="AS51" s="4" t="str">
        <f t="shared" si="43"/>
        <v/>
      </c>
      <c r="AT51" s="220" t="str">
        <f t="shared" si="44"/>
        <v/>
      </c>
      <c r="AU51" s="220" t="str">
        <f t="shared" si="45"/>
        <v/>
      </c>
      <c r="AV51" s="220" t="str">
        <f t="shared" si="46"/>
        <v/>
      </c>
      <c r="AW51" s="233" t="str">
        <f t="shared" si="47"/>
        <v/>
      </c>
      <c r="AX51" s="233" t="str">
        <f t="shared" si="48"/>
        <v/>
      </c>
      <c r="AY51" s="222" t="str">
        <f t="shared" si="49"/>
        <v/>
      </c>
      <c r="AZ51" s="222" t="str">
        <f t="shared" si="50"/>
        <v/>
      </c>
      <c r="BA51" s="220" t="str">
        <f t="shared" si="51"/>
        <v/>
      </c>
      <c r="BB51" s="222" t="str">
        <f t="shared" si="52"/>
        <v/>
      </c>
      <c r="BC51" s="233" t="str">
        <f t="shared" si="53"/>
        <v/>
      </c>
      <c r="BD51" s="222" t="str">
        <f t="shared" si="54"/>
        <v/>
      </c>
      <c r="BE51" s="222" t="str">
        <f t="shared" si="55"/>
        <v/>
      </c>
      <c r="BF51" s="222" t="str">
        <f t="shared" si="56"/>
        <v/>
      </c>
      <c r="BG51" s="222" t="str">
        <f t="shared" si="57"/>
        <v/>
      </c>
      <c r="BH51" s="222" t="str">
        <f t="shared" si="58"/>
        <v/>
      </c>
      <c r="BI51" s="222" t="str">
        <f t="shared" si="59"/>
        <v/>
      </c>
      <c r="BJ51" s="222" t="str">
        <f t="shared" si="60"/>
        <v/>
      </c>
      <c r="BK51" s="222" t="str">
        <f t="shared" si="61"/>
        <v/>
      </c>
      <c r="BL51" s="220" t="str">
        <f t="shared" si="62"/>
        <v/>
      </c>
      <c r="BM51" s="220" t="str">
        <f t="shared" si="63"/>
        <v/>
      </c>
      <c r="BN51" s="220" t="str">
        <f t="shared" si="64"/>
        <v/>
      </c>
      <c r="BO51" s="220" t="str">
        <f t="shared" si="65"/>
        <v/>
      </c>
      <c r="BP51" s="220" t="str">
        <f>IF(AM51,VLOOKUP(AT51,'Beschäftigungsgruppen Honorare'!$I$17:$J$23,2,FALSE),"")</f>
        <v/>
      </c>
      <c r="BQ51" s="220" t="str">
        <f>IF(AN51,INDEX('Beschäftigungsgruppen Honorare'!$J$28:$M$31,BO51,BN51),"")</f>
        <v/>
      </c>
      <c r="BR51" s="220" t="str">
        <f t="shared" si="66"/>
        <v/>
      </c>
      <c r="BS51" s="220" t="str">
        <f>IF(AM51,VLOOKUP(AT51,'Beschäftigungsgruppen Honorare'!$I$17:$L$23,3,FALSE),"")</f>
        <v/>
      </c>
      <c r="BT51" s="220" t="str">
        <f>IF(AM51,VLOOKUP(AT51,'Beschäftigungsgruppen Honorare'!$I$17:$L$23,4,FALSE),"")</f>
        <v/>
      </c>
      <c r="BU51" s="220" t="b">
        <f>E51&lt;&gt;config!$H$20</f>
        <v>1</v>
      </c>
      <c r="BV51" s="64" t="b">
        <f t="shared" si="67"/>
        <v>0</v>
      </c>
      <c r="BW51" s="53" t="b">
        <f t="shared" si="68"/>
        <v>0</v>
      </c>
    </row>
    <row r="52" spans="2:75" s="53" customFormat="1" ht="15" customHeight="1" x14ac:dyDescent="0.2">
      <c r="B52" s="203" t="str">
        <f t="shared" si="69"/>
        <v/>
      </c>
      <c r="C52" s="217"/>
      <c r="D52" s="127"/>
      <c r="E52" s="96"/>
      <c r="F52" s="271"/>
      <c r="G52" s="180"/>
      <c r="H52" s="181"/>
      <c r="I52" s="219"/>
      <c r="J52" s="259"/>
      <c r="K52" s="181"/>
      <c r="L52" s="273"/>
      <c r="M52" s="207" t="str">
        <f t="shared" si="18"/>
        <v/>
      </c>
      <c r="N52" s="160" t="str">
        <f t="shared" si="19"/>
        <v/>
      </c>
      <c r="O52" s="161" t="str">
        <f t="shared" si="78"/>
        <v/>
      </c>
      <c r="P52" s="252" t="str">
        <f t="shared" si="79"/>
        <v/>
      </c>
      <c r="Q52" s="254" t="str">
        <f t="shared" si="80"/>
        <v/>
      </c>
      <c r="R52" s="252" t="str">
        <f t="shared" si="23"/>
        <v/>
      </c>
      <c r="S52" s="258" t="str">
        <f t="shared" si="73"/>
        <v/>
      </c>
      <c r="T52" s="252" t="str">
        <f t="shared" si="74"/>
        <v/>
      </c>
      <c r="U52" s="258" t="str">
        <f t="shared" si="75"/>
        <v/>
      </c>
      <c r="V52" s="252" t="str">
        <f t="shared" si="76"/>
        <v/>
      </c>
      <c r="W52" s="258" t="str">
        <f t="shared" si="77"/>
        <v/>
      </c>
      <c r="X52" s="120"/>
      <c r="Y52" s="267"/>
      <c r="Z52" s="4" t="b">
        <f t="shared" si="24"/>
        <v>1</v>
      </c>
      <c r="AA52" s="4" t="b">
        <f t="shared" si="25"/>
        <v>0</v>
      </c>
      <c r="AB52" s="61" t="str">
        <f t="shared" si="26"/>
        <v/>
      </c>
      <c r="AC52" s="61" t="str">
        <f t="shared" si="27"/>
        <v/>
      </c>
      <c r="AD52" s="61" t="str">
        <f t="shared" si="28"/>
        <v/>
      </c>
      <c r="AE52" s="61" t="str">
        <f t="shared" si="29"/>
        <v/>
      </c>
      <c r="AF52" s="232" t="str">
        <f t="shared" si="30"/>
        <v/>
      </c>
      <c r="AG52" s="61" t="str">
        <f t="shared" si="31"/>
        <v/>
      </c>
      <c r="AH52" s="61" t="b">
        <f t="shared" si="32"/>
        <v>0</v>
      </c>
      <c r="AI52" s="61" t="b">
        <f t="shared" si="33"/>
        <v>1</v>
      </c>
      <c r="AJ52" s="61" t="b">
        <f t="shared" si="34"/>
        <v>1</v>
      </c>
      <c r="AK52" s="61" t="b">
        <f t="shared" si="35"/>
        <v>0</v>
      </c>
      <c r="AL52" s="61" t="b">
        <f t="shared" si="36"/>
        <v>0</v>
      </c>
      <c r="AM52" s="220" t="b">
        <f t="shared" si="37"/>
        <v>0</v>
      </c>
      <c r="AN52" s="220" t="b">
        <f t="shared" si="38"/>
        <v>0</v>
      </c>
      <c r="AO52" s="220" t="str">
        <f t="shared" si="39"/>
        <v/>
      </c>
      <c r="AP52" s="220" t="str">
        <f t="shared" si="40"/>
        <v/>
      </c>
      <c r="AQ52" s="220" t="str">
        <f t="shared" si="41"/>
        <v/>
      </c>
      <c r="AR52" s="220" t="str">
        <f t="shared" si="42"/>
        <v/>
      </c>
      <c r="AS52" s="4" t="str">
        <f t="shared" si="43"/>
        <v/>
      </c>
      <c r="AT52" s="220" t="str">
        <f t="shared" si="44"/>
        <v/>
      </c>
      <c r="AU52" s="220" t="str">
        <f t="shared" si="45"/>
        <v/>
      </c>
      <c r="AV52" s="220" t="str">
        <f t="shared" si="46"/>
        <v/>
      </c>
      <c r="AW52" s="233" t="str">
        <f t="shared" si="47"/>
        <v/>
      </c>
      <c r="AX52" s="233" t="str">
        <f t="shared" si="48"/>
        <v/>
      </c>
      <c r="AY52" s="222" t="str">
        <f t="shared" si="49"/>
        <v/>
      </c>
      <c r="AZ52" s="222" t="str">
        <f t="shared" si="50"/>
        <v/>
      </c>
      <c r="BA52" s="220" t="str">
        <f t="shared" si="51"/>
        <v/>
      </c>
      <c r="BB52" s="222" t="str">
        <f t="shared" si="52"/>
        <v/>
      </c>
      <c r="BC52" s="233" t="str">
        <f t="shared" si="53"/>
        <v/>
      </c>
      <c r="BD52" s="222" t="str">
        <f t="shared" si="54"/>
        <v/>
      </c>
      <c r="BE52" s="222" t="str">
        <f t="shared" si="55"/>
        <v/>
      </c>
      <c r="BF52" s="222" t="str">
        <f t="shared" si="56"/>
        <v/>
      </c>
      <c r="BG52" s="222" t="str">
        <f t="shared" si="57"/>
        <v/>
      </c>
      <c r="BH52" s="222" t="str">
        <f t="shared" si="58"/>
        <v/>
      </c>
      <c r="BI52" s="222" t="str">
        <f t="shared" si="59"/>
        <v/>
      </c>
      <c r="BJ52" s="222" t="str">
        <f t="shared" si="60"/>
        <v/>
      </c>
      <c r="BK52" s="222" t="str">
        <f t="shared" si="61"/>
        <v/>
      </c>
      <c r="BL52" s="220" t="str">
        <f t="shared" si="62"/>
        <v/>
      </c>
      <c r="BM52" s="220" t="str">
        <f t="shared" si="63"/>
        <v/>
      </c>
      <c r="BN52" s="220" t="str">
        <f t="shared" si="64"/>
        <v/>
      </c>
      <c r="BO52" s="220" t="str">
        <f t="shared" si="65"/>
        <v/>
      </c>
      <c r="BP52" s="220" t="str">
        <f>IF(AM52,VLOOKUP(AT52,'Beschäftigungsgruppen Honorare'!$I$17:$J$23,2,FALSE),"")</f>
        <v/>
      </c>
      <c r="BQ52" s="220" t="str">
        <f>IF(AN52,INDEX('Beschäftigungsgruppen Honorare'!$J$28:$M$31,BO52,BN52),"")</f>
        <v/>
      </c>
      <c r="BR52" s="220" t="str">
        <f t="shared" si="66"/>
        <v/>
      </c>
      <c r="BS52" s="220" t="str">
        <f>IF(AM52,VLOOKUP(AT52,'Beschäftigungsgruppen Honorare'!$I$17:$L$23,3,FALSE),"")</f>
        <v/>
      </c>
      <c r="BT52" s="220" t="str">
        <f>IF(AM52,VLOOKUP(AT52,'Beschäftigungsgruppen Honorare'!$I$17:$L$23,4,FALSE),"")</f>
        <v/>
      </c>
      <c r="BU52" s="220" t="b">
        <f>E52&lt;&gt;config!$H$20</f>
        <v>1</v>
      </c>
      <c r="BV52" s="64" t="b">
        <f t="shared" si="67"/>
        <v>0</v>
      </c>
      <c r="BW52" s="53" t="b">
        <f t="shared" si="68"/>
        <v>0</v>
      </c>
    </row>
    <row r="53" spans="2:75" s="53" customFormat="1" ht="15" customHeight="1" x14ac:dyDescent="0.2">
      <c r="B53" s="203" t="str">
        <f t="shared" si="69"/>
        <v/>
      </c>
      <c r="C53" s="217"/>
      <c r="D53" s="127"/>
      <c r="E53" s="96"/>
      <c r="F53" s="271"/>
      <c r="G53" s="180"/>
      <c r="H53" s="181"/>
      <c r="I53" s="219"/>
      <c r="J53" s="259"/>
      <c r="K53" s="181"/>
      <c r="L53" s="273"/>
      <c r="M53" s="207" t="str">
        <f t="shared" si="18"/>
        <v/>
      </c>
      <c r="N53" s="160" t="str">
        <f t="shared" si="19"/>
        <v/>
      </c>
      <c r="O53" s="161" t="str">
        <f t="shared" si="78"/>
        <v/>
      </c>
      <c r="P53" s="252" t="str">
        <f t="shared" si="79"/>
        <v/>
      </c>
      <c r="Q53" s="254" t="str">
        <f t="shared" si="80"/>
        <v/>
      </c>
      <c r="R53" s="252" t="str">
        <f t="shared" si="23"/>
        <v/>
      </c>
      <c r="S53" s="258" t="str">
        <f t="shared" si="73"/>
        <v/>
      </c>
      <c r="T53" s="252" t="str">
        <f t="shared" si="74"/>
        <v/>
      </c>
      <c r="U53" s="258" t="str">
        <f t="shared" si="75"/>
        <v/>
      </c>
      <c r="V53" s="252" t="str">
        <f t="shared" si="76"/>
        <v/>
      </c>
      <c r="W53" s="258" t="str">
        <f t="shared" si="77"/>
        <v/>
      </c>
      <c r="X53" s="120"/>
      <c r="Y53" s="267"/>
      <c r="Z53" s="4" t="b">
        <f t="shared" si="24"/>
        <v>1</v>
      </c>
      <c r="AA53" s="4" t="b">
        <f t="shared" si="25"/>
        <v>0</v>
      </c>
      <c r="AB53" s="61" t="str">
        <f t="shared" si="26"/>
        <v/>
      </c>
      <c r="AC53" s="61" t="str">
        <f t="shared" si="27"/>
        <v/>
      </c>
      <c r="AD53" s="61" t="str">
        <f t="shared" si="28"/>
        <v/>
      </c>
      <c r="AE53" s="61" t="str">
        <f t="shared" si="29"/>
        <v/>
      </c>
      <c r="AF53" s="232" t="str">
        <f t="shared" si="30"/>
        <v/>
      </c>
      <c r="AG53" s="61" t="str">
        <f t="shared" si="31"/>
        <v/>
      </c>
      <c r="AH53" s="61" t="b">
        <f t="shared" si="32"/>
        <v>0</v>
      </c>
      <c r="AI53" s="61" t="b">
        <f t="shared" si="33"/>
        <v>1</v>
      </c>
      <c r="AJ53" s="61" t="b">
        <f t="shared" si="34"/>
        <v>1</v>
      </c>
      <c r="AK53" s="61" t="b">
        <f t="shared" si="35"/>
        <v>0</v>
      </c>
      <c r="AL53" s="61" t="b">
        <f t="shared" si="36"/>
        <v>0</v>
      </c>
      <c r="AM53" s="220" t="b">
        <f t="shared" si="37"/>
        <v>0</v>
      </c>
      <c r="AN53" s="220" t="b">
        <f t="shared" si="38"/>
        <v>0</v>
      </c>
      <c r="AO53" s="220" t="str">
        <f t="shared" si="39"/>
        <v/>
      </c>
      <c r="AP53" s="220" t="str">
        <f t="shared" si="40"/>
        <v/>
      </c>
      <c r="AQ53" s="220" t="str">
        <f t="shared" si="41"/>
        <v/>
      </c>
      <c r="AR53" s="220" t="str">
        <f t="shared" si="42"/>
        <v/>
      </c>
      <c r="AS53" s="4" t="str">
        <f t="shared" si="43"/>
        <v/>
      </c>
      <c r="AT53" s="220" t="str">
        <f t="shared" si="44"/>
        <v/>
      </c>
      <c r="AU53" s="220" t="str">
        <f t="shared" si="45"/>
        <v/>
      </c>
      <c r="AV53" s="220" t="str">
        <f t="shared" si="46"/>
        <v/>
      </c>
      <c r="AW53" s="233" t="str">
        <f t="shared" si="47"/>
        <v/>
      </c>
      <c r="AX53" s="233" t="str">
        <f t="shared" si="48"/>
        <v/>
      </c>
      <c r="AY53" s="222" t="str">
        <f t="shared" si="49"/>
        <v/>
      </c>
      <c r="AZ53" s="222" t="str">
        <f t="shared" si="50"/>
        <v/>
      </c>
      <c r="BA53" s="220" t="str">
        <f t="shared" si="51"/>
        <v/>
      </c>
      <c r="BB53" s="222" t="str">
        <f t="shared" si="52"/>
        <v/>
      </c>
      <c r="BC53" s="233" t="str">
        <f t="shared" si="53"/>
        <v/>
      </c>
      <c r="BD53" s="222" t="str">
        <f t="shared" si="54"/>
        <v/>
      </c>
      <c r="BE53" s="222" t="str">
        <f t="shared" si="55"/>
        <v/>
      </c>
      <c r="BF53" s="222" t="str">
        <f t="shared" si="56"/>
        <v/>
      </c>
      <c r="BG53" s="222" t="str">
        <f t="shared" si="57"/>
        <v/>
      </c>
      <c r="BH53" s="222" t="str">
        <f t="shared" si="58"/>
        <v/>
      </c>
      <c r="BI53" s="222" t="str">
        <f t="shared" si="59"/>
        <v/>
      </c>
      <c r="BJ53" s="222" t="str">
        <f t="shared" si="60"/>
        <v/>
      </c>
      <c r="BK53" s="222" t="str">
        <f t="shared" si="61"/>
        <v/>
      </c>
      <c r="BL53" s="220" t="str">
        <f t="shared" si="62"/>
        <v/>
      </c>
      <c r="BM53" s="220" t="str">
        <f t="shared" si="63"/>
        <v/>
      </c>
      <c r="BN53" s="220" t="str">
        <f t="shared" si="64"/>
        <v/>
      </c>
      <c r="BO53" s="220" t="str">
        <f t="shared" si="65"/>
        <v/>
      </c>
      <c r="BP53" s="220" t="str">
        <f>IF(AM53,VLOOKUP(AT53,'Beschäftigungsgruppen Honorare'!$I$17:$J$23,2,FALSE),"")</f>
        <v/>
      </c>
      <c r="BQ53" s="220" t="str">
        <f>IF(AN53,INDEX('Beschäftigungsgruppen Honorare'!$J$28:$M$31,BO53,BN53),"")</f>
        <v/>
      </c>
      <c r="BR53" s="220" t="str">
        <f t="shared" si="66"/>
        <v/>
      </c>
      <c r="BS53" s="220" t="str">
        <f>IF(AM53,VLOOKUP(AT53,'Beschäftigungsgruppen Honorare'!$I$17:$L$23,3,FALSE),"")</f>
        <v/>
      </c>
      <c r="BT53" s="220" t="str">
        <f>IF(AM53,VLOOKUP(AT53,'Beschäftigungsgruppen Honorare'!$I$17:$L$23,4,FALSE),"")</f>
        <v/>
      </c>
      <c r="BU53" s="220" t="b">
        <f>E53&lt;&gt;config!$H$20</f>
        <v>1</v>
      </c>
      <c r="BV53" s="64" t="b">
        <f t="shared" si="67"/>
        <v>0</v>
      </c>
      <c r="BW53" s="53" t="b">
        <f t="shared" si="68"/>
        <v>0</v>
      </c>
    </row>
    <row r="54" spans="2:75" s="53" customFormat="1" ht="15" customHeight="1" x14ac:dyDescent="0.2">
      <c r="B54" s="203" t="str">
        <f t="shared" si="69"/>
        <v/>
      </c>
      <c r="C54" s="217"/>
      <c r="D54" s="127"/>
      <c r="E54" s="96"/>
      <c r="F54" s="271"/>
      <c r="G54" s="180"/>
      <c r="H54" s="181"/>
      <c r="I54" s="219"/>
      <c r="J54" s="259"/>
      <c r="K54" s="181"/>
      <c r="L54" s="273"/>
      <c r="M54" s="207" t="str">
        <f t="shared" si="18"/>
        <v/>
      </c>
      <c r="N54" s="160" t="str">
        <f t="shared" si="19"/>
        <v/>
      </c>
      <c r="O54" s="161" t="str">
        <f t="shared" si="78"/>
        <v/>
      </c>
      <c r="P54" s="252" t="str">
        <f t="shared" si="79"/>
        <v/>
      </c>
      <c r="Q54" s="254" t="str">
        <f t="shared" si="80"/>
        <v/>
      </c>
      <c r="R54" s="252" t="str">
        <f t="shared" si="23"/>
        <v/>
      </c>
      <c r="S54" s="258" t="str">
        <f t="shared" si="73"/>
        <v/>
      </c>
      <c r="T54" s="252" t="str">
        <f t="shared" si="74"/>
        <v/>
      </c>
      <c r="U54" s="258" t="str">
        <f t="shared" si="75"/>
        <v/>
      </c>
      <c r="V54" s="252" t="str">
        <f t="shared" si="76"/>
        <v/>
      </c>
      <c r="W54" s="258" t="str">
        <f t="shared" si="77"/>
        <v/>
      </c>
      <c r="X54" s="120"/>
      <c r="Y54" s="267"/>
      <c r="Z54" s="4" t="b">
        <f t="shared" si="24"/>
        <v>1</v>
      </c>
      <c r="AA54" s="4" t="b">
        <f t="shared" si="25"/>
        <v>0</v>
      </c>
      <c r="AB54" s="61" t="str">
        <f t="shared" si="26"/>
        <v/>
      </c>
      <c r="AC54" s="61" t="str">
        <f t="shared" si="27"/>
        <v/>
      </c>
      <c r="AD54" s="61" t="str">
        <f t="shared" si="28"/>
        <v/>
      </c>
      <c r="AE54" s="61" t="str">
        <f t="shared" si="29"/>
        <v/>
      </c>
      <c r="AF54" s="232" t="str">
        <f t="shared" si="30"/>
        <v/>
      </c>
      <c r="AG54" s="61" t="str">
        <f t="shared" si="31"/>
        <v/>
      </c>
      <c r="AH54" s="61" t="b">
        <f t="shared" si="32"/>
        <v>0</v>
      </c>
      <c r="AI54" s="61" t="b">
        <f t="shared" si="33"/>
        <v>1</v>
      </c>
      <c r="AJ54" s="61" t="b">
        <f t="shared" si="34"/>
        <v>1</v>
      </c>
      <c r="AK54" s="61" t="b">
        <f t="shared" si="35"/>
        <v>0</v>
      </c>
      <c r="AL54" s="61" t="b">
        <f t="shared" si="36"/>
        <v>0</v>
      </c>
      <c r="AM54" s="220" t="b">
        <f t="shared" si="37"/>
        <v>0</v>
      </c>
      <c r="AN54" s="220" t="b">
        <f t="shared" si="38"/>
        <v>0</v>
      </c>
      <c r="AO54" s="220" t="str">
        <f t="shared" si="39"/>
        <v/>
      </c>
      <c r="AP54" s="220" t="str">
        <f t="shared" si="40"/>
        <v/>
      </c>
      <c r="AQ54" s="220" t="str">
        <f t="shared" si="41"/>
        <v/>
      </c>
      <c r="AR54" s="220" t="str">
        <f t="shared" si="42"/>
        <v/>
      </c>
      <c r="AS54" s="4" t="str">
        <f t="shared" si="43"/>
        <v/>
      </c>
      <c r="AT54" s="220" t="str">
        <f t="shared" si="44"/>
        <v/>
      </c>
      <c r="AU54" s="220" t="str">
        <f t="shared" si="45"/>
        <v/>
      </c>
      <c r="AV54" s="220" t="str">
        <f t="shared" si="46"/>
        <v/>
      </c>
      <c r="AW54" s="233" t="str">
        <f t="shared" si="47"/>
        <v/>
      </c>
      <c r="AX54" s="233" t="str">
        <f t="shared" si="48"/>
        <v/>
      </c>
      <c r="AY54" s="222" t="str">
        <f t="shared" si="49"/>
        <v/>
      </c>
      <c r="AZ54" s="222" t="str">
        <f t="shared" si="50"/>
        <v/>
      </c>
      <c r="BA54" s="220" t="str">
        <f t="shared" si="51"/>
        <v/>
      </c>
      <c r="BB54" s="222" t="str">
        <f t="shared" si="52"/>
        <v/>
      </c>
      <c r="BC54" s="233" t="str">
        <f t="shared" si="53"/>
        <v/>
      </c>
      <c r="BD54" s="222" t="str">
        <f t="shared" si="54"/>
        <v/>
      </c>
      <c r="BE54" s="222" t="str">
        <f t="shared" si="55"/>
        <v/>
      </c>
      <c r="BF54" s="222" t="str">
        <f t="shared" si="56"/>
        <v/>
      </c>
      <c r="BG54" s="222" t="str">
        <f t="shared" si="57"/>
        <v/>
      </c>
      <c r="BH54" s="222" t="str">
        <f t="shared" si="58"/>
        <v/>
      </c>
      <c r="BI54" s="222" t="str">
        <f t="shared" si="59"/>
        <v/>
      </c>
      <c r="BJ54" s="222" t="str">
        <f t="shared" si="60"/>
        <v/>
      </c>
      <c r="BK54" s="222" t="str">
        <f t="shared" si="61"/>
        <v/>
      </c>
      <c r="BL54" s="220" t="str">
        <f t="shared" si="62"/>
        <v/>
      </c>
      <c r="BM54" s="220" t="str">
        <f t="shared" si="63"/>
        <v/>
      </c>
      <c r="BN54" s="220" t="str">
        <f t="shared" si="64"/>
        <v/>
      </c>
      <c r="BO54" s="220" t="str">
        <f t="shared" si="65"/>
        <v/>
      </c>
      <c r="BP54" s="220" t="str">
        <f>IF(AM54,VLOOKUP(AT54,'Beschäftigungsgruppen Honorare'!$I$17:$J$23,2,FALSE),"")</f>
        <v/>
      </c>
      <c r="BQ54" s="220" t="str">
        <f>IF(AN54,INDEX('Beschäftigungsgruppen Honorare'!$J$28:$M$31,BO54,BN54),"")</f>
        <v/>
      </c>
      <c r="BR54" s="220" t="str">
        <f t="shared" si="66"/>
        <v/>
      </c>
      <c r="BS54" s="220" t="str">
        <f>IF(AM54,VLOOKUP(AT54,'Beschäftigungsgruppen Honorare'!$I$17:$L$23,3,FALSE),"")</f>
        <v/>
      </c>
      <c r="BT54" s="220" t="str">
        <f>IF(AM54,VLOOKUP(AT54,'Beschäftigungsgruppen Honorare'!$I$17:$L$23,4,FALSE),"")</f>
        <v/>
      </c>
      <c r="BU54" s="220" t="b">
        <f>E54&lt;&gt;config!$H$20</f>
        <v>1</v>
      </c>
      <c r="BV54" s="64" t="b">
        <f t="shared" si="67"/>
        <v>0</v>
      </c>
      <c r="BW54" s="53" t="b">
        <f t="shared" si="68"/>
        <v>0</v>
      </c>
    </row>
    <row r="55" spans="2:75" s="53" customFormat="1" ht="15" customHeight="1" x14ac:dyDescent="0.2">
      <c r="B55" s="203" t="str">
        <f t="shared" si="69"/>
        <v/>
      </c>
      <c r="C55" s="217"/>
      <c r="D55" s="127"/>
      <c r="E55" s="96"/>
      <c r="F55" s="271"/>
      <c r="G55" s="180"/>
      <c r="H55" s="181"/>
      <c r="I55" s="219"/>
      <c r="J55" s="259"/>
      <c r="K55" s="181"/>
      <c r="L55" s="273"/>
      <c r="M55" s="207" t="str">
        <f t="shared" si="18"/>
        <v/>
      </c>
      <c r="N55" s="160" t="str">
        <f t="shared" si="19"/>
        <v/>
      </c>
      <c r="O55" s="161" t="str">
        <f t="shared" si="78"/>
        <v/>
      </c>
      <c r="P55" s="252" t="str">
        <f t="shared" si="79"/>
        <v/>
      </c>
      <c r="Q55" s="254" t="str">
        <f t="shared" si="80"/>
        <v/>
      </c>
      <c r="R55" s="252" t="str">
        <f t="shared" si="23"/>
        <v/>
      </c>
      <c r="S55" s="258" t="str">
        <f t="shared" si="73"/>
        <v/>
      </c>
      <c r="T55" s="252" t="str">
        <f t="shared" si="74"/>
        <v/>
      </c>
      <c r="U55" s="258" t="str">
        <f t="shared" si="75"/>
        <v/>
      </c>
      <c r="V55" s="252" t="str">
        <f t="shared" si="76"/>
        <v/>
      </c>
      <c r="W55" s="258" t="str">
        <f t="shared" si="77"/>
        <v/>
      </c>
      <c r="X55" s="120"/>
      <c r="Y55" s="267"/>
      <c r="Z55" s="4" t="b">
        <f t="shared" si="24"/>
        <v>1</v>
      </c>
      <c r="AA55" s="4" t="b">
        <f t="shared" si="25"/>
        <v>0</v>
      </c>
      <c r="AB55" s="61" t="str">
        <f t="shared" si="26"/>
        <v/>
      </c>
      <c r="AC55" s="61" t="str">
        <f t="shared" si="27"/>
        <v/>
      </c>
      <c r="AD55" s="61" t="str">
        <f t="shared" si="28"/>
        <v/>
      </c>
      <c r="AE55" s="61" t="str">
        <f t="shared" si="29"/>
        <v/>
      </c>
      <c r="AF55" s="232" t="str">
        <f t="shared" si="30"/>
        <v/>
      </c>
      <c r="AG55" s="61" t="str">
        <f t="shared" si="31"/>
        <v/>
      </c>
      <c r="AH55" s="61" t="b">
        <f t="shared" si="32"/>
        <v>0</v>
      </c>
      <c r="AI55" s="61" t="b">
        <f t="shared" si="33"/>
        <v>1</v>
      </c>
      <c r="AJ55" s="61" t="b">
        <f t="shared" si="34"/>
        <v>1</v>
      </c>
      <c r="AK55" s="61" t="b">
        <f t="shared" si="35"/>
        <v>0</v>
      </c>
      <c r="AL55" s="61" t="b">
        <f t="shared" si="36"/>
        <v>0</v>
      </c>
      <c r="AM55" s="220" t="b">
        <f t="shared" si="37"/>
        <v>0</v>
      </c>
      <c r="AN55" s="220" t="b">
        <f t="shared" si="38"/>
        <v>0</v>
      </c>
      <c r="AO55" s="220" t="str">
        <f t="shared" si="39"/>
        <v/>
      </c>
      <c r="AP55" s="220" t="str">
        <f t="shared" si="40"/>
        <v/>
      </c>
      <c r="AQ55" s="220" t="str">
        <f t="shared" si="41"/>
        <v/>
      </c>
      <c r="AR55" s="220" t="str">
        <f t="shared" si="42"/>
        <v/>
      </c>
      <c r="AS55" s="4" t="str">
        <f t="shared" si="43"/>
        <v/>
      </c>
      <c r="AT55" s="220" t="str">
        <f t="shared" si="44"/>
        <v/>
      </c>
      <c r="AU55" s="220" t="str">
        <f t="shared" si="45"/>
        <v/>
      </c>
      <c r="AV55" s="220" t="str">
        <f t="shared" si="46"/>
        <v/>
      </c>
      <c r="AW55" s="233" t="str">
        <f t="shared" si="47"/>
        <v/>
      </c>
      <c r="AX55" s="233" t="str">
        <f t="shared" si="48"/>
        <v/>
      </c>
      <c r="AY55" s="222" t="str">
        <f t="shared" si="49"/>
        <v/>
      </c>
      <c r="AZ55" s="222" t="str">
        <f t="shared" si="50"/>
        <v/>
      </c>
      <c r="BA55" s="220" t="str">
        <f t="shared" si="51"/>
        <v/>
      </c>
      <c r="BB55" s="222" t="str">
        <f t="shared" si="52"/>
        <v/>
      </c>
      <c r="BC55" s="233" t="str">
        <f t="shared" si="53"/>
        <v/>
      </c>
      <c r="BD55" s="222" t="str">
        <f t="shared" si="54"/>
        <v/>
      </c>
      <c r="BE55" s="222" t="str">
        <f t="shared" si="55"/>
        <v/>
      </c>
      <c r="BF55" s="222" t="str">
        <f t="shared" si="56"/>
        <v/>
      </c>
      <c r="BG55" s="222" t="str">
        <f t="shared" si="57"/>
        <v/>
      </c>
      <c r="BH55" s="222" t="str">
        <f t="shared" si="58"/>
        <v/>
      </c>
      <c r="BI55" s="222" t="str">
        <f t="shared" si="59"/>
        <v/>
      </c>
      <c r="BJ55" s="222" t="str">
        <f t="shared" si="60"/>
        <v/>
      </c>
      <c r="BK55" s="222" t="str">
        <f t="shared" si="61"/>
        <v/>
      </c>
      <c r="BL55" s="220" t="str">
        <f t="shared" si="62"/>
        <v/>
      </c>
      <c r="BM55" s="220" t="str">
        <f t="shared" si="63"/>
        <v/>
      </c>
      <c r="BN55" s="220" t="str">
        <f t="shared" si="64"/>
        <v/>
      </c>
      <c r="BO55" s="220" t="str">
        <f t="shared" si="65"/>
        <v/>
      </c>
      <c r="BP55" s="220" t="str">
        <f>IF(AM55,VLOOKUP(AT55,'Beschäftigungsgruppen Honorare'!$I$17:$J$23,2,FALSE),"")</f>
        <v/>
      </c>
      <c r="BQ55" s="220" t="str">
        <f>IF(AN55,INDEX('Beschäftigungsgruppen Honorare'!$J$28:$M$31,BO55,BN55),"")</f>
        <v/>
      </c>
      <c r="BR55" s="220" t="str">
        <f t="shared" si="66"/>
        <v/>
      </c>
      <c r="BS55" s="220" t="str">
        <f>IF(AM55,VLOOKUP(AT55,'Beschäftigungsgruppen Honorare'!$I$17:$L$23,3,FALSE),"")</f>
        <v/>
      </c>
      <c r="BT55" s="220" t="str">
        <f>IF(AM55,VLOOKUP(AT55,'Beschäftigungsgruppen Honorare'!$I$17:$L$23,4,FALSE),"")</f>
        <v/>
      </c>
      <c r="BU55" s="220" t="b">
        <f>E55&lt;&gt;config!$H$20</f>
        <v>1</v>
      </c>
      <c r="BV55" s="64" t="b">
        <f t="shared" si="67"/>
        <v>0</v>
      </c>
      <c r="BW55" s="53" t="b">
        <f t="shared" si="68"/>
        <v>0</v>
      </c>
    </row>
    <row r="56" spans="2:75" s="53" customFormat="1" ht="15" customHeight="1" x14ac:dyDescent="0.2">
      <c r="B56" s="203" t="str">
        <f t="shared" si="69"/>
        <v/>
      </c>
      <c r="C56" s="217"/>
      <c r="D56" s="127"/>
      <c r="E56" s="96"/>
      <c r="F56" s="271"/>
      <c r="G56" s="180"/>
      <c r="H56" s="181"/>
      <c r="I56" s="219"/>
      <c r="J56" s="259"/>
      <c r="K56" s="181"/>
      <c r="L56" s="273"/>
      <c r="M56" s="207" t="str">
        <f t="shared" si="18"/>
        <v/>
      </c>
      <c r="N56" s="160" t="str">
        <f t="shared" si="19"/>
        <v/>
      </c>
      <c r="O56" s="161" t="str">
        <f t="shared" si="78"/>
        <v/>
      </c>
      <c r="P56" s="252" t="str">
        <f t="shared" si="79"/>
        <v/>
      </c>
      <c r="Q56" s="254" t="str">
        <f t="shared" si="80"/>
        <v/>
      </c>
      <c r="R56" s="252" t="str">
        <f t="shared" si="23"/>
        <v/>
      </c>
      <c r="S56" s="258" t="str">
        <f t="shared" si="73"/>
        <v/>
      </c>
      <c r="T56" s="252" t="str">
        <f t="shared" si="74"/>
        <v/>
      </c>
      <c r="U56" s="258" t="str">
        <f t="shared" si="75"/>
        <v/>
      </c>
      <c r="V56" s="252" t="str">
        <f t="shared" si="76"/>
        <v/>
      </c>
      <c r="W56" s="258" t="str">
        <f t="shared" si="77"/>
        <v/>
      </c>
      <c r="X56" s="120"/>
      <c r="Y56" s="267"/>
      <c r="Z56" s="4" t="b">
        <f t="shared" si="24"/>
        <v>1</v>
      </c>
      <c r="AA56" s="4" t="b">
        <f t="shared" si="25"/>
        <v>0</v>
      </c>
      <c r="AB56" s="61" t="str">
        <f t="shared" si="26"/>
        <v/>
      </c>
      <c r="AC56" s="61" t="str">
        <f t="shared" si="27"/>
        <v/>
      </c>
      <c r="AD56" s="61" t="str">
        <f t="shared" si="28"/>
        <v/>
      </c>
      <c r="AE56" s="61" t="str">
        <f t="shared" si="29"/>
        <v/>
      </c>
      <c r="AF56" s="232" t="str">
        <f t="shared" si="30"/>
        <v/>
      </c>
      <c r="AG56" s="61" t="str">
        <f t="shared" si="31"/>
        <v/>
      </c>
      <c r="AH56" s="61" t="b">
        <f t="shared" si="32"/>
        <v>0</v>
      </c>
      <c r="AI56" s="61" t="b">
        <f t="shared" si="33"/>
        <v>1</v>
      </c>
      <c r="AJ56" s="61" t="b">
        <f t="shared" si="34"/>
        <v>1</v>
      </c>
      <c r="AK56" s="61" t="b">
        <f t="shared" si="35"/>
        <v>0</v>
      </c>
      <c r="AL56" s="61" t="b">
        <f t="shared" si="36"/>
        <v>0</v>
      </c>
      <c r="AM56" s="220" t="b">
        <f t="shared" si="37"/>
        <v>0</v>
      </c>
      <c r="AN56" s="220" t="b">
        <f t="shared" si="38"/>
        <v>0</v>
      </c>
      <c r="AO56" s="220" t="str">
        <f t="shared" si="39"/>
        <v/>
      </c>
      <c r="AP56" s="220" t="str">
        <f t="shared" si="40"/>
        <v/>
      </c>
      <c r="AQ56" s="220" t="str">
        <f t="shared" si="41"/>
        <v/>
      </c>
      <c r="AR56" s="220" t="str">
        <f t="shared" si="42"/>
        <v/>
      </c>
      <c r="AS56" s="4" t="str">
        <f t="shared" si="43"/>
        <v/>
      </c>
      <c r="AT56" s="220" t="str">
        <f t="shared" si="44"/>
        <v/>
      </c>
      <c r="AU56" s="220" t="str">
        <f t="shared" si="45"/>
        <v/>
      </c>
      <c r="AV56" s="220" t="str">
        <f t="shared" si="46"/>
        <v/>
      </c>
      <c r="AW56" s="233" t="str">
        <f t="shared" si="47"/>
        <v/>
      </c>
      <c r="AX56" s="233" t="str">
        <f t="shared" si="48"/>
        <v/>
      </c>
      <c r="AY56" s="222" t="str">
        <f t="shared" si="49"/>
        <v/>
      </c>
      <c r="AZ56" s="222" t="str">
        <f t="shared" si="50"/>
        <v/>
      </c>
      <c r="BA56" s="220" t="str">
        <f t="shared" si="51"/>
        <v/>
      </c>
      <c r="BB56" s="222" t="str">
        <f t="shared" si="52"/>
        <v/>
      </c>
      <c r="BC56" s="233" t="str">
        <f t="shared" si="53"/>
        <v/>
      </c>
      <c r="BD56" s="222" t="str">
        <f t="shared" si="54"/>
        <v/>
      </c>
      <c r="BE56" s="222" t="str">
        <f t="shared" si="55"/>
        <v/>
      </c>
      <c r="BF56" s="222" t="str">
        <f t="shared" si="56"/>
        <v/>
      </c>
      <c r="BG56" s="222" t="str">
        <f t="shared" si="57"/>
        <v/>
      </c>
      <c r="BH56" s="222" t="str">
        <f t="shared" si="58"/>
        <v/>
      </c>
      <c r="BI56" s="222" t="str">
        <f t="shared" si="59"/>
        <v/>
      </c>
      <c r="BJ56" s="222" t="str">
        <f t="shared" si="60"/>
        <v/>
      </c>
      <c r="BK56" s="222" t="str">
        <f t="shared" si="61"/>
        <v/>
      </c>
      <c r="BL56" s="220" t="str">
        <f t="shared" si="62"/>
        <v/>
      </c>
      <c r="BM56" s="220" t="str">
        <f t="shared" si="63"/>
        <v/>
      </c>
      <c r="BN56" s="220" t="str">
        <f t="shared" si="64"/>
        <v/>
      </c>
      <c r="BO56" s="220" t="str">
        <f t="shared" si="65"/>
        <v/>
      </c>
      <c r="BP56" s="220" t="str">
        <f>IF(AM56,VLOOKUP(AT56,'Beschäftigungsgruppen Honorare'!$I$17:$J$23,2,FALSE),"")</f>
        <v/>
      </c>
      <c r="BQ56" s="220" t="str">
        <f>IF(AN56,INDEX('Beschäftigungsgruppen Honorare'!$J$28:$M$31,BO56,BN56),"")</f>
        <v/>
      </c>
      <c r="BR56" s="220" t="str">
        <f t="shared" si="66"/>
        <v/>
      </c>
      <c r="BS56" s="220" t="str">
        <f>IF(AM56,VLOOKUP(AT56,'Beschäftigungsgruppen Honorare'!$I$17:$L$23,3,FALSE),"")</f>
        <v/>
      </c>
      <c r="BT56" s="220" t="str">
        <f>IF(AM56,VLOOKUP(AT56,'Beschäftigungsgruppen Honorare'!$I$17:$L$23,4,FALSE),"")</f>
        <v/>
      </c>
      <c r="BU56" s="220" t="b">
        <f>E56&lt;&gt;config!$H$20</f>
        <v>1</v>
      </c>
      <c r="BV56" s="64" t="b">
        <f t="shared" si="67"/>
        <v>0</v>
      </c>
      <c r="BW56" s="53" t="b">
        <f t="shared" si="68"/>
        <v>0</v>
      </c>
    </row>
    <row r="57" spans="2:75" s="53" customFormat="1" ht="15" customHeight="1" x14ac:dyDescent="0.2">
      <c r="B57" s="203" t="str">
        <f t="shared" si="69"/>
        <v/>
      </c>
      <c r="C57" s="217"/>
      <c r="D57" s="127"/>
      <c r="E57" s="96"/>
      <c r="F57" s="271"/>
      <c r="G57" s="180"/>
      <c r="H57" s="181"/>
      <c r="I57" s="219"/>
      <c r="J57" s="259"/>
      <c r="K57" s="181"/>
      <c r="L57" s="273"/>
      <c r="M57" s="207" t="str">
        <f t="shared" si="18"/>
        <v/>
      </c>
      <c r="N57" s="160" t="str">
        <f t="shared" si="19"/>
        <v/>
      </c>
      <c r="O57" s="161" t="str">
        <f t="shared" si="78"/>
        <v/>
      </c>
      <c r="P57" s="252" t="str">
        <f t="shared" si="79"/>
        <v/>
      </c>
      <c r="Q57" s="254" t="str">
        <f t="shared" si="80"/>
        <v/>
      </c>
      <c r="R57" s="252" t="str">
        <f t="shared" si="23"/>
        <v/>
      </c>
      <c r="S57" s="258" t="str">
        <f t="shared" si="73"/>
        <v/>
      </c>
      <c r="T57" s="252" t="str">
        <f t="shared" si="74"/>
        <v/>
      </c>
      <c r="U57" s="258" t="str">
        <f t="shared" si="75"/>
        <v/>
      </c>
      <c r="V57" s="252" t="str">
        <f t="shared" si="76"/>
        <v/>
      </c>
      <c r="W57" s="258" t="str">
        <f t="shared" si="77"/>
        <v/>
      </c>
      <c r="X57" s="120"/>
      <c r="Y57" s="267"/>
      <c r="Z57" s="4" t="b">
        <f t="shared" si="24"/>
        <v>1</v>
      </c>
      <c r="AA57" s="4" t="b">
        <f t="shared" si="25"/>
        <v>0</v>
      </c>
      <c r="AB57" s="61" t="str">
        <f t="shared" si="26"/>
        <v/>
      </c>
      <c r="AC57" s="61" t="str">
        <f t="shared" si="27"/>
        <v/>
      </c>
      <c r="AD57" s="61" t="str">
        <f t="shared" si="28"/>
        <v/>
      </c>
      <c r="AE57" s="61" t="str">
        <f t="shared" si="29"/>
        <v/>
      </c>
      <c r="AF57" s="232" t="str">
        <f t="shared" si="30"/>
        <v/>
      </c>
      <c r="AG57" s="61" t="str">
        <f t="shared" si="31"/>
        <v/>
      </c>
      <c r="AH57" s="61" t="b">
        <f t="shared" si="32"/>
        <v>0</v>
      </c>
      <c r="AI57" s="61" t="b">
        <f t="shared" si="33"/>
        <v>1</v>
      </c>
      <c r="AJ57" s="61" t="b">
        <f t="shared" si="34"/>
        <v>1</v>
      </c>
      <c r="AK57" s="61" t="b">
        <f t="shared" si="35"/>
        <v>0</v>
      </c>
      <c r="AL57" s="61" t="b">
        <f t="shared" si="36"/>
        <v>0</v>
      </c>
      <c r="AM57" s="220" t="b">
        <f t="shared" si="37"/>
        <v>0</v>
      </c>
      <c r="AN57" s="220" t="b">
        <f t="shared" si="38"/>
        <v>0</v>
      </c>
      <c r="AO57" s="220" t="str">
        <f t="shared" si="39"/>
        <v/>
      </c>
      <c r="AP57" s="220" t="str">
        <f t="shared" si="40"/>
        <v/>
      </c>
      <c r="AQ57" s="220" t="str">
        <f t="shared" si="41"/>
        <v/>
      </c>
      <c r="AR57" s="220" t="str">
        <f t="shared" si="42"/>
        <v/>
      </c>
      <c r="AS57" s="4" t="str">
        <f t="shared" si="43"/>
        <v/>
      </c>
      <c r="AT57" s="220" t="str">
        <f t="shared" si="44"/>
        <v/>
      </c>
      <c r="AU57" s="220" t="str">
        <f t="shared" si="45"/>
        <v/>
      </c>
      <c r="AV57" s="220" t="str">
        <f t="shared" si="46"/>
        <v/>
      </c>
      <c r="AW57" s="233" t="str">
        <f t="shared" si="47"/>
        <v/>
      </c>
      <c r="AX57" s="233" t="str">
        <f t="shared" si="48"/>
        <v/>
      </c>
      <c r="AY57" s="222" t="str">
        <f t="shared" si="49"/>
        <v/>
      </c>
      <c r="AZ57" s="222" t="str">
        <f t="shared" si="50"/>
        <v/>
      </c>
      <c r="BA57" s="220" t="str">
        <f t="shared" si="51"/>
        <v/>
      </c>
      <c r="BB57" s="222" t="str">
        <f t="shared" si="52"/>
        <v/>
      </c>
      <c r="BC57" s="233" t="str">
        <f t="shared" si="53"/>
        <v/>
      </c>
      <c r="BD57" s="222" t="str">
        <f t="shared" si="54"/>
        <v/>
      </c>
      <c r="BE57" s="222" t="str">
        <f t="shared" si="55"/>
        <v/>
      </c>
      <c r="BF57" s="222" t="str">
        <f t="shared" si="56"/>
        <v/>
      </c>
      <c r="BG57" s="222" t="str">
        <f t="shared" si="57"/>
        <v/>
      </c>
      <c r="BH57" s="222" t="str">
        <f t="shared" si="58"/>
        <v/>
      </c>
      <c r="BI57" s="222" t="str">
        <f t="shared" si="59"/>
        <v/>
      </c>
      <c r="BJ57" s="222" t="str">
        <f t="shared" si="60"/>
        <v/>
      </c>
      <c r="BK57" s="222" t="str">
        <f t="shared" si="61"/>
        <v/>
      </c>
      <c r="BL57" s="220" t="str">
        <f t="shared" si="62"/>
        <v/>
      </c>
      <c r="BM57" s="220" t="str">
        <f t="shared" si="63"/>
        <v/>
      </c>
      <c r="BN57" s="220" t="str">
        <f t="shared" si="64"/>
        <v/>
      </c>
      <c r="BO57" s="220" t="str">
        <f t="shared" si="65"/>
        <v/>
      </c>
      <c r="BP57" s="220" t="str">
        <f>IF(AM57,VLOOKUP(AT57,'Beschäftigungsgruppen Honorare'!$I$17:$J$23,2,FALSE),"")</f>
        <v/>
      </c>
      <c r="BQ57" s="220" t="str">
        <f>IF(AN57,INDEX('Beschäftigungsgruppen Honorare'!$J$28:$M$31,BO57,BN57),"")</f>
        <v/>
      </c>
      <c r="BR57" s="220" t="str">
        <f t="shared" si="66"/>
        <v/>
      </c>
      <c r="BS57" s="220" t="str">
        <f>IF(AM57,VLOOKUP(AT57,'Beschäftigungsgruppen Honorare'!$I$17:$L$23,3,FALSE),"")</f>
        <v/>
      </c>
      <c r="BT57" s="220" t="str">
        <f>IF(AM57,VLOOKUP(AT57,'Beschäftigungsgruppen Honorare'!$I$17:$L$23,4,FALSE),"")</f>
        <v/>
      </c>
      <c r="BU57" s="220" t="b">
        <f>E57&lt;&gt;config!$H$20</f>
        <v>1</v>
      </c>
      <c r="BV57" s="64" t="b">
        <f t="shared" si="67"/>
        <v>0</v>
      </c>
      <c r="BW57" s="53" t="b">
        <f t="shared" si="68"/>
        <v>0</v>
      </c>
    </row>
    <row r="58" spans="2:75" s="53" customFormat="1" ht="15" customHeight="1" x14ac:dyDescent="0.2">
      <c r="B58" s="203" t="str">
        <f t="shared" si="69"/>
        <v/>
      </c>
      <c r="C58" s="217"/>
      <c r="D58" s="127"/>
      <c r="E58" s="96"/>
      <c r="F58" s="271"/>
      <c r="G58" s="180"/>
      <c r="H58" s="181"/>
      <c r="I58" s="219"/>
      <c r="J58" s="259"/>
      <c r="K58" s="181"/>
      <c r="L58" s="273"/>
      <c r="M58" s="207" t="str">
        <f t="shared" si="18"/>
        <v/>
      </c>
      <c r="N58" s="160" t="str">
        <f t="shared" si="19"/>
        <v/>
      </c>
      <c r="O58" s="161" t="str">
        <f t="shared" si="78"/>
        <v/>
      </c>
      <c r="P58" s="252" t="str">
        <f t="shared" si="79"/>
        <v/>
      </c>
      <c r="Q58" s="254" t="str">
        <f t="shared" si="80"/>
        <v/>
      </c>
      <c r="R58" s="252" t="str">
        <f t="shared" si="23"/>
        <v/>
      </c>
      <c r="S58" s="258" t="str">
        <f t="shared" si="73"/>
        <v/>
      </c>
      <c r="T58" s="252" t="str">
        <f t="shared" si="74"/>
        <v/>
      </c>
      <c r="U58" s="258" t="str">
        <f t="shared" si="75"/>
        <v/>
      </c>
      <c r="V58" s="252" t="str">
        <f t="shared" si="76"/>
        <v/>
      </c>
      <c r="W58" s="258" t="str">
        <f t="shared" si="77"/>
        <v/>
      </c>
      <c r="X58" s="120"/>
      <c r="Y58" s="267"/>
      <c r="Z58" s="4" t="b">
        <f t="shared" si="24"/>
        <v>1</v>
      </c>
      <c r="AA58" s="4" t="b">
        <f t="shared" si="25"/>
        <v>0</v>
      </c>
      <c r="AB58" s="61" t="str">
        <f t="shared" si="26"/>
        <v/>
      </c>
      <c r="AC58" s="61" t="str">
        <f t="shared" si="27"/>
        <v/>
      </c>
      <c r="AD58" s="61" t="str">
        <f t="shared" si="28"/>
        <v/>
      </c>
      <c r="AE58" s="61" t="str">
        <f t="shared" si="29"/>
        <v/>
      </c>
      <c r="AF58" s="232" t="str">
        <f t="shared" si="30"/>
        <v/>
      </c>
      <c r="AG58" s="61" t="str">
        <f t="shared" si="31"/>
        <v/>
      </c>
      <c r="AH58" s="61" t="b">
        <f t="shared" si="32"/>
        <v>0</v>
      </c>
      <c r="AI58" s="61" t="b">
        <f t="shared" si="33"/>
        <v>1</v>
      </c>
      <c r="AJ58" s="61" t="b">
        <f t="shared" si="34"/>
        <v>1</v>
      </c>
      <c r="AK58" s="61" t="b">
        <f t="shared" si="35"/>
        <v>0</v>
      </c>
      <c r="AL58" s="61" t="b">
        <f t="shared" si="36"/>
        <v>0</v>
      </c>
      <c r="AM58" s="220" t="b">
        <f t="shared" si="37"/>
        <v>0</v>
      </c>
      <c r="AN58" s="220" t="b">
        <f t="shared" si="38"/>
        <v>0</v>
      </c>
      <c r="AO58" s="220" t="str">
        <f t="shared" si="39"/>
        <v/>
      </c>
      <c r="AP58" s="220" t="str">
        <f t="shared" si="40"/>
        <v/>
      </c>
      <c r="AQ58" s="220" t="str">
        <f t="shared" si="41"/>
        <v/>
      </c>
      <c r="AR58" s="220" t="str">
        <f t="shared" si="42"/>
        <v/>
      </c>
      <c r="AS58" s="4" t="str">
        <f t="shared" si="43"/>
        <v/>
      </c>
      <c r="AT58" s="220" t="str">
        <f t="shared" si="44"/>
        <v/>
      </c>
      <c r="AU58" s="220" t="str">
        <f t="shared" si="45"/>
        <v/>
      </c>
      <c r="AV58" s="220" t="str">
        <f t="shared" si="46"/>
        <v/>
      </c>
      <c r="AW58" s="233" t="str">
        <f t="shared" si="47"/>
        <v/>
      </c>
      <c r="AX58" s="233" t="str">
        <f t="shared" si="48"/>
        <v/>
      </c>
      <c r="AY58" s="222" t="str">
        <f t="shared" si="49"/>
        <v/>
      </c>
      <c r="AZ58" s="222" t="str">
        <f t="shared" si="50"/>
        <v/>
      </c>
      <c r="BA58" s="220" t="str">
        <f t="shared" si="51"/>
        <v/>
      </c>
      <c r="BB58" s="222" t="str">
        <f t="shared" si="52"/>
        <v/>
      </c>
      <c r="BC58" s="233" t="str">
        <f t="shared" si="53"/>
        <v/>
      </c>
      <c r="BD58" s="222" t="str">
        <f t="shared" si="54"/>
        <v/>
      </c>
      <c r="BE58" s="222" t="str">
        <f t="shared" si="55"/>
        <v/>
      </c>
      <c r="BF58" s="222" t="str">
        <f t="shared" si="56"/>
        <v/>
      </c>
      <c r="BG58" s="222" t="str">
        <f t="shared" si="57"/>
        <v/>
      </c>
      <c r="BH58" s="222" t="str">
        <f t="shared" si="58"/>
        <v/>
      </c>
      <c r="BI58" s="222" t="str">
        <f t="shared" si="59"/>
        <v/>
      </c>
      <c r="BJ58" s="222" t="str">
        <f t="shared" si="60"/>
        <v/>
      </c>
      <c r="BK58" s="222" t="str">
        <f t="shared" si="61"/>
        <v/>
      </c>
      <c r="BL58" s="220" t="str">
        <f t="shared" si="62"/>
        <v/>
      </c>
      <c r="BM58" s="220" t="str">
        <f t="shared" si="63"/>
        <v/>
      </c>
      <c r="BN58" s="220" t="str">
        <f t="shared" si="64"/>
        <v/>
      </c>
      <c r="BO58" s="220" t="str">
        <f t="shared" si="65"/>
        <v/>
      </c>
      <c r="BP58" s="220" t="str">
        <f>IF(AM58,VLOOKUP(AT58,'Beschäftigungsgruppen Honorare'!$I$17:$J$23,2,FALSE),"")</f>
        <v/>
      </c>
      <c r="BQ58" s="220" t="str">
        <f>IF(AN58,INDEX('Beschäftigungsgruppen Honorare'!$J$28:$M$31,BO58,BN58),"")</f>
        <v/>
      </c>
      <c r="BR58" s="220" t="str">
        <f t="shared" si="66"/>
        <v/>
      </c>
      <c r="BS58" s="220" t="str">
        <f>IF(AM58,VLOOKUP(AT58,'Beschäftigungsgruppen Honorare'!$I$17:$L$23,3,FALSE),"")</f>
        <v/>
      </c>
      <c r="BT58" s="220" t="str">
        <f>IF(AM58,VLOOKUP(AT58,'Beschäftigungsgruppen Honorare'!$I$17:$L$23,4,FALSE),"")</f>
        <v/>
      </c>
      <c r="BU58" s="220" t="b">
        <f>E58&lt;&gt;config!$H$20</f>
        <v>1</v>
      </c>
      <c r="BV58" s="64" t="b">
        <f t="shared" si="67"/>
        <v>0</v>
      </c>
      <c r="BW58" s="53" t="b">
        <f t="shared" si="68"/>
        <v>0</v>
      </c>
    </row>
    <row r="59" spans="2:75" s="53" customFormat="1" ht="15" customHeight="1" x14ac:dyDescent="0.2">
      <c r="B59" s="203" t="str">
        <f t="shared" si="69"/>
        <v/>
      </c>
      <c r="C59" s="217"/>
      <c r="D59" s="127"/>
      <c r="E59" s="96"/>
      <c r="F59" s="271"/>
      <c r="G59" s="180"/>
      <c r="H59" s="181"/>
      <c r="I59" s="219"/>
      <c r="J59" s="259"/>
      <c r="K59" s="181"/>
      <c r="L59" s="273"/>
      <c r="M59" s="207" t="str">
        <f t="shared" si="18"/>
        <v/>
      </c>
      <c r="N59" s="160" t="str">
        <f t="shared" si="19"/>
        <v/>
      </c>
      <c r="O59" s="161" t="str">
        <f t="shared" si="78"/>
        <v/>
      </c>
      <c r="P59" s="252" t="str">
        <f t="shared" si="79"/>
        <v/>
      </c>
      <c r="Q59" s="254" t="str">
        <f t="shared" si="80"/>
        <v/>
      </c>
      <c r="R59" s="252" t="str">
        <f t="shared" si="23"/>
        <v/>
      </c>
      <c r="S59" s="258" t="str">
        <f t="shared" si="73"/>
        <v/>
      </c>
      <c r="T59" s="252" t="str">
        <f t="shared" si="74"/>
        <v/>
      </c>
      <c r="U59" s="258" t="str">
        <f t="shared" si="75"/>
        <v/>
      </c>
      <c r="V59" s="252" t="str">
        <f t="shared" si="76"/>
        <v/>
      </c>
      <c r="W59" s="258" t="str">
        <f t="shared" si="77"/>
        <v/>
      </c>
      <c r="X59" s="120"/>
      <c r="Y59" s="267"/>
      <c r="Z59" s="4" t="b">
        <f t="shared" si="24"/>
        <v>1</v>
      </c>
      <c r="AA59" s="4" t="b">
        <f t="shared" si="25"/>
        <v>0</v>
      </c>
      <c r="AB59" s="61" t="str">
        <f t="shared" si="26"/>
        <v/>
      </c>
      <c r="AC59" s="61" t="str">
        <f t="shared" si="27"/>
        <v/>
      </c>
      <c r="AD59" s="61" t="str">
        <f t="shared" si="28"/>
        <v/>
      </c>
      <c r="AE59" s="61" t="str">
        <f t="shared" si="29"/>
        <v/>
      </c>
      <c r="AF59" s="232" t="str">
        <f t="shared" si="30"/>
        <v/>
      </c>
      <c r="AG59" s="61" t="str">
        <f t="shared" si="31"/>
        <v/>
      </c>
      <c r="AH59" s="61" t="b">
        <f t="shared" si="32"/>
        <v>0</v>
      </c>
      <c r="AI59" s="61" t="b">
        <f t="shared" si="33"/>
        <v>1</v>
      </c>
      <c r="AJ59" s="61" t="b">
        <f t="shared" si="34"/>
        <v>1</v>
      </c>
      <c r="AK59" s="61" t="b">
        <f t="shared" si="35"/>
        <v>0</v>
      </c>
      <c r="AL59" s="61" t="b">
        <f t="shared" si="36"/>
        <v>0</v>
      </c>
      <c r="AM59" s="220" t="b">
        <f t="shared" si="37"/>
        <v>0</v>
      </c>
      <c r="AN59" s="220" t="b">
        <f t="shared" si="38"/>
        <v>0</v>
      </c>
      <c r="AO59" s="220" t="str">
        <f t="shared" si="39"/>
        <v/>
      </c>
      <c r="AP59" s="220" t="str">
        <f t="shared" si="40"/>
        <v/>
      </c>
      <c r="AQ59" s="220" t="str">
        <f t="shared" si="41"/>
        <v/>
      </c>
      <c r="AR59" s="220" t="str">
        <f t="shared" si="42"/>
        <v/>
      </c>
      <c r="AS59" s="4" t="str">
        <f t="shared" si="43"/>
        <v/>
      </c>
      <c r="AT59" s="220" t="str">
        <f t="shared" si="44"/>
        <v/>
      </c>
      <c r="AU59" s="220" t="str">
        <f t="shared" si="45"/>
        <v/>
      </c>
      <c r="AV59" s="220" t="str">
        <f t="shared" si="46"/>
        <v/>
      </c>
      <c r="AW59" s="233" t="str">
        <f t="shared" si="47"/>
        <v/>
      </c>
      <c r="AX59" s="233" t="str">
        <f t="shared" si="48"/>
        <v/>
      </c>
      <c r="AY59" s="222" t="str">
        <f t="shared" si="49"/>
        <v/>
      </c>
      <c r="AZ59" s="222" t="str">
        <f t="shared" si="50"/>
        <v/>
      </c>
      <c r="BA59" s="220" t="str">
        <f t="shared" si="51"/>
        <v/>
      </c>
      <c r="BB59" s="222" t="str">
        <f t="shared" si="52"/>
        <v/>
      </c>
      <c r="BC59" s="233" t="str">
        <f t="shared" si="53"/>
        <v/>
      </c>
      <c r="BD59" s="222" t="str">
        <f t="shared" si="54"/>
        <v/>
      </c>
      <c r="BE59" s="222" t="str">
        <f t="shared" si="55"/>
        <v/>
      </c>
      <c r="BF59" s="222" t="str">
        <f t="shared" si="56"/>
        <v/>
      </c>
      <c r="BG59" s="222" t="str">
        <f t="shared" si="57"/>
        <v/>
      </c>
      <c r="BH59" s="222" t="str">
        <f t="shared" si="58"/>
        <v/>
      </c>
      <c r="BI59" s="222" t="str">
        <f t="shared" si="59"/>
        <v/>
      </c>
      <c r="BJ59" s="222" t="str">
        <f t="shared" si="60"/>
        <v/>
      </c>
      <c r="BK59" s="222" t="str">
        <f t="shared" si="61"/>
        <v/>
      </c>
      <c r="BL59" s="220" t="str">
        <f t="shared" si="62"/>
        <v/>
      </c>
      <c r="BM59" s="220" t="str">
        <f t="shared" si="63"/>
        <v/>
      </c>
      <c r="BN59" s="220" t="str">
        <f t="shared" si="64"/>
        <v/>
      </c>
      <c r="BO59" s="220" t="str">
        <f t="shared" si="65"/>
        <v/>
      </c>
      <c r="BP59" s="220" t="str">
        <f>IF(AM59,VLOOKUP(AT59,'Beschäftigungsgruppen Honorare'!$I$17:$J$23,2,FALSE),"")</f>
        <v/>
      </c>
      <c r="BQ59" s="220" t="str">
        <f>IF(AN59,INDEX('Beschäftigungsgruppen Honorare'!$J$28:$M$31,BO59,BN59),"")</f>
        <v/>
      </c>
      <c r="BR59" s="220" t="str">
        <f t="shared" si="66"/>
        <v/>
      </c>
      <c r="BS59" s="220" t="str">
        <f>IF(AM59,VLOOKUP(AT59,'Beschäftigungsgruppen Honorare'!$I$17:$L$23,3,FALSE),"")</f>
        <v/>
      </c>
      <c r="BT59" s="220" t="str">
        <f>IF(AM59,VLOOKUP(AT59,'Beschäftigungsgruppen Honorare'!$I$17:$L$23,4,FALSE),"")</f>
        <v/>
      </c>
      <c r="BU59" s="220" t="b">
        <f>E59&lt;&gt;config!$H$20</f>
        <v>1</v>
      </c>
      <c r="BV59" s="64" t="b">
        <f t="shared" si="67"/>
        <v>0</v>
      </c>
      <c r="BW59" s="53" t="b">
        <f t="shared" si="68"/>
        <v>0</v>
      </c>
    </row>
    <row r="60" spans="2:75" s="53" customFormat="1" ht="15" customHeight="1" x14ac:dyDescent="0.2">
      <c r="B60" s="203" t="str">
        <f t="shared" si="69"/>
        <v/>
      </c>
      <c r="C60" s="217"/>
      <c r="D60" s="127"/>
      <c r="E60" s="96"/>
      <c r="F60" s="271"/>
      <c r="G60" s="180"/>
      <c r="H60" s="181"/>
      <c r="I60" s="219"/>
      <c r="J60" s="259"/>
      <c r="K60" s="181"/>
      <c r="L60" s="273"/>
      <c r="M60" s="207" t="str">
        <f t="shared" si="18"/>
        <v/>
      </c>
      <c r="N60" s="160" t="str">
        <f t="shared" si="19"/>
        <v/>
      </c>
      <c r="O60" s="161" t="str">
        <f t="shared" si="78"/>
        <v/>
      </c>
      <c r="P60" s="252" t="str">
        <f t="shared" si="79"/>
        <v/>
      </c>
      <c r="Q60" s="254" t="str">
        <f t="shared" si="80"/>
        <v/>
      </c>
      <c r="R60" s="252" t="str">
        <f t="shared" si="23"/>
        <v/>
      </c>
      <c r="S60" s="258" t="str">
        <f t="shared" si="73"/>
        <v/>
      </c>
      <c r="T60" s="252" t="str">
        <f t="shared" si="74"/>
        <v/>
      </c>
      <c r="U60" s="258" t="str">
        <f t="shared" si="75"/>
        <v/>
      </c>
      <c r="V60" s="252" t="str">
        <f t="shared" si="76"/>
        <v/>
      </c>
      <c r="W60" s="258" t="str">
        <f t="shared" si="77"/>
        <v/>
      </c>
      <c r="X60" s="120"/>
      <c r="Y60" s="267"/>
      <c r="Z60" s="4" t="b">
        <f t="shared" si="24"/>
        <v>1</v>
      </c>
      <c r="AA60" s="4" t="b">
        <f t="shared" si="25"/>
        <v>0</v>
      </c>
      <c r="AB60" s="61" t="str">
        <f t="shared" si="26"/>
        <v/>
      </c>
      <c r="AC60" s="61" t="str">
        <f t="shared" si="27"/>
        <v/>
      </c>
      <c r="AD60" s="61" t="str">
        <f t="shared" si="28"/>
        <v/>
      </c>
      <c r="AE60" s="61" t="str">
        <f t="shared" si="29"/>
        <v/>
      </c>
      <c r="AF60" s="232" t="str">
        <f t="shared" si="30"/>
        <v/>
      </c>
      <c r="AG60" s="61" t="str">
        <f t="shared" si="31"/>
        <v/>
      </c>
      <c r="AH60" s="61" t="b">
        <f t="shared" si="32"/>
        <v>0</v>
      </c>
      <c r="AI60" s="61" t="b">
        <f t="shared" si="33"/>
        <v>1</v>
      </c>
      <c r="AJ60" s="61" t="b">
        <f t="shared" si="34"/>
        <v>1</v>
      </c>
      <c r="AK60" s="61" t="b">
        <f t="shared" si="35"/>
        <v>0</v>
      </c>
      <c r="AL60" s="61" t="b">
        <f t="shared" si="36"/>
        <v>0</v>
      </c>
      <c r="AM60" s="220" t="b">
        <f t="shared" si="37"/>
        <v>0</v>
      </c>
      <c r="AN60" s="220" t="b">
        <f t="shared" si="38"/>
        <v>0</v>
      </c>
      <c r="AO60" s="220" t="str">
        <f t="shared" si="39"/>
        <v/>
      </c>
      <c r="AP60" s="220" t="str">
        <f t="shared" si="40"/>
        <v/>
      </c>
      <c r="AQ60" s="220" t="str">
        <f t="shared" si="41"/>
        <v/>
      </c>
      <c r="AR60" s="220" t="str">
        <f t="shared" si="42"/>
        <v/>
      </c>
      <c r="AS60" s="4" t="str">
        <f t="shared" si="43"/>
        <v/>
      </c>
      <c r="AT60" s="220" t="str">
        <f t="shared" si="44"/>
        <v/>
      </c>
      <c r="AU60" s="220" t="str">
        <f t="shared" si="45"/>
        <v/>
      </c>
      <c r="AV60" s="220" t="str">
        <f t="shared" si="46"/>
        <v/>
      </c>
      <c r="AW60" s="233" t="str">
        <f t="shared" si="47"/>
        <v/>
      </c>
      <c r="AX60" s="233" t="str">
        <f t="shared" si="48"/>
        <v/>
      </c>
      <c r="AY60" s="222" t="str">
        <f t="shared" si="49"/>
        <v/>
      </c>
      <c r="AZ60" s="222" t="str">
        <f t="shared" si="50"/>
        <v/>
      </c>
      <c r="BA60" s="220" t="str">
        <f t="shared" si="51"/>
        <v/>
      </c>
      <c r="BB60" s="222" t="str">
        <f t="shared" si="52"/>
        <v/>
      </c>
      <c r="BC60" s="233" t="str">
        <f t="shared" si="53"/>
        <v/>
      </c>
      <c r="BD60" s="222" t="str">
        <f t="shared" si="54"/>
        <v/>
      </c>
      <c r="BE60" s="222" t="str">
        <f t="shared" si="55"/>
        <v/>
      </c>
      <c r="BF60" s="222" t="str">
        <f t="shared" si="56"/>
        <v/>
      </c>
      <c r="BG60" s="222" t="str">
        <f t="shared" si="57"/>
        <v/>
      </c>
      <c r="BH60" s="222" t="str">
        <f t="shared" si="58"/>
        <v/>
      </c>
      <c r="BI60" s="222" t="str">
        <f t="shared" si="59"/>
        <v/>
      </c>
      <c r="BJ60" s="222" t="str">
        <f t="shared" si="60"/>
        <v/>
      </c>
      <c r="BK60" s="222" t="str">
        <f t="shared" si="61"/>
        <v/>
      </c>
      <c r="BL60" s="220" t="str">
        <f t="shared" si="62"/>
        <v/>
      </c>
      <c r="BM60" s="220" t="str">
        <f t="shared" si="63"/>
        <v/>
      </c>
      <c r="BN60" s="220" t="str">
        <f t="shared" si="64"/>
        <v/>
      </c>
      <c r="BO60" s="220" t="str">
        <f t="shared" si="65"/>
        <v/>
      </c>
      <c r="BP60" s="220" t="str">
        <f>IF(AM60,VLOOKUP(AT60,'Beschäftigungsgruppen Honorare'!$I$17:$J$23,2,FALSE),"")</f>
        <v/>
      </c>
      <c r="BQ60" s="220" t="str">
        <f>IF(AN60,INDEX('Beschäftigungsgruppen Honorare'!$J$28:$M$31,BO60,BN60),"")</f>
        <v/>
      </c>
      <c r="BR60" s="220" t="str">
        <f t="shared" si="66"/>
        <v/>
      </c>
      <c r="BS60" s="220" t="str">
        <f>IF(AM60,VLOOKUP(AT60,'Beschäftigungsgruppen Honorare'!$I$17:$L$23,3,FALSE),"")</f>
        <v/>
      </c>
      <c r="BT60" s="220" t="str">
        <f>IF(AM60,VLOOKUP(AT60,'Beschäftigungsgruppen Honorare'!$I$17:$L$23,4,FALSE),"")</f>
        <v/>
      </c>
      <c r="BU60" s="220" t="b">
        <f>E60&lt;&gt;config!$H$20</f>
        <v>1</v>
      </c>
      <c r="BV60" s="64" t="b">
        <f t="shared" si="67"/>
        <v>0</v>
      </c>
      <c r="BW60" s="53" t="b">
        <f t="shared" si="68"/>
        <v>0</v>
      </c>
    </row>
    <row r="61" spans="2:75" s="53" customFormat="1" ht="15" customHeight="1" x14ac:dyDescent="0.2">
      <c r="B61" s="203" t="str">
        <f t="shared" si="69"/>
        <v/>
      </c>
      <c r="C61" s="217"/>
      <c r="D61" s="127"/>
      <c r="E61" s="96"/>
      <c r="F61" s="271"/>
      <c r="G61" s="180"/>
      <c r="H61" s="181"/>
      <c r="I61" s="219"/>
      <c r="J61" s="259"/>
      <c r="K61" s="181"/>
      <c r="L61" s="273"/>
      <c r="M61" s="207" t="str">
        <f t="shared" si="18"/>
        <v/>
      </c>
      <c r="N61" s="160" t="str">
        <f t="shared" si="19"/>
        <v/>
      </c>
      <c r="O61" s="161" t="str">
        <f t="shared" si="78"/>
        <v/>
      </c>
      <c r="P61" s="252" t="str">
        <f t="shared" si="79"/>
        <v/>
      </c>
      <c r="Q61" s="254" t="str">
        <f t="shared" si="80"/>
        <v/>
      </c>
      <c r="R61" s="252" t="str">
        <f t="shared" si="23"/>
        <v/>
      </c>
      <c r="S61" s="258" t="str">
        <f t="shared" si="73"/>
        <v/>
      </c>
      <c r="T61" s="252" t="str">
        <f t="shared" si="74"/>
        <v/>
      </c>
      <c r="U61" s="258" t="str">
        <f t="shared" si="75"/>
        <v/>
      </c>
      <c r="V61" s="252" t="str">
        <f t="shared" si="76"/>
        <v/>
      </c>
      <c r="W61" s="258" t="str">
        <f t="shared" si="77"/>
        <v/>
      </c>
      <c r="X61" s="120"/>
      <c r="Y61" s="267"/>
      <c r="Z61" s="4" t="b">
        <f t="shared" si="24"/>
        <v>1</v>
      </c>
      <c r="AA61" s="4" t="b">
        <f t="shared" si="25"/>
        <v>0</v>
      </c>
      <c r="AB61" s="61" t="str">
        <f t="shared" si="26"/>
        <v/>
      </c>
      <c r="AC61" s="61" t="str">
        <f t="shared" si="27"/>
        <v/>
      </c>
      <c r="AD61" s="61" t="str">
        <f t="shared" si="28"/>
        <v/>
      </c>
      <c r="AE61" s="61" t="str">
        <f t="shared" si="29"/>
        <v/>
      </c>
      <c r="AF61" s="232" t="str">
        <f t="shared" si="30"/>
        <v/>
      </c>
      <c r="AG61" s="61" t="str">
        <f t="shared" si="31"/>
        <v/>
      </c>
      <c r="AH61" s="61" t="b">
        <f t="shared" si="32"/>
        <v>0</v>
      </c>
      <c r="AI61" s="61" t="b">
        <f t="shared" si="33"/>
        <v>1</v>
      </c>
      <c r="AJ61" s="61" t="b">
        <f t="shared" si="34"/>
        <v>1</v>
      </c>
      <c r="AK61" s="61" t="b">
        <f t="shared" si="35"/>
        <v>0</v>
      </c>
      <c r="AL61" s="61" t="b">
        <f t="shared" si="36"/>
        <v>0</v>
      </c>
      <c r="AM61" s="220" t="b">
        <f t="shared" si="37"/>
        <v>0</v>
      </c>
      <c r="AN61" s="220" t="b">
        <f t="shared" si="38"/>
        <v>0</v>
      </c>
      <c r="AO61" s="220" t="str">
        <f t="shared" si="39"/>
        <v/>
      </c>
      <c r="AP61" s="220" t="str">
        <f t="shared" si="40"/>
        <v/>
      </c>
      <c r="AQ61" s="220" t="str">
        <f t="shared" si="41"/>
        <v/>
      </c>
      <c r="AR61" s="220" t="str">
        <f t="shared" si="42"/>
        <v/>
      </c>
      <c r="AS61" s="4" t="str">
        <f t="shared" si="43"/>
        <v/>
      </c>
      <c r="AT61" s="220" t="str">
        <f t="shared" si="44"/>
        <v/>
      </c>
      <c r="AU61" s="220" t="str">
        <f t="shared" si="45"/>
        <v/>
      </c>
      <c r="AV61" s="220" t="str">
        <f t="shared" si="46"/>
        <v/>
      </c>
      <c r="AW61" s="233" t="str">
        <f t="shared" si="47"/>
        <v/>
      </c>
      <c r="AX61" s="233" t="str">
        <f t="shared" si="48"/>
        <v/>
      </c>
      <c r="AY61" s="222" t="str">
        <f t="shared" si="49"/>
        <v/>
      </c>
      <c r="AZ61" s="222" t="str">
        <f t="shared" si="50"/>
        <v/>
      </c>
      <c r="BA61" s="220" t="str">
        <f t="shared" si="51"/>
        <v/>
      </c>
      <c r="BB61" s="222" t="str">
        <f t="shared" si="52"/>
        <v/>
      </c>
      <c r="BC61" s="233" t="str">
        <f t="shared" si="53"/>
        <v/>
      </c>
      <c r="BD61" s="222" t="str">
        <f t="shared" si="54"/>
        <v/>
      </c>
      <c r="BE61" s="222" t="str">
        <f t="shared" si="55"/>
        <v/>
      </c>
      <c r="BF61" s="222" t="str">
        <f t="shared" si="56"/>
        <v/>
      </c>
      <c r="BG61" s="222" t="str">
        <f t="shared" si="57"/>
        <v/>
      </c>
      <c r="BH61" s="222" t="str">
        <f t="shared" si="58"/>
        <v/>
      </c>
      <c r="BI61" s="222" t="str">
        <f t="shared" si="59"/>
        <v/>
      </c>
      <c r="BJ61" s="222" t="str">
        <f t="shared" si="60"/>
        <v/>
      </c>
      <c r="BK61" s="222" t="str">
        <f t="shared" si="61"/>
        <v/>
      </c>
      <c r="BL61" s="220" t="str">
        <f t="shared" si="62"/>
        <v/>
      </c>
      <c r="BM61" s="220" t="str">
        <f t="shared" si="63"/>
        <v/>
      </c>
      <c r="BN61" s="220" t="str">
        <f t="shared" si="64"/>
        <v/>
      </c>
      <c r="BO61" s="220" t="str">
        <f t="shared" si="65"/>
        <v/>
      </c>
      <c r="BP61" s="220" t="str">
        <f>IF(AM61,VLOOKUP(AT61,'Beschäftigungsgruppen Honorare'!$I$17:$J$23,2,FALSE),"")</f>
        <v/>
      </c>
      <c r="BQ61" s="220" t="str">
        <f>IF(AN61,INDEX('Beschäftigungsgruppen Honorare'!$J$28:$M$31,BO61,BN61),"")</f>
        <v/>
      </c>
      <c r="BR61" s="220" t="str">
        <f t="shared" si="66"/>
        <v/>
      </c>
      <c r="BS61" s="220" t="str">
        <f>IF(AM61,VLOOKUP(AT61,'Beschäftigungsgruppen Honorare'!$I$17:$L$23,3,FALSE),"")</f>
        <v/>
      </c>
      <c r="BT61" s="220" t="str">
        <f>IF(AM61,VLOOKUP(AT61,'Beschäftigungsgruppen Honorare'!$I$17:$L$23,4,FALSE),"")</f>
        <v/>
      </c>
      <c r="BU61" s="220" t="b">
        <f>E61&lt;&gt;config!$H$20</f>
        <v>1</v>
      </c>
      <c r="BV61" s="64" t="b">
        <f t="shared" si="67"/>
        <v>0</v>
      </c>
      <c r="BW61" s="53" t="b">
        <f t="shared" si="68"/>
        <v>0</v>
      </c>
    </row>
    <row r="62" spans="2:75" s="53" customFormat="1" ht="15" customHeight="1" x14ac:dyDescent="0.2">
      <c r="B62" s="203" t="str">
        <f t="shared" si="69"/>
        <v/>
      </c>
      <c r="C62" s="217"/>
      <c r="D62" s="127"/>
      <c r="E62" s="96"/>
      <c r="F62" s="271"/>
      <c r="G62" s="180"/>
      <c r="H62" s="181"/>
      <c r="I62" s="219"/>
      <c r="J62" s="259"/>
      <c r="K62" s="181"/>
      <c r="L62" s="273"/>
      <c r="M62" s="207" t="str">
        <f t="shared" si="18"/>
        <v/>
      </c>
      <c r="N62" s="160" t="str">
        <f t="shared" si="19"/>
        <v/>
      </c>
      <c r="O62" s="161" t="str">
        <f t="shared" si="78"/>
        <v/>
      </c>
      <c r="P62" s="252" t="str">
        <f t="shared" si="79"/>
        <v/>
      </c>
      <c r="Q62" s="254" t="str">
        <f t="shared" si="80"/>
        <v/>
      </c>
      <c r="R62" s="252" t="str">
        <f t="shared" si="23"/>
        <v/>
      </c>
      <c r="S62" s="258" t="str">
        <f t="shared" si="73"/>
        <v/>
      </c>
      <c r="T62" s="252" t="str">
        <f t="shared" si="74"/>
        <v/>
      </c>
      <c r="U62" s="258" t="str">
        <f t="shared" si="75"/>
        <v/>
      </c>
      <c r="V62" s="252" t="str">
        <f t="shared" si="76"/>
        <v/>
      </c>
      <c r="W62" s="258" t="str">
        <f t="shared" si="77"/>
        <v/>
      </c>
      <c r="X62" s="120"/>
      <c r="Y62" s="267"/>
      <c r="Z62" s="4" t="b">
        <f t="shared" si="24"/>
        <v>1</v>
      </c>
      <c r="AA62" s="4" t="b">
        <f t="shared" si="25"/>
        <v>0</v>
      </c>
      <c r="AB62" s="61" t="str">
        <f t="shared" si="26"/>
        <v/>
      </c>
      <c r="AC62" s="61" t="str">
        <f t="shared" si="27"/>
        <v/>
      </c>
      <c r="AD62" s="61" t="str">
        <f t="shared" si="28"/>
        <v/>
      </c>
      <c r="AE62" s="61" t="str">
        <f t="shared" si="29"/>
        <v/>
      </c>
      <c r="AF62" s="232" t="str">
        <f t="shared" si="30"/>
        <v/>
      </c>
      <c r="AG62" s="61" t="str">
        <f t="shared" si="31"/>
        <v/>
      </c>
      <c r="AH62" s="61" t="b">
        <f t="shared" si="32"/>
        <v>0</v>
      </c>
      <c r="AI62" s="61" t="b">
        <f t="shared" si="33"/>
        <v>1</v>
      </c>
      <c r="AJ62" s="61" t="b">
        <f t="shared" si="34"/>
        <v>1</v>
      </c>
      <c r="AK62" s="61" t="b">
        <f t="shared" si="35"/>
        <v>0</v>
      </c>
      <c r="AL62" s="61" t="b">
        <f t="shared" si="36"/>
        <v>0</v>
      </c>
      <c r="AM62" s="220" t="b">
        <f t="shared" si="37"/>
        <v>0</v>
      </c>
      <c r="AN62" s="220" t="b">
        <f t="shared" si="38"/>
        <v>0</v>
      </c>
      <c r="AO62" s="220" t="str">
        <f t="shared" si="39"/>
        <v/>
      </c>
      <c r="AP62" s="220" t="str">
        <f t="shared" si="40"/>
        <v/>
      </c>
      <c r="AQ62" s="220" t="str">
        <f t="shared" si="41"/>
        <v/>
      </c>
      <c r="AR62" s="220" t="str">
        <f t="shared" si="42"/>
        <v/>
      </c>
      <c r="AS62" s="4" t="str">
        <f t="shared" si="43"/>
        <v/>
      </c>
      <c r="AT62" s="220" t="str">
        <f t="shared" si="44"/>
        <v/>
      </c>
      <c r="AU62" s="220" t="str">
        <f t="shared" si="45"/>
        <v/>
      </c>
      <c r="AV62" s="220" t="str">
        <f t="shared" si="46"/>
        <v/>
      </c>
      <c r="AW62" s="233" t="str">
        <f t="shared" si="47"/>
        <v/>
      </c>
      <c r="AX62" s="233" t="str">
        <f t="shared" si="48"/>
        <v/>
      </c>
      <c r="AY62" s="222" t="str">
        <f t="shared" si="49"/>
        <v/>
      </c>
      <c r="AZ62" s="222" t="str">
        <f t="shared" si="50"/>
        <v/>
      </c>
      <c r="BA62" s="220" t="str">
        <f t="shared" si="51"/>
        <v/>
      </c>
      <c r="BB62" s="222" t="str">
        <f t="shared" si="52"/>
        <v/>
      </c>
      <c r="BC62" s="233" t="str">
        <f t="shared" si="53"/>
        <v/>
      </c>
      <c r="BD62" s="222" t="str">
        <f t="shared" si="54"/>
        <v/>
      </c>
      <c r="BE62" s="222" t="str">
        <f t="shared" si="55"/>
        <v/>
      </c>
      <c r="BF62" s="222" t="str">
        <f t="shared" si="56"/>
        <v/>
      </c>
      <c r="BG62" s="222" t="str">
        <f t="shared" si="57"/>
        <v/>
      </c>
      <c r="BH62" s="222" t="str">
        <f t="shared" si="58"/>
        <v/>
      </c>
      <c r="BI62" s="222" t="str">
        <f t="shared" si="59"/>
        <v/>
      </c>
      <c r="BJ62" s="222" t="str">
        <f t="shared" si="60"/>
        <v/>
      </c>
      <c r="BK62" s="222" t="str">
        <f t="shared" si="61"/>
        <v/>
      </c>
      <c r="BL62" s="220" t="str">
        <f t="shared" si="62"/>
        <v/>
      </c>
      <c r="BM62" s="220" t="str">
        <f t="shared" si="63"/>
        <v/>
      </c>
      <c r="BN62" s="220" t="str">
        <f t="shared" si="64"/>
        <v/>
      </c>
      <c r="BO62" s="220" t="str">
        <f t="shared" si="65"/>
        <v/>
      </c>
      <c r="BP62" s="220" t="str">
        <f>IF(AM62,VLOOKUP(AT62,'Beschäftigungsgruppen Honorare'!$I$17:$J$23,2,FALSE),"")</f>
        <v/>
      </c>
      <c r="BQ62" s="220" t="str">
        <f>IF(AN62,INDEX('Beschäftigungsgruppen Honorare'!$J$28:$M$31,BO62,BN62),"")</f>
        <v/>
      </c>
      <c r="BR62" s="220" t="str">
        <f t="shared" si="66"/>
        <v/>
      </c>
      <c r="BS62" s="220" t="str">
        <f>IF(AM62,VLOOKUP(AT62,'Beschäftigungsgruppen Honorare'!$I$17:$L$23,3,FALSE),"")</f>
        <v/>
      </c>
      <c r="BT62" s="220" t="str">
        <f>IF(AM62,VLOOKUP(AT62,'Beschäftigungsgruppen Honorare'!$I$17:$L$23,4,FALSE),"")</f>
        <v/>
      </c>
      <c r="BU62" s="220" t="b">
        <f>E62&lt;&gt;config!$H$20</f>
        <v>1</v>
      </c>
      <c r="BV62" s="64" t="b">
        <f t="shared" si="67"/>
        <v>0</v>
      </c>
      <c r="BW62" s="53" t="b">
        <f t="shared" si="68"/>
        <v>0</v>
      </c>
    </row>
    <row r="63" spans="2:75" s="53" customFormat="1" ht="15" customHeight="1" x14ac:dyDescent="0.2">
      <c r="B63" s="203" t="str">
        <f t="shared" si="69"/>
        <v/>
      </c>
      <c r="C63" s="217"/>
      <c r="D63" s="127"/>
      <c r="E63" s="96"/>
      <c r="F63" s="271"/>
      <c r="G63" s="180"/>
      <c r="H63" s="181"/>
      <c r="I63" s="219"/>
      <c r="J63" s="259"/>
      <c r="K63" s="181"/>
      <c r="L63" s="273"/>
      <c r="M63" s="207" t="str">
        <f t="shared" si="18"/>
        <v/>
      </c>
      <c r="N63" s="160" t="str">
        <f t="shared" si="19"/>
        <v/>
      </c>
      <c r="O63" s="161" t="str">
        <f t="shared" si="78"/>
        <v/>
      </c>
      <c r="P63" s="252" t="str">
        <f t="shared" si="79"/>
        <v/>
      </c>
      <c r="Q63" s="254" t="str">
        <f t="shared" si="80"/>
        <v/>
      </c>
      <c r="R63" s="252" t="str">
        <f t="shared" si="23"/>
        <v/>
      </c>
      <c r="S63" s="258" t="str">
        <f t="shared" si="73"/>
        <v/>
      </c>
      <c r="T63" s="252" t="str">
        <f t="shared" si="74"/>
        <v/>
      </c>
      <c r="U63" s="258" t="str">
        <f t="shared" si="75"/>
        <v/>
      </c>
      <c r="V63" s="252" t="str">
        <f t="shared" si="76"/>
        <v/>
      </c>
      <c r="W63" s="258" t="str">
        <f t="shared" si="77"/>
        <v/>
      </c>
      <c r="X63" s="120"/>
      <c r="Y63" s="267"/>
      <c r="Z63" s="4" t="b">
        <f t="shared" si="24"/>
        <v>1</v>
      </c>
      <c r="AA63" s="4" t="b">
        <f t="shared" si="25"/>
        <v>0</v>
      </c>
      <c r="AB63" s="61" t="str">
        <f t="shared" si="26"/>
        <v/>
      </c>
      <c r="AC63" s="61" t="str">
        <f t="shared" si="27"/>
        <v/>
      </c>
      <c r="AD63" s="61" t="str">
        <f t="shared" si="28"/>
        <v/>
      </c>
      <c r="AE63" s="61" t="str">
        <f t="shared" si="29"/>
        <v/>
      </c>
      <c r="AF63" s="232" t="str">
        <f t="shared" si="30"/>
        <v/>
      </c>
      <c r="AG63" s="61" t="str">
        <f t="shared" si="31"/>
        <v/>
      </c>
      <c r="AH63" s="61" t="b">
        <f t="shared" si="32"/>
        <v>0</v>
      </c>
      <c r="AI63" s="61" t="b">
        <f t="shared" si="33"/>
        <v>1</v>
      </c>
      <c r="AJ63" s="61" t="b">
        <f t="shared" si="34"/>
        <v>1</v>
      </c>
      <c r="AK63" s="61" t="b">
        <f t="shared" si="35"/>
        <v>0</v>
      </c>
      <c r="AL63" s="61" t="b">
        <f t="shared" si="36"/>
        <v>0</v>
      </c>
      <c r="AM63" s="220" t="b">
        <f t="shared" si="37"/>
        <v>0</v>
      </c>
      <c r="AN63" s="220" t="b">
        <f t="shared" si="38"/>
        <v>0</v>
      </c>
      <c r="AO63" s="220" t="str">
        <f t="shared" si="39"/>
        <v/>
      </c>
      <c r="AP63" s="220" t="str">
        <f t="shared" si="40"/>
        <v/>
      </c>
      <c r="AQ63" s="220" t="str">
        <f t="shared" si="41"/>
        <v/>
      </c>
      <c r="AR63" s="220" t="str">
        <f t="shared" si="42"/>
        <v/>
      </c>
      <c r="AS63" s="4" t="str">
        <f t="shared" si="43"/>
        <v/>
      </c>
      <c r="AT63" s="220" t="str">
        <f t="shared" si="44"/>
        <v/>
      </c>
      <c r="AU63" s="220" t="str">
        <f t="shared" si="45"/>
        <v/>
      </c>
      <c r="AV63" s="220" t="str">
        <f t="shared" si="46"/>
        <v/>
      </c>
      <c r="AW63" s="233" t="str">
        <f t="shared" si="47"/>
        <v/>
      </c>
      <c r="AX63" s="233" t="str">
        <f t="shared" si="48"/>
        <v/>
      </c>
      <c r="AY63" s="222" t="str">
        <f t="shared" si="49"/>
        <v/>
      </c>
      <c r="AZ63" s="222" t="str">
        <f t="shared" si="50"/>
        <v/>
      </c>
      <c r="BA63" s="220" t="str">
        <f t="shared" si="51"/>
        <v/>
      </c>
      <c r="BB63" s="222" t="str">
        <f t="shared" si="52"/>
        <v/>
      </c>
      <c r="BC63" s="233" t="str">
        <f t="shared" si="53"/>
        <v/>
      </c>
      <c r="BD63" s="222" t="str">
        <f t="shared" si="54"/>
        <v/>
      </c>
      <c r="BE63" s="222" t="str">
        <f t="shared" si="55"/>
        <v/>
      </c>
      <c r="BF63" s="222" t="str">
        <f t="shared" si="56"/>
        <v/>
      </c>
      <c r="BG63" s="222" t="str">
        <f t="shared" si="57"/>
        <v/>
      </c>
      <c r="BH63" s="222" t="str">
        <f t="shared" si="58"/>
        <v/>
      </c>
      <c r="BI63" s="222" t="str">
        <f t="shared" si="59"/>
        <v/>
      </c>
      <c r="BJ63" s="222" t="str">
        <f t="shared" si="60"/>
        <v/>
      </c>
      <c r="BK63" s="222" t="str">
        <f t="shared" si="61"/>
        <v/>
      </c>
      <c r="BL63" s="220" t="str">
        <f t="shared" si="62"/>
        <v/>
      </c>
      <c r="BM63" s="220" t="str">
        <f t="shared" si="63"/>
        <v/>
      </c>
      <c r="BN63" s="220" t="str">
        <f t="shared" si="64"/>
        <v/>
      </c>
      <c r="BO63" s="220" t="str">
        <f t="shared" si="65"/>
        <v/>
      </c>
      <c r="BP63" s="220" t="str">
        <f>IF(AM63,VLOOKUP(AT63,'Beschäftigungsgruppen Honorare'!$I$17:$J$23,2,FALSE),"")</f>
        <v/>
      </c>
      <c r="BQ63" s="220" t="str">
        <f>IF(AN63,INDEX('Beschäftigungsgruppen Honorare'!$J$28:$M$31,BO63,BN63),"")</f>
        <v/>
      </c>
      <c r="BR63" s="220" t="str">
        <f t="shared" si="66"/>
        <v/>
      </c>
      <c r="BS63" s="220" t="str">
        <f>IF(AM63,VLOOKUP(AT63,'Beschäftigungsgruppen Honorare'!$I$17:$L$23,3,FALSE),"")</f>
        <v/>
      </c>
      <c r="BT63" s="220" t="str">
        <f>IF(AM63,VLOOKUP(AT63,'Beschäftigungsgruppen Honorare'!$I$17:$L$23,4,FALSE),"")</f>
        <v/>
      </c>
      <c r="BU63" s="220" t="b">
        <f>E63&lt;&gt;config!$H$20</f>
        <v>1</v>
      </c>
      <c r="BV63" s="64" t="b">
        <f t="shared" si="67"/>
        <v>0</v>
      </c>
      <c r="BW63" s="53" t="b">
        <f t="shared" si="68"/>
        <v>0</v>
      </c>
    </row>
    <row r="64" spans="2:75" s="53" customFormat="1" ht="15" customHeight="1" x14ac:dyDescent="0.2">
      <c r="B64" s="203" t="str">
        <f t="shared" si="69"/>
        <v/>
      </c>
      <c r="C64" s="217"/>
      <c r="D64" s="127"/>
      <c r="E64" s="96"/>
      <c r="F64" s="271"/>
      <c r="G64" s="180"/>
      <c r="H64" s="181"/>
      <c r="I64" s="219"/>
      <c r="J64" s="259"/>
      <c r="K64" s="181"/>
      <c r="L64" s="273"/>
      <c r="M64" s="207" t="str">
        <f t="shared" si="18"/>
        <v/>
      </c>
      <c r="N64" s="160" t="str">
        <f t="shared" si="19"/>
        <v/>
      </c>
      <c r="O64" s="161" t="str">
        <f t="shared" si="78"/>
        <v/>
      </c>
      <c r="P64" s="252" t="str">
        <f t="shared" si="79"/>
        <v/>
      </c>
      <c r="Q64" s="254" t="str">
        <f t="shared" si="80"/>
        <v/>
      </c>
      <c r="R64" s="252" t="str">
        <f t="shared" si="23"/>
        <v/>
      </c>
      <c r="S64" s="258" t="str">
        <f t="shared" si="73"/>
        <v/>
      </c>
      <c r="T64" s="252" t="str">
        <f t="shared" si="74"/>
        <v/>
      </c>
      <c r="U64" s="258" t="str">
        <f t="shared" si="75"/>
        <v/>
      </c>
      <c r="V64" s="252" t="str">
        <f t="shared" si="76"/>
        <v/>
      </c>
      <c r="W64" s="258" t="str">
        <f t="shared" si="77"/>
        <v/>
      </c>
      <c r="X64" s="120"/>
      <c r="Y64" s="267"/>
      <c r="Z64" s="4" t="b">
        <f t="shared" si="24"/>
        <v>1</v>
      </c>
      <c r="AA64" s="4" t="b">
        <f t="shared" si="25"/>
        <v>0</v>
      </c>
      <c r="AB64" s="61" t="str">
        <f t="shared" si="26"/>
        <v/>
      </c>
      <c r="AC64" s="61" t="str">
        <f t="shared" si="27"/>
        <v/>
      </c>
      <c r="AD64" s="61" t="str">
        <f t="shared" si="28"/>
        <v/>
      </c>
      <c r="AE64" s="61" t="str">
        <f t="shared" si="29"/>
        <v/>
      </c>
      <c r="AF64" s="232" t="str">
        <f t="shared" si="30"/>
        <v/>
      </c>
      <c r="AG64" s="61" t="str">
        <f t="shared" si="31"/>
        <v/>
      </c>
      <c r="AH64" s="61" t="b">
        <f t="shared" si="32"/>
        <v>0</v>
      </c>
      <c r="AI64" s="61" t="b">
        <f t="shared" si="33"/>
        <v>1</v>
      </c>
      <c r="AJ64" s="61" t="b">
        <f t="shared" si="34"/>
        <v>1</v>
      </c>
      <c r="AK64" s="61" t="b">
        <f t="shared" si="35"/>
        <v>0</v>
      </c>
      <c r="AL64" s="61" t="b">
        <f t="shared" si="36"/>
        <v>0</v>
      </c>
      <c r="AM64" s="220" t="b">
        <f t="shared" si="37"/>
        <v>0</v>
      </c>
      <c r="AN64" s="220" t="b">
        <f t="shared" si="38"/>
        <v>0</v>
      </c>
      <c r="AO64" s="220" t="str">
        <f t="shared" si="39"/>
        <v/>
      </c>
      <c r="AP64" s="220" t="str">
        <f t="shared" si="40"/>
        <v/>
      </c>
      <c r="AQ64" s="220" t="str">
        <f t="shared" si="41"/>
        <v/>
      </c>
      <c r="AR64" s="220" t="str">
        <f t="shared" si="42"/>
        <v/>
      </c>
      <c r="AS64" s="4" t="str">
        <f t="shared" si="43"/>
        <v/>
      </c>
      <c r="AT64" s="220" t="str">
        <f t="shared" si="44"/>
        <v/>
      </c>
      <c r="AU64" s="220" t="str">
        <f t="shared" si="45"/>
        <v/>
      </c>
      <c r="AV64" s="220" t="str">
        <f t="shared" si="46"/>
        <v/>
      </c>
      <c r="AW64" s="233" t="str">
        <f t="shared" si="47"/>
        <v/>
      </c>
      <c r="AX64" s="233" t="str">
        <f t="shared" si="48"/>
        <v/>
      </c>
      <c r="AY64" s="222" t="str">
        <f t="shared" si="49"/>
        <v/>
      </c>
      <c r="AZ64" s="222" t="str">
        <f t="shared" si="50"/>
        <v/>
      </c>
      <c r="BA64" s="220" t="str">
        <f t="shared" si="51"/>
        <v/>
      </c>
      <c r="BB64" s="222" t="str">
        <f t="shared" si="52"/>
        <v/>
      </c>
      <c r="BC64" s="233" t="str">
        <f t="shared" si="53"/>
        <v/>
      </c>
      <c r="BD64" s="222" t="str">
        <f t="shared" si="54"/>
        <v/>
      </c>
      <c r="BE64" s="222" t="str">
        <f t="shared" si="55"/>
        <v/>
      </c>
      <c r="BF64" s="222" t="str">
        <f t="shared" si="56"/>
        <v/>
      </c>
      <c r="BG64" s="222" t="str">
        <f t="shared" si="57"/>
        <v/>
      </c>
      <c r="BH64" s="222" t="str">
        <f t="shared" si="58"/>
        <v/>
      </c>
      <c r="BI64" s="222" t="str">
        <f t="shared" si="59"/>
        <v/>
      </c>
      <c r="BJ64" s="222" t="str">
        <f t="shared" si="60"/>
        <v/>
      </c>
      <c r="BK64" s="222" t="str">
        <f t="shared" si="61"/>
        <v/>
      </c>
      <c r="BL64" s="220" t="str">
        <f t="shared" si="62"/>
        <v/>
      </c>
      <c r="BM64" s="220" t="str">
        <f t="shared" si="63"/>
        <v/>
      </c>
      <c r="BN64" s="220" t="str">
        <f t="shared" si="64"/>
        <v/>
      </c>
      <c r="BO64" s="220" t="str">
        <f t="shared" si="65"/>
        <v/>
      </c>
      <c r="BP64" s="220" t="str">
        <f>IF(AM64,VLOOKUP(AT64,'Beschäftigungsgruppen Honorare'!$I$17:$J$23,2,FALSE),"")</f>
        <v/>
      </c>
      <c r="BQ64" s="220" t="str">
        <f>IF(AN64,INDEX('Beschäftigungsgruppen Honorare'!$J$28:$M$31,BO64,BN64),"")</f>
        <v/>
      </c>
      <c r="BR64" s="220" t="str">
        <f t="shared" si="66"/>
        <v/>
      </c>
      <c r="BS64" s="220" t="str">
        <f>IF(AM64,VLOOKUP(AT64,'Beschäftigungsgruppen Honorare'!$I$17:$L$23,3,FALSE),"")</f>
        <v/>
      </c>
      <c r="BT64" s="220" t="str">
        <f>IF(AM64,VLOOKUP(AT64,'Beschäftigungsgruppen Honorare'!$I$17:$L$23,4,FALSE),"")</f>
        <v/>
      </c>
      <c r="BU64" s="220" t="b">
        <f>E64&lt;&gt;config!$H$20</f>
        <v>1</v>
      </c>
      <c r="BV64" s="64" t="b">
        <f t="shared" si="67"/>
        <v>0</v>
      </c>
      <c r="BW64" s="53" t="b">
        <f t="shared" si="68"/>
        <v>0</v>
      </c>
    </row>
    <row r="65" spans="2:75" s="53" customFormat="1" ht="15" customHeight="1" x14ac:dyDescent="0.2">
      <c r="B65" s="203" t="str">
        <f t="shared" si="69"/>
        <v/>
      </c>
      <c r="C65" s="217"/>
      <c r="D65" s="127"/>
      <c r="E65" s="96"/>
      <c r="F65" s="271"/>
      <c r="G65" s="180"/>
      <c r="H65" s="181"/>
      <c r="I65" s="219"/>
      <c r="J65" s="259"/>
      <c r="K65" s="181"/>
      <c r="L65" s="273"/>
      <c r="M65" s="207" t="str">
        <f t="shared" si="18"/>
        <v/>
      </c>
      <c r="N65" s="160" t="str">
        <f t="shared" si="19"/>
        <v/>
      </c>
      <c r="O65" s="161" t="str">
        <f t="shared" si="78"/>
        <v/>
      </c>
      <c r="P65" s="252" t="str">
        <f t="shared" si="79"/>
        <v/>
      </c>
      <c r="Q65" s="254" t="str">
        <f t="shared" si="80"/>
        <v/>
      </c>
      <c r="R65" s="252" t="str">
        <f t="shared" si="23"/>
        <v/>
      </c>
      <c r="S65" s="258" t="str">
        <f t="shared" si="73"/>
        <v/>
      </c>
      <c r="T65" s="252" t="str">
        <f t="shared" si="74"/>
        <v/>
      </c>
      <c r="U65" s="258" t="str">
        <f t="shared" si="75"/>
        <v/>
      </c>
      <c r="V65" s="252" t="str">
        <f t="shared" si="76"/>
        <v/>
      </c>
      <c r="W65" s="258" t="str">
        <f t="shared" si="77"/>
        <v/>
      </c>
      <c r="X65" s="120"/>
      <c r="Y65" s="267"/>
      <c r="Z65" s="4" t="b">
        <f t="shared" si="24"/>
        <v>1</v>
      </c>
      <c r="AA65" s="4" t="b">
        <f t="shared" si="25"/>
        <v>0</v>
      </c>
      <c r="AB65" s="61" t="str">
        <f t="shared" si="26"/>
        <v/>
      </c>
      <c r="AC65" s="61" t="str">
        <f t="shared" si="27"/>
        <v/>
      </c>
      <c r="AD65" s="61" t="str">
        <f t="shared" si="28"/>
        <v/>
      </c>
      <c r="AE65" s="61" t="str">
        <f t="shared" si="29"/>
        <v/>
      </c>
      <c r="AF65" s="232" t="str">
        <f t="shared" si="30"/>
        <v/>
      </c>
      <c r="AG65" s="61" t="str">
        <f t="shared" si="31"/>
        <v/>
      </c>
      <c r="AH65" s="61" t="b">
        <f t="shared" si="32"/>
        <v>0</v>
      </c>
      <c r="AI65" s="61" t="b">
        <f t="shared" si="33"/>
        <v>1</v>
      </c>
      <c r="AJ65" s="61" t="b">
        <f t="shared" si="34"/>
        <v>1</v>
      </c>
      <c r="AK65" s="61" t="b">
        <f t="shared" si="35"/>
        <v>0</v>
      </c>
      <c r="AL65" s="61" t="b">
        <f t="shared" si="36"/>
        <v>0</v>
      </c>
      <c r="AM65" s="220" t="b">
        <f t="shared" si="37"/>
        <v>0</v>
      </c>
      <c r="AN65" s="220" t="b">
        <f t="shared" si="38"/>
        <v>0</v>
      </c>
      <c r="AO65" s="220" t="str">
        <f t="shared" si="39"/>
        <v/>
      </c>
      <c r="AP65" s="220" t="str">
        <f t="shared" si="40"/>
        <v/>
      </c>
      <c r="AQ65" s="220" t="str">
        <f t="shared" si="41"/>
        <v/>
      </c>
      <c r="AR65" s="220" t="str">
        <f t="shared" si="42"/>
        <v/>
      </c>
      <c r="AS65" s="4" t="str">
        <f t="shared" si="43"/>
        <v/>
      </c>
      <c r="AT65" s="220" t="str">
        <f t="shared" si="44"/>
        <v/>
      </c>
      <c r="AU65" s="220" t="str">
        <f t="shared" si="45"/>
        <v/>
      </c>
      <c r="AV65" s="220" t="str">
        <f t="shared" si="46"/>
        <v/>
      </c>
      <c r="AW65" s="233" t="str">
        <f t="shared" si="47"/>
        <v/>
      </c>
      <c r="AX65" s="233" t="str">
        <f t="shared" si="48"/>
        <v/>
      </c>
      <c r="AY65" s="222" t="str">
        <f t="shared" si="49"/>
        <v/>
      </c>
      <c r="AZ65" s="222" t="str">
        <f t="shared" si="50"/>
        <v/>
      </c>
      <c r="BA65" s="220" t="str">
        <f t="shared" si="51"/>
        <v/>
      </c>
      <c r="BB65" s="222" t="str">
        <f t="shared" si="52"/>
        <v/>
      </c>
      <c r="BC65" s="233" t="str">
        <f t="shared" si="53"/>
        <v/>
      </c>
      <c r="BD65" s="222" t="str">
        <f t="shared" si="54"/>
        <v/>
      </c>
      <c r="BE65" s="222" t="str">
        <f t="shared" si="55"/>
        <v/>
      </c>
      <c r="BF65" s="222" t="str">
        <f t="shared" si="56"/>
        <v/>
      </c>
      <c r="BG65" s="222" t="str">
        <f t="shared" si="57"/>
        <v/>
      </c>
      <c r="BH65" s="222" t="str">
        <f t="shared" si="58"/>
        <v/>
      </c>
      <c r="BI65" s="222" t="str">
        <f t="shared" si="59"/>
        <v/>
      </c>
      <c r="BJ65" s="222" t="str">
        <f t="shared" si="60"/>
        <v/>
      </c>
      <c r="BK65" s="222" t="str">
        <f t="shared" si="61"/>
        <v/>
      </c>
      <c r="BL65" s="220" t="str">
        <f t="shared" si="62"/>
        <v/>
      </c>
      <c r="BM65" s="220" t="str">
        <f t="shared" si="63"/>
        <v/>
      </c>
      <c r="BN65" s="220" t="str">
        <f t="shared" si="64"/>
        <v/>
      </c>
      <c r="BO65" s="220" t="str">
        <f t="shared" si="65"/>
        <v/>
      </c>
      <c r="BP65" s="220" t="str">
        <f>IF(AM65,VLOOKUP(AT65,'Beschäftigungsgruppen Honorare'!$I$17:$J$23,2,FALSE),"")</f>
        <v/>
      </c>
      <c r="BQ65" s="220" t="str">
        <f>IF(AN65,INDEX('Beschäftigungsgruppen Honorare'!$J$28:$M$31,BO65,BN65),"")</f>
        <v/>
      </c>
      <c r="BR65" s="220" t="str">
        <f t="shared" si="66"/>
        <v/>
      </c>
      <c r="BS65" s="220" t="str">
        <f>IF(AM65,VLOOKUP(AT65,'Beschäftigungsgruppen Honorare'!$I$17:$L$23,3,FALSE),"")</f>
        <v/>
      </c>
      <c r="BT65" s="220" t="str">
        <f>IF(AM65,VLOOKUP(AT65,'Beschäftigungsgruppen Honorare'!$I$17:$L$23,4,FALSE),"")</f>
        <v/>
      </c>
      <c r="BU65" s="220" t="b">
        <f>E65&lt;&gt;config!$H$20</f>
        <v>1</v>
      </c>
      <c r="BV65" s="64" t="b">
        <f t="shared" si="67"/>
        <v>0</v>
      </c>
      <c r="BW65" s="53" t="b">
        <f t="shared" si="68"/>
        <v>0</v>
      </c>
    </row>
    <row r="66" spans="2:75" s="53" customFormat="1" ht="15" customHeight="1" x14ac:dyDescent="0.2">
      <c r="B66" s="203" t="str">
        <f t="shared" si="69"/>
        <v/>
      </c>
      <c r="C66" s="217"/>
      <c r="D66" s="127"/>
      <c r="E66" s="96"/>
      <c r="F66" s="271"/>
      <c r="G66" s="180"/>
      <c r="H66" s="181"/>
      <c r="I66" s="219"/>
      <c r="J66" s="259"/>
      <c r="K66" s="181"/>
      <c r="L66" s="273"/>
      <c r="M66" s="207" t="str">
        <f t="shared" si="18"/>
        <v/>
      </c>
      <c r="N66" s="160" t="str">
        <f t="shared" si="19"/>
        <v/>
      </c>
      <c r="O66" s="161" t="str">
        <f t="shared" si="78"/>
        <v/>
      </c>
      <c r="P66" s="252" t="str">
        <f t="shared" si="79"/>
        <v/>
      </c>
      <c r="Q66" s="254" t="str">
        <f t="shared" si="80"/>
        <v/>
      </c>
      <c r="R66" s="252" t="str">
        <f t="shared" si="23"/>
        <v/>
      </c>
      <c r="S66" s="258" t="str">
        <f t="shared" si="73"/>
        <v/>
      </c>
      <c r="T66" s="252" t="str">
        <f t="shared" si="74"/>
        <v/>
      </c>
      <c r="U66" s="258" t="str">
        <f t="shared" si="75"/>
        <v/>
      </c>
      <c r="V66" s="252" t="str">
        <f t="shared" si="76"/>
        <v/>
      </c>
      <c r="W66" s="258" t="str">
        <f t="shared" si="77"/>
        <v/>
      </c>
      <c r="X66" s="120"/>
      <c r="Y66" s="267"/>
      <c r="Z66" s="4" t="b">
        <f t="shared" si="24"/>
        <v>1</v>
      </c>
      <c r="AA66" s="4" t="b">
        <f t="shared" si="25"/>
        <v>0</v>
      </c>
      <c r="AB66" s="61" t="str">
        <f t="shared" si="26"/>
        <v/>
      </c>
      <c r="AC66" s="61" t="str">
        <f t="shared" si="27"/>
        <v/>
      </c>
      <c r="AD66" s="61" t="str">
        <f t="shared" si="28"/>
        <v/>
      </c>
      <c r="AE66" s="61" t="str">
        <f t="shared" si="29"/>
        <v/>
      </c>
      <c r="AF66" s="232" t="str">
        <f t="shared" si="30"/>
        <v/>
      </c>
      <c r="AG66" s="61" t="str">
        <f t="shared" si="31"/>
        <v/>
      </c>
      <c r="AH66" s="61" t="b">
        <f t="shared" si="32"/>
        <v>0</v>
      </c>
      <c r="AI66" s="61" t="b">
        <f t="shared" si="33"/>
        <v>1</v>
      </c>
      <c r="AJ66" s="61" t="b">
        <f t="shared" si="34"/>
        <v>1</v>
      </c>
      <c r="AK66" s="61" t="b">
        <f t="shared" si="35"/>
        <v>0</v>
      </c>
      <c r="AL66" s="61" t="b">
        <f t="shared" si="36"/>
        <v>0</v>
      </c>
      <c r="AM66" s="220" t="b">
        <f t="shared" si="37"/>
        <v>0</v>
      </c>
      <c r="AN66" s="220" t="b">
        <f t="shared" si="38"/>
        <v>0</v>
      </c>
      <c r="AO66" s="220" t="str">
        <f t="shared" si="39"/>
        <v/>
      </c>
      <c r="AP66" s="220" t="str">
        <f t="shared" si="40"/>
        <v/>
      </c>
      <c r="AQ66" s="220" t="str">
        <f t="shared" si="41"/>
        <v/>
      </c>
      <c r="AR66" s="220" t="str">
        <f t="shared" si="42"/>
        <v/>
      </c>
      <c r="AS66" s="4" t="str">
        <f t="shared" si="43"/>
        <v/>
      </c>
      <c r="AT66" s="220" t="str">
        <f t="shared" si="44"/>
        <v/>
      </c>
      <c r="AU66" s="220" t="str">
        <f t="shared" si="45"/>
        <v/>
      </c>
      <c r="AV66" s="220" t="str">
        <f t="shared" si="46"/>
        <v/>
      </c>
      <c r="AW66" s="233" t="str">
        <f t="shared" si="47"/>
        <v/>
      </c>
      <c r="AX66" s="233" t="str">
        <f t="shared" si="48"/>
        <v/>
      </c>
      <c r="AY66" s="222" t="str">
        <f t="shared" si="49"/>
        <v/>
      </c>
      <c r="AZ66" s="222" t="str">
        <f t="shared" si="50"/>
        <v/>
      </c>
      <c r="BA66" s="220" t="str">
        <f t="shared" si="51"/>
        <v/>
      </c>
      <c r="BB66" s="222" t="str">
        <f t="shared" si="52"/>
        <v/>
      </c>
      <c r="BC66" s="233" t="str">
        <f t="shared" si="53"/>
        <v/>
      </c>
      <c r="BD66" s="222" t="str">
        <f t="shared" si="54"/>
        <v/>
      </c>
      <c r="BE66" s="222" t="str">
        <f t="shared" si="55"/>
        <v/>
      </c>
      <c r="BF66" s="222" t="str">
        <f t="shared" si="56"/>
        <v/>
      </c>
      <c r="BG66" s="222" t="str">
        <f t="shared" si="57"/>
        <v/>
      </c>
      <c r="BH66" s="222" t="str">
        <f t="shared" si="58"/>
        <v/>
      </c>
      <c r="BI66" s="222" t="str">
        <f t="shared" si="59"/>
        <v/>
      </c>
      <c r="BJ66" s="222" t="str">
        <f t="shared" si="60"/>
        <v/>
      </c>
      <c r="BK66" s="222" t="str">
        <f t="shared" si="61"/>
        <v/>
      </c>
      <c r="BL66" s="220" t="str">
        <f t="shared" si="62"/>
        <v/>
      </c>
      <c r="BM66" s="220" t="str">
        <f t="shared" si="63"/>
        <v/>
      </c>
      <c r="BN66" s="220" t="str">
        <f t="shared" si="64"/>
        <v/>
      </c>
      <c r="BO66" s="220" t="str">
        <f t="shared" si="65"/>
        <v/>
      </c>
      <c r="BP66" s="220" t="str">
        <f>IF(AM66,VLOOKUP(AT66,'Beschäftigungsgruppen Honorare'!$I$17:$J$23,2,FALSE),"")</f>
        <v/>
      </c>
      <c r="BQ66" s="220" t="str">
        <f>IF(AN66,INDEX('Beschäftigungsgruppen Honorare'!$J$28:$M$31,BO66,BN66),"")</f>
        <v/>
      </c>
      <c r="BR66" s="220" t="str">
        <f t="shared" si="66"/>
        <v/>
      </c>
      <c r="BS66" s="220" t="str">
        <f>IF(AM66,VLOOKUP(AT66,'Beschäftigungsgruppen Honorare'!$I$17:$L$23,3,FALSE),"")</f>
        <v/>
      </c>
      <c r="BT66" s="220" t="str">
        <f>IF(AM66,VLOOKUP(AT66,'Beschäftigungsgruppen Honorare'!$I$17:$L$23,4,FALSE),"")</f>
        <v/>
      </c>
      <c r="BU66" s="220" t="b">
        <f>E66&lt;&gt;config!$H$20</f>
        <v>1</v>
      </c>
      <c r="BV66" s="64" t="b">
        <f t="shared" si="67"/>
        <v>0</v>
      </c>
      <c r="BW66" s="53" t="b">
        <f t="shared" si="68"/>
        <v>0</v>
      </c>
    </row>
    <row r="67" spans="2:75" s="53" customFormat="1" ht="15" customHeight="1" x14ac:dyDescent="0.2">
      <c r="B67" s="203" t="str">
        <f t="shared" si="69"/>
        <v/>
      </c>
      <c r="C67" s="217"/>
      <c r="D67" s="127"/>
      <c r="E67" s="96"/>
      <c r="F67" s="271"/>
      <c r="G67" s="180"/>
      <c r="H67" s="181"/>
      <c r="I67" s="219"/>
      <c r="J67" s="259"/>
      <c r="K67" s="181"/>
      <c r="L67" s="273"/>
      <c r="M67" s="207" t="str">
        <f t="shared" si="18"/>
        <v/>
      </c>
      <c r="N67" s="160" t="str">
        <f t="shared" si="19"/>
        <v/>
      </c>
      <c r="O67" s="161" t="str">
        <f t="shared" si="78"/>
        <v/>
      </c>
      <c r="P67" s="252" t="str">
        <f t="shared" si="79"/>
        <v/>
      </c>
      <c r="Q67" s="254" t="str">
        <f t="shared" si="80"/>
        <v/>
      </c>
      <c r="R67" s="252" t="str">
        <f t="shared" si="23"/>
        <v/>
      </c>
      <c r="S67" s="258" t="str">
        <f t="shared" si="73"/>
        <v/>
      </c>
      <c r="T67" s="252" t="str">
        <f t="shared" si="74"/>
        <v/>
      </c>
      <c r="U67" s="258" t="str">
        <f t="shared" si="75"/>
        <v/>
      </c>
      <c r="V67" s="252" t="str">
        <f t="shared" si="76"/>
        <v/>
      </c>
      <c r="W67" s="258" t="str">
        <f t="shared" si="77"/>
        <v/>
      </c>
      <c r="X67" s="120"/>
      <c r="Y67" s="267"/>
      <c r="Z67" s="4" t="b">
        <f t="shared" si="24"/>
        <v>1</v>
      </c>
      <c r="AA67" s="4" t="b">
        <f t="shared" si="25"/>
        <v>0</v>
      </c>
      <c r="AB67" s="61" t="str">
        <f t="shared" si="26"/>
        <v/>
      </c>
      <c r="AC67" s="61" t="str">
        <f t="shared" si="27"/>
        <v/>
      </c>
      <c r="AD67" s="61" t="str">
        <f t="shared" si="28"/>
        <v/>
      </c>
      <c r="AE67" s="61" t="str">
        <f t="shared" si="29"/>
        <v/>
      </c>
      <c r="AF67" s="232" t="str">
        <f t="shared" si="30"/>
        <v/>
      </c>
      <c r="AG67" s="61" t="str">
        <f t="shared" si="31"/>
        <v/>
      </c>
      <c r="AH67" s="61" t="b">
        <f t="shared" si="32"/>
        <v>0</v>
      </c>
      <c r="AI67" s="61" t="b">
        <f t="shared" si="33"/>
        <v>1</v>
      </c>
      <c r="AJ67" s="61" t="b">
        <f t="shared" si="34"/>
        <v>1</v>
      </c>
      <c r="AK67" s="61" t="b">
        <f t="shared" si="35"/>
        <v>0</v>
      </c>
      <c r="AL67" s="61" t="b">
        <f t="shared" si="36"/>
        <v>0</v>
      </c>
      <c r="AM67" s="220" t="b">
        <f t="shared" si="37"/>
        <v>0</v>
      </c>
      <c r="AN67" s="220" t="b">
        <f t="shared" si="38"/>
        <v>0</v>
      </c>
      <c r="AO67" s="220" t="str">
        <f t="shared" si="39"/>
        <v/>
      </c>
      <c r="AP67" s="220" t="str">
        <f t="shared" si="40"/>
        <v/>
      </c>
      <c r="AQ67" s="220" t="str">
        <f t="shared" si="41"/>
        <v/>
      </c>
      <c r="AR67" s="220" t="str">
        <f t="shared" si="42"/>
        <v/>
      </c>
      <c r="AS67" s="4" t="str">
        <f t="shared" si="43"/>
        <v/>
      </c>
      <c r="AT67" s="220" t="str">
        <f t="shared" si="44"/>
        <v/>
      </c>
      <c r="AU67" s="220" t="str">
        <f t="shared" si="45"/>
        <v/>
      </c>
      <c r="AV67" s="220" t="str">
        <f t="shared" si="46"/>
        <v/>
      </c>
      <c r="AW67" s="233" t="str">
        <f t="shared" si="47"/>
        <v/>
      </c>
      <c r="AX67" s="233" t="str">
        <f t="shared" si="48"/>
        <v/>
      </c>
      <c r="AY67" s="222" t="str">
        <f t="shared" si="49"/>
        <v/>
      </c>
      <c r="AZ67" s="222" t="str">
        <f t="shared" si="50"/>
        <v/>
      </c>
      <c r="BA67" s="220" t="str">
        <f t="shared" si="51"/>
        <v/>
      </c>
      <c r="BB67" s="222" t="str">
        <f t="shared" si="52"/>
        <v/>
      </c>
      <c r="BC67" s="233" t="str">
        <f t="shared" si="53"/>
        <v/>
      </c>
      <c r="BD67" s="222" t="str">
        <f t="shared" si="54"/>
        <v/>
      </c>
      <c r="BE67" s="222" t="str">
        <f t="shared" si="55"/>
        <v/>
      </c>
      <c r="BF67" s="222" t="str">
        <f t="shared" si="56"/>
        <v/>
      </c>
      <c r="BG67" s="222" t="str">
        <f t="shared" si="57"/>
        <v/>
      </c>
      <c r="BH67" s="222" t="str">
        <f t="shared" si="58"/>
        <v/>
      </c>
      <c r="BI67" s="222" t="str">
        <f t="shared" si="59"/>
        <v/>
      </c>
      <c r="BJ67" s="222" t="str">
        <f t="shared" si="60"/>
        <v/>
      </c>
      <c r="BK67" s="222" t="str">
        <f t="shared" si="61"/>
        <v/>
      </c>
      <c r="BL67" s="220" t="str">
        <f t="shared" si="62"/>
        <v/>
      </c>
      <c r="BM67" s="220" t="str">
        <f t="shared" si="63"/>
        <v/>
      </c>
      <c r="BN67" s="220" t="str">
        <f t="shared" si="64"/>
        <v/>
      </c>
      <c r="BO67" s="220" t="str">
        <f t="shared" si="65"/>
        <v/>
      </c>
      <c r="BP67" s="220" t="str">
        <f>IF(AM67,VLOOKUP(AT67,'Beschäftigungsgruppen Honorare'!$I$17:$J$23,2,FALSE),"")</f>
        <v/>
      </c>
      <c r="BQ67" s="220" t="str">
        <f>IF(AN67,INDEX('Beschäftigungsgruppen Honorare'!$J$28:$M$31,BO67,BN67),"")</f>
        <v/>
      </c>
      <c r="BR67" s="220" t="str">
        <f t="shared" si="66"/>
        <v/>
      </c>
      <c r="BS67" s="220" t="str">
        <f>IF(AM67,VLOOKUP(AT67,'Beschäftigungsgruppen Honorare'!$I$17:$L$23,3,FALSE),"")</f>
        <v/>
      </c>
      <c r="BT67" s="220" t="str">
        <f>IF(AM67,VLOOKUP(AT67,'Beschäftigungsgruppen Honorare'!$I$17:$L$23,4,FALSE),"")</f>
        <v/>
      </c>
      <c r="BU67" s="220" t="b">
        <f>E67&lt;&gt;config!$H$20</f>
        <v>1</v>
      </c>
      <c r="BV67" s="64" t="b">
        <f t="shared" si="67"/>
        <v>0</v>
      </c>
      <c r="BW67" s="53" t="b">
        <f t="shared" si="68"/>
        <v>0</v>
      </c>
    </row>
    <row r="68" spans="2:75" s="53" customFormat="1" ht="15" customHeight="1" x14ac:dyDescent="0.2">
      <c r="B68" s="203" t="str">
        <f t="shared" si="69"/>
        <v/>
      </c>
      <c r="C68" s="217"/>
      <c r="D68" s="127"/>
      <c r="E68" s="96"/>
      <c r="F68" s="271"/>
      <c r="G68" s="180"/>
      <c r="H68" s="181"/>
      <c r="I68" s="219"/>
      <c r="J68" s="259"/>
      <c r="K68" s="181"/>
      <c r="L68" s="273"/>
      <c r="M68" s="207" t="str">
        <f t="shared" si="18"/>
        <v/>
      </c>
      <c r="N68" s="160" t="str">
        <f t="shared" si="19"/>
        <v/>
      </c>
      <c r="O68" s="161" t="str">
        <f t="shared" si="78"/>
        <v/>
      </c>
      <c r="P68" s="252" t="str">
        <f t="shared" si="79"/>
        <v/>
      </c>
      <c r="Q68" s="254" t="str">
        <f t="shared" si="80"/>
        <v/>
      </c>
      <c r="R68" s="252" t="str">
        <f t="shared" si="23"/>
        <v/>
      </c>
      <c r="S68" s="258" t="str">
        <f t="shared" si="73"/>
        <v/>
      </c>
      <c r="T68" s="252" t="str">
        <f t="shared" si="74"/>
        <v/>
      </c>
      <c r="U68" s="258" t="str">
        <f t="shared" si="75"/>
        <v/>
      </c>
      <c r="V68" s="252" t="str">
        <f t="shared" si="76"/>
        <v/>
      </c>
      <c r="W68" s="258" t="str">
        <f t="shared" si="77"/>
        <v/>
      </c>
      <c r="X68" s="120"/>
      <c r="Y68" s="267"/>
      <c r="Z68" s="4" t="b">
        <f t="shared" si="24"/>
        <v>1</v>
      </c>
      <c r="AA68" s="4" t="b">
        <f t="shared" si="25"/>
        <v>0</v>
      </c>
      <c r="AB68" s="61" t="str">
        <f t="shared" si="26"/>
        <v/>
      </c>
      <c r="AC68" s="61" t="str">
        <f t="shared" si="27"/>
        <v/>
      </c>
      <c r="AD68" s="61" t="str">
        <f t="shared" si="28"/>
        <v/>
      </c>
      <c r="AE68" s="61" t="str">
        <f t="shared" si="29"/>
        <v/>
      </c>
      <c r="AF68" s="232" t="str">
        <f t="shared" si="30"/>
        <v/>
      </c>
      <c r="AG68" s="61" t="str">
        <f t="shared" si="31"/>
        <v/>
      </c>
      <c r="AH68" s="61" t="b">
        <f t="shared" si="32"/>
        <v>0</v>
      </c>
      <c r="AI68" s="61" t="b">
        <f t="shared" si="33"/>
        <v>1</v>
      </c>
      <c r="AJ68" s="61" t="b">
        <f t="shared" si="34"/>
        <v>1</v>
      </c>
      <c r="AK68" s="61" t="b">
        <f t="shared" si="35"/>
        <v>0</v>
      </c>
      <c r="AL68" s="61" t="b">
        <f t="shared" si="36"/>
        <v>0</v>
      </c>
      <c r="AM68" s="220" t="b">
        <f t="shared" si="37"/>
        <v>0</v>
      </c>
      <c r="AN68" s="220" t="b">
        <f t="shared" si="38"/>
        <v>0</v>
      </c>
      <c r="AO68" s="220" t="str">
        <f t="shared" si="39"/>
        <v/>
      </c>
      <c r="AP68" s="220" t="str">
        <f t="shared" si="40"/>
        <v/>
      </c>
      <c r="AQ68" s="220" t="str">
        <f t="shared" si="41"/>
        <v/>
      </c>
      <c r="AR68" s="220" t="str">
        <f t="shared" si="42"/>
        <v/>
      </c>
      <c r="AS68" s="4" t="str">
        <f t="shared" si="43"/>
        <v/>
      </c>
      <c r="AT68" s="220" t="str">
        <f t="shared" si="44"/>
        <v/>
      </c>
      <c r="AU68" s="220" t="str">
        <f t="shared" si="45"/>
        <v/>
      </c>
      <c r="AV68" s="220" t="str">
        <f t="shared" si="46"/>
        <v/>
      </c>
      <c r="AW68" s="233" t="str">
        <f t="shared" si="47"/>
        <v/>
      </c>
      <c r="AX68" s="233" t="str">
        <f t="shared" si="48"/>
        <v/>
      </c>
      <c r="AY68" s="222" t="str">
        <f t="shared" si="49"/>
        <v/>
      </c>
      <c r="AZ68" s="222" t="str">
        <f t="shared" si="50"/>
        <v/>
      </c>
      <c r="BA68" s="220" t="str">
        <f t="shared" si="51"/>
        <v/>
      </c>
      <c r="BB68" s="222" t="str">
        <f t="shared" si="52"/>
        <v/>
      </c>
      <c r="BC68" s="233" t="str">
        <f t="shared" si="53"/>
        <v/>
      </c>
      <c r="BD68" s="222" t="str">
        <f t="shared" si="54"/>
        <v/>
      </c>
      <c r="BE68" s="222" t="str">
        <f t="shared" si="55"/>
        <v/>
      </c>
      <c r="BF68" s="222" t="str">
        <f t="shared" si="56"/>
        <v/>
      </c>
      <c r="BG68" s="222" t="str">
        <f t="shared" si="57"/>
        <v/>
      </c>
      <c r="BH68" s="222" t="str">
        <f t="shared" si="58"/>
        <v/>
      </c>
      <c r="BI68" s="222" t="str">
        <f t="shared" si="59"/>
        <v/>
      </c>
      <c r="BJ68" s="222" t="str">
        <f t="shared" si="60"/>
        <v/>
      </c>
      <c r="BK68" s="222" t="str">
        <f t="shared" si="61"/>
        <v/>
      </c>
      <c r="BL68" s="220" t="str">
        <f t="shared" si="62"/>
        <v/>
      </c>
      <c r="BM68" s="220" t="str">
        <f t="shared" si="63"/>
        <v/>
      </c>
      <c r="BN68" s="220" t="str">
        <f t="shared" si="64"/>
        <v/>
      </c>
      <c r="BO68" s="220" t="str">
        <f t="shared" si="65"/>
        <v/>
      </c>
      <c r="BP68" s="220" t="str">
        <f>IF(AM68,VLOOKUP(AT68,'Beschäftigungsgruppen Honorare'!$I$17:$J$23,2,FALSE),"")</f>
        <v/>
      </c>
      <c r="BQ68" s="220" t="str">
        <f>IF(AN68,INDEX('Beschäftigungsgruppen Honorare'!$J$28:$M$31,BO68,BN68),"")</f>
        <v/>
      </c>
      <c r="BR68" s="220" t="str">
        <f t="shared" si="66"/>
        <v/>
      </c>
      <c r="BS68" s="220" t="str">
        <f>IF(AM68,VLOOKUP(AT68,'Beschäftigungsgruppen Honorare'!$I$17:$L$23,3,FALSE),"")</f>
        <v/>
      </c>
      <c r="BT68" s="220" t="str">
        <f>IF(AM68,VLOOKUP(AT68,'Beschäftigungsgruppen Honorare'!$I$17:$L$23,4,FALSE),"")</f>
        <v/>
      </c>
      <c r="BU68" s="220" t="b">
        <f>E68&lt;&gt;config!$H$20</f>
        <v>1</v>
      </c>
      <c r="BV68" s="64" t="b">
        <f t="shared" si="67"/>
        <v>0</v>
      </c>
      <c r="BW68" s="53" t="b">
        <f t="shared" si="68"/>
        <v>0</v>
      </c>
    </row>
    <row r="69" spans="2:75" s="53" customFormat="1" ht="15" customHeight="1" x14ac:dyDescent="0.2">
      <c r="B69" s="203" t="str">
        <f t="shared" si="69"/>
        <v/>
      </c>
      <c r="C69" s="217"/>
      <c r="D69" s="127"/>
      <c r="E69" s="96"/>
      <c r="F69" s="271"/>
      <c r="G69" s="180"/>
      <c r="H69" s="181"/>
      <c r="I69" s="219"/>
      <c r="J69" s="259"/>
      <c r="K69" s="181"/>
      <c r="L69" s="273"/>
      <c r="M69" s="207" t="str">
        <f t="shared" si="18"/>
        <v/>
      </c>
      <c r="N69" s="160" t="str">
        <f t="shared" si="19"/>
        <v/>
      </c>
      <c r="O69" s="161" t="str">
        <f t="shared" si="78"/>
        <v/>
      </c>
      <c r="P69" s="252" t="str">
        <f t="shared" si="79"/>
        <v/>
      </c>
      <c r="Q69" s="254" t="str">
        <f t="shared" si="80"/>
        <v/>
      </c>
      <c r="R69" s="252" t="str">
        <f t="shared" si="23"/>
        <v/>
      </c>
      <c r="S69" s="258" t="str">
        <f t="shared" si="73"/>
        <v/>
      </c>
      <c r="T69" s="252" t="str">
        <f t="shared" si="74"/>
        <v/>
      </c>
      <c r="U69" s="258" t="str">
        <f t="shared" si="75"/>
        <v/>
      </c>
      <c r="V69" s="252" t="str">
        <f t="shared" si="76"/>
        <v/>
      </c>
      <c r="W69" s="258" t="str">
        <f t="shared" si="77"/>
        <v/>
      </c>
      <c r="X69" s="120"/>
      <c r="Y69" s="267"/>
      <c r="Z69" s="4" t="b">
        <f t="shared" si="24"/>
        <v>1</v>
      </c>
      <c r="AA69" s="4" t="b">
        <f t="shared" si="25"/>
        <v>0</v>
      </c>
      <c r="AB69" s="61" t="str">
        <f t="shared" si="26"/>
        <v/>
      </c>
      <c r="AC69" s="61" t="str">
        <f t="shared" si="27"/>
        <v/>
      </c>
      <c r="AD69" s="61" t="str">
        <f t="shared" si="28"/>
        <v/>
      </c>
      <c r="AE69" s="61" t="str">
        <f t="shared" si="29"/>
        <v/>
      </c>
      <c r="AF69" s="232" t="str">
        <f t="shared" si="30"/>
        <v/>
      </c>
      <c r="AG69" s="61" t="str">
        <f t="shared" si="31"/>
        <v/>
      </c>
      <c r="AH69" s="61" t="b">
        <f t="shared" si="32"/>
        <v>0</v>
      </c>
      <c r="AI69" s="61" t="b">
        <f t="shared" si="33"/>
        <v>1</v>
      </c>
      <c r="AJ69" s="61" t="b">
        <f t="shared" si="34"/>
        <v>1</v>
      </c>
      <c r="AK69" s="61" t="b">
        <f t="shared" si="35"/>
        <v>0</v>
      </c>
      <c r="AL69" s="61" t="b">
        <f t="shared" si="36"/>
        <v>0</v>
      </c>
      <c r="AM69" s="220" t="b">
        <f t="shared" si="37"/>
        <v>0</v>
      </c>
      <c r="AN69" s="220" t="b">
        <f t="shared" si="38"/>
        <v>0</v>
      </c>
      <c r="AO69" s="220" t="str">
        <f t="shared" si="39"/>
        <v/>
      </c>
      <c r="AP69" s="220" t="str">
        <f t="shared" si="40"/>
        <v/>
      </c>
      <c r="AQ69" s="220" t="str">
        <f t="shared" si="41"/>
        <v/>
      </c>
      <c r="AR69" s="220" t="str">
        <f t="shared" si="42"/>
        <v/>
      </c>
      <c r="AS69" s="4" t="str">
        <f t="shared" si="43"/>
        <v/>
      </c>
      <c r="AT69" s="220" t="str">
        <f t="shared" si="44"/>
        <v/>
      </c>
      <c r="AU69" s="220" t="str">
        <f t="shared" si="45"/>
        <v/>
      </c>
      <c r="AV69" s="220" t="str">
        <f t="shared" si="46"/>
        <v/>
      </c>
      <c r="AW69" s="233" t="str">
        <f t="shared" si="47"/>
        <v/>
      </c>
      <c r="AX69" s="233" t="str">
        <f t="shared" si="48"/>
        <v/>
      </c>
      <c r="AY69" s="222" t="str">
        <f t="shared" si="49"/>
        <v/>
      </c>
      <c r="AZ69" s="222" t="str">
        <f t="shared" si="50"/>
        <v/>
      </c>
      <c r="BA69" s="220" t="str">
        <f t="shared" si="51"/>
        <v/>
      </c>
      <c r="BB69" s="222" t="str">
        <f t="shared" si="52"/>
        <v/>
      </c>
      <c r="BC69" s="233" t="str">
        <f t="shared" si="53"/>
        <v/>
      </c>
      <c r="BD69" s="222" t="str">
        <f t="shared" si="54"/>
        <v/>
      </c>
      <c r="BE69" s="222" t="str">
        <f t="shared" si="55"/>
        <v/>
      </c>
      <c r="BF69" s="222" t="str">
        <f t="shared" si="56"/>
        <v/>
      </c>
      <c r="BG69" s="222" t="str">
        <f t="shared" si="57"/>
        <v/>
      </c>
      <c r="BH69" s="222" t="str">
        <f t="shared" si="58"/>
        <v/>
      </c>
      <c r="BI69" s="222" t="str">
        <f t="shared" si="59"/>
        <v/>
      </c>
      <c r="BJ69" s="222" t="str">
        <f t="shared" si="60"/>
        <v/>
      </c>
      <c r="BK69" s="222" t="str">
        <f t="shared" si="61"/>
        <v/>
      </c>
      <c r="BL69" s="220" t="str">
        <f t="shared" si="62"/>
        <v/>
      </c>
      <c r="BM69" s="220" t="str">
        <f t="shared" si="63"/>
        <v/>
      </c>
      <c r="BN69" s="220" t="str">
        <f t="shared" si="64"/>
        <v/>
      </c>
      <c r="BO69" s="220" t="str">
        <f t="shared" si="65"/>
        <v/>
      </c>
      <c r="BP69" s="220" t="str">
        <f>IF(AM69,VLOOKUP(AT69,'Beschäftigungsgruppen Honorare'!$I$17:$J$23,2,FALSE),"")</f>
        <v/>
      </c>
      <c r="BQ69" s="220" t="str">
        <f>IF(AN69,INDEX('Beschäftigungsgruppen Honorare'!$J$28:$M$31,BO69,BN69),"")</f>
        <v/>
      </c>
      <c r="BR69" s="220" t="str">
        <f t="shared" si="66"/>
        <v/>
      </c>
      <c r="BS69" s="220" t="str">
        <f>IF(AM69,VLOOKUP(AT69,'Beschäftigungsgruppen Honorare'!$I$17:$L$23,3,FALSE),"")</f>
        <v/>
      </c>
      <c r="BT69" s="220" t="str">
        <f>IF(AM69,VLOOKUP(AT69,'Beschäftigungsgruppen Honorare'!$I$17:$L$23,4,FALSE),"")</f>
        <v/>
      </c>
      <c r="BU69" s="220" t="b">
        <f>E69&lt;&gt;config!$H$20</f>
        <v>1</v>
      </c>
      <c r="BV69" s="64" t="b">
        <f t="shared" si="67"/>
        <v>0</v>
      </c>
      <c r="BW69" s="53" t="b">
        <f t="shared" si="68"/>
        <v>0</v>
      </c>
    </row>
    <row r="70" spans="2:75" s="53" customFormat="1" ht="15" customHeight="1" x14ac:dyDescent="0.2">
      <c r="B70" s="203" t="str">
        <f t="shared" si="69"/>
        <v/>
      </c>
      <c r="C70" s="217"/>
      <c r="D70" s="127"/>
      <c r="E70" s="96"/>
      <c r="F70" s="271"/>
      <c r="G70" s="180"/>
      <c r="H70" s="181"/>
      <c r="I70" s="219"/>
      <c r="J70" s="259"/>
      <c r="K70" s="181"/>
      <c r="L70" s="273"/>
      <c r="M70" s="207" t="str">
        <f t="shared" si="18"/>
        <v/>
      </c>
      <c r="N70" s="160" t="str">
        <f t="shared" si="19"/>
        <v/>
      </c>
      <c r="O70" s="161" t="str">
        <f t="shared" si="78"/>
        <v/>
      </c>
      <c r="P70" s="252" t="str">
        <f t="shared" si="79"/>
        <v/>
      </c>
      <c r="Q70" s="254" t="str">
        <f t="shared" si="80"/>
        <v/>
      </c>
      <c r="R70" s="252" t="str">
        <f t="shared" si="23"/>
        <v/>
      </c>
      <c r="S70" s="258" t="str">
        <f t="shared" si="73"/>
        <v/>
      </c>
      <c r="T70" s="252" t="str">
        <f t="shared" si="74"/>
        <v/>
      </c>
      <c r="U70" s="258" t="str">
        <f t="shared" si="75"/>
        <v/>
      </c>
      <c r="V70" s="252" t="str">
        <f t="shared" si="76"/>
        <v/>
      </c>
      <c r="W70" s="258" t="str">
        <f t="shared" si="77"/>
        <v/>
      </c>
      <c r="X70" s="120"/>
      <c r="Y70" s="267"/>
      <c r="Z70" s="4" t="b">
        <f t="shared" si="24"/>
        <v>1</v>
      </c>
      <c r="AA70" s="4" t="b">
        <f t="shared" si="25"/>
        <v>0</v>
      </c>
      <c r="AB70" s="61" t="str">
        <f t="shared" si="26"/>
        <v/>
      </c>
      <c r="AC70" s="61" t="str">
        <f t="shared" si="27"/>
        <v/>
      </c>
      <c r="AD70" s="61" t="str">
        <f t="shared" si="28"/>
        <v/>
      </c>
      <c r="AE70" s="61" t="str">
        <f t="shared" si="29"/>
        <v/>
      </c>
      <c r="AF70" s="232" t="str">
        <f t="shared" si="30"/>
        <v/>
      </c>
      <c r="AG70" s="61" t="str">
        <f t="shared" si="31"/>
        <v/>
      </c>
      <c r="AH70" s="61" t="b">
        <f t="shared" si="32"/>
        <v>0</v>
      </c>
      <c r="AI70" s="61" t="b">
        <f t="shared" si="33"/>
        <v>1</v>
      </c>
      <c r="AJ70" s="61" t="b">
        <f t="shared" si="34"/>
        <v>1</v>
      </c>
      <c r="AK70" s="61" t="b">
        <f t="shared" si="35"/>
        <v>0</v>
      </c>
      <c r="AL70" s="61" t="b">
        <f t="shared" si="36"/>
        <v>0</v>
      </c>
      <c r="AM70" s="220" t="b">
        <f t="shared" si="37"/>
        <v>0</v>
      </c>
      <c r="AN70" s="220" t="b">
        <f t="shared" si="38"/>
        <v>0</v>
      </c>
      <c r="AO70" s="220" t="str">
        <f t="shared" si="39"/>
        <v/>
      </c>
      <c r="AP70" s="220" t="str">
        <f t="shared" si="40"/>
        <v/>
      </c>
      <c r="AQ70" s="220" t="str">
        <f t="shared" si="41"/>
        <v/>
      </c>
      <c r="AR70" s="220" t="str">
        <f t="shared" si="42"/>
        <v/>
      </c>
      <c r="AS70" s="4" t="str">
        <f t="shared" si="43"/>
        <v/>
      </c>
      <c r="AT70" s="220" t="str">
        <f t="shared" si="44"/>
        <v/>
      </c>
      <c r="AU70" s="220" t="str">
        <f t="shared" si="45"/>
        <v/>
      </c>
      <c r="AV70" s="220" t="str">
        <f t="shared" si="46"/>
        <v/>
      </c>
      <c r="AW70" s="233" t="str">
        <f t="shared" si="47"/>
        <v/>
      </c>
      <c r="AX70" s="233" t="str">
        <f t="shared" si="48"/>
        <v/>
      </c>
      <c r="AY70" s="222" t="str">
        <f t="shared" si="49"/>
        <v/>
      </c>
      <c r="AZ70" s="222" t="str">
        <f t="shared" si="50"/>
        <v/>
      </c>
      <c r="BA70" s="220" t="str">
        <f t="shared" si="51"/>
        <v/>
      </c>
      <c r="BB70" s="222" t="str">
        <f t="shared" si="52"/>
        <v/>
      </c>
      <c r="BC70" s="233" t="str">
        <f t="shared" si="53"/>
        <v/>
      </c>
      <c r="BD70" s="222" t="str">
        <f t="shared" si="54"/>
        <v/>
      </c>
      <c r="BE70" s="222" t="str">
        <f t="shared" si="55"/>
        <v/>
      </c>
      <c r="BF70" s="222" t="str">
        <f t="shared" si="56"/>
        <v/>
      </c>
      <c r="BG70" s="222" t="str">
        <f t="shared" si="57"/>
        <v/>
      </c>
      <c r="BH70" s="222" t="str">
        <f t="shared" si="58"/>
        <v/>
      </c>
      <c r="BI70" s="222" t="str">
        <f t="shared" si="59"/>
        <v/>
      </c>
      <c r="BJ70" s="222" t="str">
        <f t="shared" si="60"/>
        <v/>
      </c>
      <c r="BK70" s="222" t="str">
        <f t="shared" si="61"/>
        <v/>
      </c>
      <c r="BL70" s="220" t="str">
        <f t="shared" si="62"/>
        <v/>
      </c>
      <c r="BM70" s="220" t="str">
        <f t="shared" si="63"/>
        <v/>
      </c>
      <c r="BN70" s="220" t="str">
        <f t="shared" si="64"/>
        <v/>
      </c>
      <c r="BO70" s="220" t="str">
        <f t="shared" si="65"/>
        <v/>
      </c>
      <c r="BP70" s="220" t="str">
        <f>IF(AM70,VLOOKUP(AT70,'Beschäftigungsgruppen Honorare'!$I$17:$J$23,2,FALSE),"")</f>
        <v/>
      </c>
      <c r="BQ70" s="220" t="str">
        <f>IF(AN70,INDEX('Beschäftigungsgruppen Honorare'!$J$28:$M$31,BO70,BN70),"")</f>
        <v/>
      </c>
      <c r="BR70" s="220" t="str">
        <f t="shared" si="66"/>
        <v/>
      </c>
      <c r="BS70" s="220" t="str">
        <f>IF(AM70,VLOOKUP(AT70,'Beschäftigungsgruppen Honorare'!$I$17:$L$23,3,FALSE),"")</f>
        <v/>
      </c>
      <c r="BT70" s="220" t="str">
        <f>IF(AM70,VLOOKUP(AT70,'Beschäftigungsgruppen Honorare'!$I$17:$L$23,4,FALSE),"")</f>
        <v/>
      </c>
      <c r="BU70" s="220" t="b">
        <f>E70&lt;&gt;config!$H$20</f>
        <v>1</v>
      </c>
      <c r="BV70" s="64" t="b">
        <f t="shared" si="67"/>
        <v>0</v>
      </c>
      <c r="BW70" s="53" t="b">
        <f t="shared" si="68"/>
        <v>0</v>
      </c>
    </row>
    <row r="71" spans="2:75" s="53" customFormat="1" ht="15" customHeight="1" x14ac:dyDescent="0.2">
      <c r="B71" s="203" t="str">
        <f t="shared" si="69"/>
        <v/>
      </c>
      <c r="C71" s="217"/>
      <c r="D71" s="127"/>
      <c r="E71" s="96"/>
      <c r="F71" s="271"/>
      <c r="G71" s="180"/>
      <c r="H71" s="181"/>
      <c r="I71" s="219"/>
      <c r="J71" s="259"/>
      <c r="K71" s="181"/>
      <c r="L71" s="273"/>
      <c r="M71" s="207" t="str">
        <f t="shared" si="18"/>
        <v/>
      </c>
      <c r="N71" s="160" t="str">
        <f t="shared" si="19"/>
        <v/>
      </c>
      <c r="O71" s="161" t="str">
        <f t="shared" si="78"/>
        <v/>
      </c>
      <c r="P71" s="252" t="str">
        <f t="shared" si="79"/>
        <v/>
      </c>
      <c r="Q71" s="254" t="str">
        <f t="shared" si="80"/>
        <v/>
      </c>
      <c r="R71" s="252" t="str">
        <f t="shared" si="23"/>
        <v/>
      </c>
      <c r="S71" s="258" t="str">
        <f t="shared" si="73"/>
        <v/>
      </c>
      <c r="T71" s="252" t="str">
        <f t="shared" si="74"/>
        <v/>
      </c>
      <c r="U71" s="258" t="str">
        <f t="shared" si="75"/>
        <v/>
      </c>
      <c r="V71" s="252" t="str">
        <f t="shared" si="76"/>
        <v/>
      </c>
      <c r="W71" s="258" t="str">
        <f t="shared" si="77"/>
        <v/>
      </c>
      <c r="X71" s="120"/>
      <c r="Y71" s="267"/>
      <c r="Z71" s="4" t="b">
        <f t="shared" si="24"/>
        <v>1</v>
      </c>
      <c r="AA71" s="4" t="b">
        <f t="shared" si="25"/>
        <v>0</v>
      </c>
      <c r="AB71" s="61" t="str">
        <f t="shared" si="26"/>
        <v/>
      </c>
      <c r="AC71" s="61" t="str">
        <f t="shared" si="27"/>
        <v/>
      </c>
      <c r="AD71" s="61" t="str">
        <f t="shared" si="28"/>
        <v/>
      </c>
      <c r="AE71" s="61" t="str">
        <f t="shared" si="29"/>
        <v/>
      </c>
      <c r="AF71" s="232" t="str">
        <f t="shared" si="30"/>
        <v/>
      </c>
      <c r="AG71" s="61" t="str">
        <f t="shared" si="31"/>
        <v/>
      </c>
      <c r="AH71" s="61" t="b">
        <f t="shared" si="32"/>
        <v>0</v>
      </c>
      <c r="AI71" s="61" t="b">
        <f t="shared" si="33"/>
        <v>1</v>
      </c>
      <c r="AJ71" s="61" t="b">
        <f t="shared" si="34"/>
        <v>1</v>
      </c>
      <c r="AK71" s="61" t="b">
        <f t="shared" si="35"/>
        <v>0</v>
      </c>
      <c r="AL71" s="61" t="b">
        <f t="shared" si="36"/>
        <v>0</v>
      </c>
      <c r="AM71" s="220" t="b">
        <f t="shared" si="37"/>
        <v>0</v>
      </c>
      <c r="AN71" s="220" t="b">
        <f t="shared" si="38"/>
        <v>0</v>
      </c>
      <c r="AO71" s="220" t="str">
        <f t="shared" si="39"/>
        <v/>
      </c>
      <c r="AP71" s="220" t="str">
        <f t="shared" si="40"/>
        <v/>
      </c>
      <c r="AQ71" s="220" t="str">
        <f t="shared" si="41"/>
        <v/>
      </c>
      <c r="AR71" s="220" t="str">
        <f t="shared" si="42"/>
        <v/>
      </c>
      <c r="AS71" s="4" t="str">
        <f t="shared" si="43"/>
        <v/>
      </c>
      <c r="AT71" s="220" t="str">
        <f t="shared" si="44"/>
        <v/>
      </c>
      <c r="AU71" s="220" t="str">
        <f t="shared" si="45"/>
        <v/>
      </c>
      <c r="AV71" s="220" t="str">
        <f t="shared" si="46"/>
        <v/>
      </c>
      <c r="AW71" s="233" t="str">
        <f t="shared" si="47"/>
        <v/>
      </c>
      <c r="AX71" s="233" t="str">
        <f t="shared" si="48"/>
        <v/>
      </c>
      <c r="AY71" s="222" t="str">
        <f t="shared" si="49"/>
        <v/>
      </c>
      <c r="AZ71" s="222" t="str">
        <f t="shared" si="50"/>
        <v/>
      </c>
      <c r="BA71" s="220" t="str">
        <f t="shared" si="51"/>
        <v/>
      </c>
      <c r="BB71" s="222" t="str">
        <f t="shared" si="52"/>
        <v/>
      </c>
      <c r="BC71" s="233" t="str">
        <f t="shared" si="53"/>
        <v/>
      </c>
      <c r="BD71" s="222" t="str">
        <f t="shared" si="54"/>
        <v/>
      </c>
      <c r="BE71" s="222" t="str">
        <f t="shared" si="55"/>
        <v/>
      </c>
      <c r="BF71" s="222" t="str">
        <f t="shared" si="56"/>
        <v/>
      </c>
      <c r="BG71" s="222" t="str">
        <f t="shared" si="57"/>
        <v/>
      </c>
      <c r="BH71" s="222" t="str">
        <f t="shared" si="58"/>
        <v/>
      </c>
      <c r="BI71" s="222" t="str">
        <f t="shared" si="59"/>
        <v/>
      </c>
      <c r="BJ71" s="222" t="str">
        <f t="shared" si="60"/>
        <v/>
      </c>
      <c r="BK71" s="222" t="str">
        <f t="shared" si="61"/>
        <v/>
      </c>
      <c r="BL71" s="220" t="str">
        <f t="shared" si="62"/>
        <v/>
      </c>
      <c r="BM71" s="220" t="str">
        <f t="shared" si="63"/>
        <v/>
      </c>
      <c r="BN71" s="220" t="str">
        <f t="shared" si="64"/>
        <v/>
      </c>
      <c r="BO71" s="220" t="str">
        <f t="shared" si="65"/>
        <v/>
      </c>
      <c r="BP71" s="220" t="str">
        <f>IF(AM71,VLOOKUP(AT71,'Beschäftigungsgruppen Honorare'!$I$17:$J$23,2,FALSE),"")</f>
        <v/>
      </c>
      <c r="BQ71" s="220" t="str">
        <f>IF(AN71,INDEX('Beschäftigungsgruppen Honorare'!$J$28:$M$31,BO71,BN71),"")</f>
        <v/>
      </c>
      <c r="BR71" s="220" t="str">
        <f t="shared" si="66"/>
        <v/>
      </c>
      <c r="BS71" s="220" t="str">
        <f>IF(AM71,VLOOKUP(AT71,'Beschäftigungsgruppen Honorare'!$I$17:$L$23,3,FALSE),"")</f>
        <v/>
      </c>
      <c r="BT71" s="220" t="str">
        <f>IF(AM71,VLOOKUP(AT71,'Beschäftigungsgruppen Honorare'!$I$17:$L$23,4,FALSE),"")</f>
        <v/>
      </c>
      <c r="BU71" s="220" t="b">
        <f>E71&lt;&gt;config!$H$20</f>
        <v>1</v>
      </c>
      <c r="BV71" s="64" t="b">
        <f t="shared" si="67"/>
        <v>0</v>
      </c>
      <c r="BW71" s="53" t="b">
        <f t="shared" si="68"/>
        <v>0</v>
      </c>
    </row>
    <row r="72" spans="2:75" s="53" customFormat="1" ht="15" customHeight="1" x14ac:dyDescent="0.2">
      <c r="B72" s="203" t="str">
        <f t="shared" si="69"/>
        <v/>
      </c>
      <c r="C72" s="217"/>
      <c r="D72" s="127"/>
      <c r="E72" s="96"/>
      <c r="F72" s="271"/>
      <c r="G72" s="180"/>
      <c r="H72" s="181"/>
      <c r="I72" s="219"/>
      <c r="J72" s="259"/>
      <c r="K72" s="181"/>
      <c r="L72" s="273"/>
      <c r="M72" s="207" t="str">
        <f t="shared" si="18"/>
        <v/>
      </c>
      <c r="N72" s="160" t="str">
        <f t="shared" si="19"/>
        <v/>
      </c>
      <c r="O72" s="161" t="str">
        <f t="shared" si="78"/>
        <v/>
      </c>
      <c r="P72" s="252" t="str">
        <f t="shared" si="79"/>
        <v/>
      </c>
      <c r="Q72" s="254" t="str">
        <f t="shared" si="80"/>
        <v/>
      </c>
      <c r="R72" s="252" t="str">
        <f t="shared" si="23"/>
        <v/>
      </c>
      <c r="S72" s="258" t="str">
        <f t="shared" si="73"/>
        <v/>
      </c>
      <c r="T72" s="252" t="str">
        <f t="shared" si="74"/>
        <v/>
      </c>
      <c r="U72" s="258" t="str">
        <f t="shared" si="75"/>
        <v/>
      </c>
      <c r="V72" s="252" t="str">
        <f t="shared" si="76"/>
        <v/>
      </c>
      <c r="W72" s="258" t="str">
        <f t="shared" si="77"/>
        <v/>
      </c>
      <c r="X72" s="120"/>
      <c r="Y72" s="267"/>
      <c r="Z72" s="4" t="b">
        <f t="shared" si="24"/>
        <v>1</v>
      </c>
      <c r="AA72" s="4" t="b">
        <f t="shared" si="25"/>
        <v>0</v>
      </c>
      <c r="AB72" s="61" t="str">
        <f t="shared" si="26"/>
        <v/>
      </c>
      <c r="AC72" s="61" t="str">
        <f t="shared" si="27"/>
        <v/>
      </c>
      <c r="AD72" s="61" t="str">
        <f t="shared" si="28"/>
        <v/>
      </c>
      <c r="AE72" s="61" t="str">
        <f t="shared" si="29"/>
        <v/>
      </c>
      <c r="AF72" s="232" t="str">
        <f t="shared" si="30"/>
        <v/>
      </c>
      <c r="AG72" s="61" t="str">
        <f t="shared" si="31"/>
        <v/>
      </c>
      <c r="AH72" s="61" t="b">
        <f t="shared" si="32"/>
        <v>0</v>
      </c>
      <c r="AI72" s="61" t="b">
        <f t="shared" si="33"/>
        <v>1</v>
      </c>
      <c r="AJ72" s="61" t="b">
        <f t="shared" si="34"/>
        <v>1</v>
      </c>
      <c r="AK72" s="61" t="b">
        <f t="shared" si="35"/>
        <v>0</v>
      </c>
      <c r="AL72" s="61" t="b">
        <f t="shared" si="36"/>
        <v>0</v>
      </c>
      <c r="AM72" s="220" t="b">
        <f t="shared" si="37"/>
        <v>0</v>
      </c>
      <c r="AN72" s="220" t="b">
        <f t="shared" si="38"/>
        <v>0</v>
      </c>
      <c r="AO72" s="220" t="str">
        <f t="shared" si="39"/>
        <v/>
      </c>
      <c r="AP72" s="220" t="str">
        <f t="shared" si="40"/>
        <v/>
      </c>
      <c r="AQ72" s="220" t="str">
        <f t="shared" si="41"/>
        <v/>
      </c>
      <c r="AR72" s="220" t="str">
        <f t="shared" si="42"/>
        <v/>
      </c>
      <c r="AS72" s="4" t="str">
        <f t="shared" si="43"/>
        <v/>
      </c>
      <c r="AT72" s="220" t="str">
        <f t="shared" si="44"/>
        <v/>
      </c>
      <c r="AU72" s="220" t="str">
        <f t="shared" si="45"/>
        <v/>
      </c>
      <c r="AV72" s="220" t="str">
        <f t="shared" si="46"/>
        <v/>
      </c>
      <c r="AW72" s="233" t="str">
        <f t="shared" si="47"/>
        <v/>
      </c>
      <c r="AX72" s="233" t="str">
        <f t="shared" si="48"/>
        <v/>
      </c>
      <c r="AY72" s="222" t="str">
        <f t="shared" si="49"/>
        <v/>
      </c>
      <c r="AZ72" s="222" t="str">
        <f t="shared" si="50"/>
        <v/>
      </c>
      <c r="BA72" s="220" t="str">
        <f t="shared" si="51"/>
        <v/>
      </c>
      <c r="BB72" s="222" t="str">
        <f t="shared" si="52"/>
        <v/>
      </c>
      <c r="BC72" s="233" t="str">
        <f t="shared" si="53"/>
        <v/>
      </c>
      <c r="BD72" s="222" t="str">
        <f t="shared" si="54"/>
        <v/>
      </c>
      <c r="BE72" s="222" t="str">
        <f t="shared" si="55"/>
        <v/>
      </c>
      <c r="BF72" s="222" t="str">
        <f t="shared" si="56"/>
        <v/>
      </c>
      <c r="BG72" s="222" t="str">
        <f t="shared" si="57"/>
        <v/>
      </c>
      <c r="BH72" s="222" t="str">
        <f t="shared" si="58"/>
        <v/>
      </c>
      <c r="BI72" s="222" t="str">
        <f t="shared" si="59"/>
        <v/>
      </c>
      <c r="BJ72" s="222" t="str">
        <f t="shared" si="60"/>
        <v/>
      </c>
      <c r="BK72" s="222" t="str">
        <f t="shared" si="61"/>
        <v/>
      </c>
      <c r="BL72" s="220" t="str">
        <f t="shared" si="62"/>
        <v/>
      </c>
      <c r="BM72" s="220" t="str">
        <f t="shared" si="63"/>
        <v/>
      </c>
      <c r="BN72" s="220" t="str">
        <f t="shared" si="64"/>
        <v/>
      </c>
      <c r="BO72" s="220" t="str">
        <f t="shared" si="65"/>
        <v/>
      </c>
      <c r="BP72" s="220" t="str">
        <f>IF(AM72,VLOOKUP(AT72,'Beschäftigungsgruppen Honorare'!$I$17:$J$23,2,FALSE),"")</f>
        <v/>
      </c>
      <c r="BQ72" s="220" t="str">
        <f>IF(AN72,INDEX('Beschäftigungsgruppen Honorare'!$J$28:$M$31,BO72,BN72),"")</f>
        <v/>
      </c>
      <c r="BR72" s="220" t="str">
        <f t="shared" si="66"/>
        <v/>
      </c>
      <c r="BS72" s="220" t="str">
        <f>IF(AM72,VLOOKUP(AT72,'Beschäftigungsgruppen Honorare'!$I$17:$L$23,3,FALSE),"")</f>
        <v/>
      </c>
      <c r="BT72" s="220" t="str">
        <f>IF(AM72,VLOOKUP(AT72,'Beschäftigungsgruppen Honorare'!$I$17:$L$23,4,FALSE),"")</f>
        <v/>
      </c>
      <c r="BU72" s="220" t="b">
        <f>E72&lt;&gt;config!$H$20</f>
        <v>1</v>
      </c>
      <c r="BV72" s="64" t="b">
        <f t="shared" si="67"/>
        <v>0</v>
      </c>
      <c r="BW72" s="53" t="b">
        <f t="shared" si="68"/>
        <v>0</v>
      </c>
    </row>
    <row r="73" spans="2:75" s="53" customFormat="1" ht="15" customHeight="1" x14ac:dyDescent="0.2">
      <c r="B73" s="203" t="str">
        <f t="shared" si="69"/>
        <v/>
      </c>
      <c r="C73" s="217"/>
      <c r="D73" s="127"/>
      <c r="E73" s="96"/>
      <c r="F73" s="271"/>
      <c r="G73" s="180"/>
      <c r="H73" s="181"/>
      <c r="I73" s="219"/>
      <c r="J73" s="259"/>
      <c r="K73" s="181"/>
      <c r="L73" s="273"/>
      <c r="M73" s="207" t="str">
        <f t="shared" si="18"/>
        <v/>
      </c>
      <c r="N73" s="160" t="str">
        <f t="shared" si="19"/>
        <v/>
      </c>
      <c r="O73" s="161" t="str">
        <f t="shared" si="78"/>
        <v/>
      </c>
      <c r="P73" s="252" t="str">
        <f t="shared" si="79"/>
        <v/>
      </c>
      <c r="Q73" s="254" t="str">
        <f t="shared" si="80"/>
        <v/>
      </c>
      <c r="R73" s="252" t="str">
        <f t="shared" si="23"/>
        <v/>
      </c>
      <c r="S73" s="258" t="str">
        <f t="shared" si="73"/>
        <v/>
      </c>
      <c r="T73" s="252" t="str">
        <f t="shared" si="74"/>
        <v/>
      </c>
      <c r="U73" s="258" t="str">
        <f t="shared" si="75"/>
        <v/>
      </c>
      <c r="V73" s="252" t="str">
        <f t="shared" si="76"/>
        <v/>
      </c>
      <c r="W73" s="258" t="str">
        <f t="shared" si="77"/>
        <v/>
      </c>
      <c r="X73" s="120"/>
      <c r="Y73" s="267"/>
      <c r="Z73" s="4" t="b">
        <f t="shared" si="24"/>
        <v>1</v>
      </c>
      <c r="AA73" s="4" t="b">
        <f t="shared" si="25"/>
        <v>0</v>
      </c>
      <c r="AB73" s="61" t="str">
        <f t="shared" si="26"/>
        <v/>
      </c>
      <c r="AC73" s="61" t="str">
        <f t="shared" si="27"/>
        <v/>
      </c>
      <c r="AD73" s="61" t="str">
        <f t="shared" si="28"/>
        <v/>
      </c>
      <c r="AE73" s="61" t="str">
        <f t="shared" si="29"/>
        <v/>
      </c>
      <c r="AF73" s="232" t="str">
        <f t="shared" si="30"/>
        <v/>
      </c>
      <c r="AG73" s="61" t="str">
        <f t="shared" si="31"/>
        <v/>
      </c>
      <c r="AH73" s="61" t="b">
        <f t="shared" si="32"/>
        <v>0</v>
      </c>
      <c r="AI73" s="61" t="b">
        <f t="shared" si="33"/>
        <v>1</v>
      </c>
      <c r="AJ73" s="61" t="b">
        <f t="shared" si="34"/>
        <v>1</v>
      </c>
      <c r="AK73" s="61" t="b">
        <f t="shared" si="35"/>
        <v>0</v>
      </c>
      <c r="AL73" s="61" t="b">
        <f t="shared" si="36"/>
        <v>0</v>
      </c>
      <c r="AM73" s="220" t="b">
        <f t="shared" si="37"/>
        <v>0</v>
      </c>
      <c r="AN73" s="220" t="b">
        <f t="shared" si="38"/>
        <v>0</v>
      </c>
      <c r="AO73" s="220" t="str">
        <f t="shared" si="39"/>
        <v/>
      </c>
      <c r="AP73" s="220" t="str">
        <f t="shared" si="40"/>
        <v/>
      </c>
      <c r="AQ73" s="220" t="str">
        <f t="shared" si="41"/>
        <v/>
      </c>
      <c r="AR73" s="220" t="str">
        <f t="shared" si="42"/>
        <v/>
      </c>
      <c r="AS73" s="4" t="str">
        <f t="shared" si="43"/>
        <v/>
      </c>
      <c r="AT73" s="220" t="str">
        <f t="shared" si="44"/>
        <v/>
      </c>
      <c r="AU73" s="220" t="str">
        <f t="shared" si="45"/>
        <v/>
      </c>
      <c r="AV73" s="220" t="str">
        <f t="shared" si="46"/>
        <v/>
      </c>
      <c r="AW73" s="233" t="str">
        <f t="shared" si="47"/>
        <v/>
      </c>
      <c r="AX73" s="233" t="str">
        <f t="shared" si="48"/>
        <v/>
      </c>
      <c r="AY73" s="222" t="str">
        <f t="shared" si="49"/>
        <v/>
      </c>
      <c r="AZ73" s="222" t="str">
        <f t="shared" si="50"/>
        <v/>
      </c>
      <c r="BA73" s="220" t="str">
        <f t="shared" si="51"/>
        <v/>
      </c>
      <c r="BB73" s="222" t="str">
        <f t="shared" si="52"/>
        <v/>
      </c>
      <c r="BC73" s="233" t="str">
        <f t="shared" si="53"/>
        <v/>
      </c>
      <c r="BD73" s="222" t="str">
        <f t="shared" si="54"/>
        <v/>
      </c>
      <c r="BE73" s="222" t="str">
        <f t="shared" si="55"/>
        <v/>
      </c>
      <c r="BF73" s="222" t="str">
        <f t="shared" si="56"/>
        <v/>
      </c>
      <c r="BG73" s="222" t="str">
        <f t="shared" si="57"/>
        <v/>
      </c>
      <c r="BH73" s="222" t="str">
        <f t="shared" si="58"/>
        <v/>
      </c>
      <c r="BI73" s="222" t="str">
        <f t="shared" si="59"/>
        <v/>
      </c>
      <c r="BJ73" s="222" t="str">
        <f t="shared" si="60"/>
        <v/>
      </c>
      <c r="BK73" s="222" t="str">
        <f t="shared" si="61"/>
        <v/>
      </c>
      <c r="BL73" s="220" t="str">
        <f t="shared" si="62"/>
        <v/>
      </c>
      <c r="BM73" s="220" t="str">
        <f t="shared" si="63"/>
        <v/>
      </c>
      <c r="BN73" s="220" t="str">
        <f t="shared" si="64"/>
        <v/>
      </c>
      <c r="BO73" s="220" t="str">
        <f t="shared" si="65"/>
        <v/>
      </c>
      <c r="BP73" s="220" t="str">
        <f>IF(AM73,VLOOKUP(AT73,'Beschäftigungsgruppen Honorare'!$I$17:$J$23,2,FALSE),"")</f>
        <v/>
      </c>
      <c r="BQ73" s="220" t="str">
        <f>IF(AN73,INDEX('Beschäftigungsgruppen Honorare'!$J$28:$M$31,BO73,BN73),"")</f>
        <v/>
      </c>
      <c r="BR73" s="220" t="str">
        <f t="shared" si="66"/>
        <v/>
      </c>
      <c r="BS73" s="220" t="str">
        <f>IF(AM73,VLOOKUP(AT73,'Beschäftigungsgruppen Honorare'!$I$17:$L$23,3,FALSE),"")</f>
        <v/>
      </c>
      <c r="BT73" s="220" t="str">
        <f>IF(AM73,VLOOKUP(AT73,'Beschäftigungsgruppen Honorare'!$I$17:$L$23,4,FALSE),"")</f>
        <v/>
      </c>
      <c r="BU73" s="220" t="b">
        <f>E73&lt;&gt;config!$H$20</f>
        <v>1</v>
      </c>
      <c r="BV73" s="64" t="b">
        <f t="shared" si="67"/>
        <v>0</v>
      </c>
      <c r="BW73" s="53" t="b">
        <f t="shared" si="68"/>
        <v>0</v>
      </c>
    </row>
    <row r="74" spans="2:75" s="53" customFormat="1" ht="15" customHeight="1" x14ac:dyDescent="0.2">
      <c r="B74" s="203" t="str">
        <f t="shared" si="69"/>
        <v/>
      </c>
      <c r="C74" s="217"/>
      <c r="D74" s="127"/>
      <c r="E74" s="96"/>
      <c r="F74" s="271"/>
      <c r="G74" s="180"/>
      <c r="H74" s="181"/>
      <c r="I74" s="219"/>
      <c r="J74" s="259"/>
      <c r="K74" s="181"/>
      <c r="L74" s="273"/>
      <c r="M74" s="207" t="str">
        <f t="shared" si="18"/>
        <v/>
      </c>
      <c r="N74" s="160" t="str">
        <f t="shared" si="19"/>
        <v/>
      </c>
      <c r="O74" s="161" t="str">
        <f t="shared" si="78"/>
        <v/>
      </c>
      <c r="P74" s="252" t="str">
        <f t="shared" si="79"/>
        <v/>
      </c>
      <c r="Q74" s="254" t="str">
        <f t="shared" si="80"/>
        <v/>
      </c>
      <c r="R74" s="252" t="str">
        <f t="shared" si="23"/>
        <v/>
      </c>
      <c r="S74" s="258" t="str">
        <f t="shared" si="73"/>
        <v/>
      </c>
      <c r="T74" s="252" t="str">
        <f t="shared" si="74"/>
        <v/>
      </c>
      <c r="U74" s="258" t="str">
        <f t="shared" si="75"/>
        <v/>
      </c>
      <c r="V74" s="252" t="str">
        <f t="shared" si="76"/>
        <v/>
      </c>
      <c r="W74" s="258" t="str">
        <f t="shared" si="77"/>
        <v/>
      </c>
      <c r="X74" s="120"/>
      <c r="Y74" s="267"/>
      <c r="Z74" s="4" t="b">
        <f t="shared" si="24"/>
        <v>1</v>
      </c>
      <c r="AA74" s="4" t="b">
        <f t="shared" si="25"/>
        <v>0</v>
      </c>
      <c r="AB74" s="61" t="str">
        <f t="shared" si="26"/>
        <v/>
      </c>
      <c r="AC74" s="61" t="str">
        <f t="shared" si="27"/>
        <v/>
      </c>
      <c r="AD74" s="61" t="str">
        <f t="shared" si="28"/>
        <v/>
      </c>
      <c r="AE74" s="61" t="str">
        <f t="shared" si="29"/>
        <v/>
      </c>
      <c r="AF74" s="232" t="str">
        <f t="shared" si="30"/>
        <v/>
      </c>
      <c r="AG74" s="61" t="str">
        <f t="shared" si="31"/>
        <v/>
      </c>
      <c r="AH74" s="61" t="b">
        <f t="shared" si="32"/>
        <v>0</v>
      </c>
      <c r="AI74" s="61" t="b">
        <f t="shared" si="33"/>
        <v>1</v>
      </c>
      <c r="AJ74" s="61" t="b">
        <f t="shared" si="34"/>
        <v>1</v>
      </c>
      <c r="AK74" s="61" t="b">
        <f t="shared" si="35"/>
        <v>0</v>
      </c>
      <c r="AL74" s="61" t="b">
        <f t="shared" si="36"/>
        <v>0</v>
      </c>
      <c r="AM74" s="220" t="b">
        <f t="shared" si="37"/>
        <v>0</v>
      </c>
      <c r="AN74" s="220" t="b">
        <f t="shared" si="38"/>
        <v>0</v>
      </c>
      <c r="AO74" s="220" t="str">
        <f t="shared" si="39"/>
        <v/>
      </c>
      <c r="AP74" s="220" t="str">
        <f t="shared" si="40"/>
        <v/>
      </c>
      <c r="AQ74" s="220" t="str">
        <f t="shared" si="41"/>
        <v/>
      </c>
      <c r="AR74" s="220" t="str">
        <f t="shared" si="42"/>
        <v/>
      </c>
      <c r="AS74" s="4" t="str">
        <f t="shared" si="43"/>
        <v/>
      </c>
      <c r="AT74" s="220" t="str">
        <f t="shared" si="44"/>
        <v/>
      </c>
      <c r="AU74" s="220" t="str">
        <f t="shared" si="45"/>
        <v/>
      </c>
      <c r="AV74" s="220" t="str">
        <f t="shared" si="46"/>
        <v/>
      </c>
      <c r="AW74" s="233" t="str">
        <f t="shared" si="47"/>
        <v/>
      </c>
      <c r="AX74" s="233" t="str">
        <f t="shared" si="48"/>
        <v/>
      </c>
      <c r="AY74" s="222" t="str">
        <f t="shared" si="49"/>
        <v/>
      </c>
      <c r="AZ74" s="222" t="str">
        <f t="shared" si="50"/>
        <v/>
      </c>
      <c r="BA74" s="220" t="str">
        <f t="shared" si="51"/>
        <v/>
      </c>
      <c r="BB74" s="222" t="str">
        <f t="shared" si="52"/>
        <v/>
      </c>
      <c r="BC74" s="233" t="str">
        <f t="shared" si="53"/>
        <v/>
      </c>
      <c r="BD74" s="222" t="str">
        <f t="shared" si="54"/>
        <v/>
      </c>
      <c r="BE74" s="222" t="str">
        <f t="shared" si="55"/>
        <v/>
      </c>
      <c r="BF74" s="222" t="str">
        <f t="shared" si="56"/>
        <v/>
      </c>
      <c r="BG74" s="222" t="str">
        <f t="shared" si="57"/>
        <v/>
      </c>
      <c r="BH74" s="222" t="str">
        <f t="shared" si="58"/>
        <v/>
      </c>
      <c r="BI74" s="222" t="str">
        <f t="shared" si="59"/>
        <v/>
      </c>
      <c r="BJ74" s="222" t="str">
        <f t="shared" si="60"/>
        <v/>
      </c>
      <c r="BK74" s="222" t="str">
        <f t="shared" si="61"/>
        <v/>
      </c>
      <c r="BL74" s="220" t="str">
        <f t="shared" si="62"/>
        <v/>
      </c>
      <c r="BM74" s="220" t="str">
        <f t="shared" si="63"/>
        <v/>
      </c>
      <c r="BN74" s="220" t="str">
        <f t="shared" si="64"/>
        <v/>
      </c>
      <c r="BO74" s="220" t="str">
        <f t="shared" si="65"/>
        <v/>
      </c>
      <c r="BP74" s="220" t="str">
        <f>IF(AM74,VLOOKUP(AT74,'Beschäftigungsgruppen Honorare'!$I$17:$J$23,2,FALSE),"")</f>
        <v/>
      </c>
      <c r="BQ74" s="220" t="str">
        <f>IF(AN74,INDEX('Beschäftigungsgruppen Honorare'!$J$28:$M$31,BO74,BN74),"")</f>
        <v/>
      </c>
      <c r="BR74" s="220" t="str">
        <f t="shared" si="66"/>
        <v/>
      </c>
      <c r="BS74" s="220" t="str">
        <f>IF(AM74,VLOOKUP(AT74,'Beschäftigungsgruppen Honorare'!$I$17:$L$23,3,FALSE),"")</f>
        <v/>
      </c>
      <c r="BT74" s="220" t="str">
        <f>IF(AM74,VLOOKUP(AT74,'Beschäftigungsgruppen Honorare'!$I$17:$L$23,4,FALSE),"")</f>
        <v/>
      </c>
      <c r="BU74" s="220" t="b">
        <f>E74&lt;&gt;config!$H$20</f>
        <v>1</v>
      </c>
      <c r="BV74" s="64" t="b">
        <f t="shared" si="67"/>
        <v>0</v>
      </c>
      <c r="BW74" s="53" t="b">
        <f t="shared" si="68"/>
        <v>0</v>
      </c>
    </row>
    <row r="75" spans="2:75" s="53" customFormat="1" ht="15" customHeight="1" x14ac:dyDescent="0.2">
      <c r="B75" s="203" t="str">
        <f t="shared" si="69"/>
        <v/>
      </c>
      <c r="C75" s="217"/>
      <c r="D75" s="127"/>
      <c r="E75" s="96"/>
      <c r="F75" s="271"/>
      <c r="G75" s="180"/>
      <c r="H75" s="181"/>
      <c r="I75" s="219"/>
      <c r="J75" s="259"/>
      <c r="K75" s="181"/>
      <c r="L75" s="273"/>
      <c r="M75" s="207" t="str">
        <f t="shared" si="18"/>
        <v/>
      </c>
      <c r="N75" s="160" t="str">
        <f t="shared" si="19"/>
        <v/>
      </c>
      <c r="O75" s="161" t="str">
        <f t="shared" si="78"/>
        <v/>
      </c>
      <c r="P75" s="252" t="str">
        <f t="shared" si="79"/>
        <v/>
      </c>
      <c r="Q75" s="254" t="str">
        <f t="shared" si="80"/>
        <v/>
      </c>
      <c r="R75" s="252" t="str">
        <f t="shared" si="23"/>
        <v/>
      </c>
      <c r="S75" s="258" t="str">
        <f t="shared" si="73"/>
        <v/>
      </c>
      <c r="T75" s="252" t="str">
        <f t="shared" si="74"/>
        <v/>
      </c>
      <c r="U75" s="258" t="str">
        <f t="shared" si="75"/>
        <v/>
      </c>
      <c r="V75" s="252" t="str">
        <f t="shared" si="76"/>
        <v/>
      </c>
      <c r="W75" s="258" t="str">
        <f t="shared" si="77"/>
        <v/>
      </c>
      <c r="X75" s="120"/>
      <c r="Y75" s="267"/>
      <c r="Z75" s="4" t="b">
        <f t="shared" si="24"/>
        <v>1</v>
      </c>
      <c r="AA75" s="4" t="b">
        <f t="shared" si="25"/>
        <v>0</v>
      </c>
      <c r="AB75" s="61" t="str">
        <f t="shared" si="26"/>
        <v/>
      </c>
      <c r="AC75" s="61" t="str">
        <f t="shared" si="27"/>
        <v/>
      </c>
      <c r="AD75" s="61" t="str">
        <f t="shared" si="28"/>
        <v/>
      </c>
      <c r="AE75" s="61" t="str">
        <f t="shared" si="29"/>
        <v/>
      </c>
      <c r="AF75" s="232" t="str">
        <f t="shared" si="30"/>
        <v/>
      </c>
      <c r="AG75" s="61" t="str">
        <f t="shared" si="31"/>
        <v/>
      </c>
      <c r="AH75" s="61" t="b">
        <f t="shared" si="32"/>
        <v>0</v>
      </c>
      <c r="AI75" s="61" t="b">
        <f t="shared" si="33"/>
        <v>1</v>
      </c>
      <c r="AJ75" s="61" t="b">
        <f t="shared" si="34"/>
        <v>1</v>
      </c>
      <c r="AK75" s="61" t="b">
        <f t="shared" si="35"/>
        <v>0</v>
      </c>
      <c r="AL75" s="61" t="b">
        <f t="shared" si="36"/>
        <v>0</v>
      </c>
      <c r="AM75" s="220" t="b">
        <f t="shared" si="37"/>
        <v>0</v>
      </c>
      <c r="AN75" s="220" t="b">
        <f t="shared" si="38"/>
        <v>0</v>
      </c>
      <c r="AO75" s="220" t="str">
        <f t="shared" si="39"/>
        <v/>
      </c>
      <c r="AP75" s="220" t="str">
        <f t="shared" si="40"/>
        <v/>
      </c>
      <c r="AQ75" s="220" t="str">
        <f t="shared" si="41"/>
        <v/>
      </c>
      <c r="AR75" s="220" t="str">
        <f t="shared" si="42"/>
        <v/>
      </c>
      <c r="AS75" s="4" t="str">
        <f t="shared" si="43"/>
        <v/>
      </c>
      <c r="AT75" s="220" t="str">
        <f t="shared" si="44"/>
        <v/>
      </c>
      <c r="AU75" s="220" t="str">
        <f t="shared" si="45"/>
        <v/>
      </c>
      <c r="AV75" s="220" t="str">
        <f t="shared" si="46"/>
        <v/>
      </c>
      <c r="AW75" s="233" t="str">
        <f t="shared" si="47"/>
        <v/>
      </c>
      <c r="AX75" s="233" t="str">
        <f t="shared" si="48"/>
        <v/>
      </c>
      <c r="AY75" s="222" t="str">
        <f t="shared" si="49"/>
        <v/>
      </c>
      <c r="AZ75" s="222" t="str">
        <f t="shared" si="50"/>
        <v/>
      </c>
      <c r="BA75" s="220" t="str">
        <f t="shared" si="51"/>
        <v/>
      </c>
      <c r="BB75" s="222" t="str">
        <f t="shared" si="52"/>
        <v/>
      </c>
      <c r="BC75" s="233" t="str">
        <f t="shared" si="53"/>
        <v/>
      </c>
      <c r="BD75" s="222" t="str">
        <f t="shared" si="54"/>
        <v/>
      </c>
      <c r="BE75" s="222" t="str">
        <f t="shared" si="55"/>
        <v/>
      </c>
      <c r="BF75" s="222" t="str">
        <f t="shared" si="56"/>
        <v/>
      </c>
      <c r="BG75" s="222" t="str">
        <f t="shared" si="57"/>
        <v/>
      </c>
      <c r="BH75" s="222" t="str">
        <f t="shared" si="58"/>
        <v/>
      </c>
      <c r="BI75" s="222" t="str">
        <f t="shared" si="59"/>
        <v/>
      </c>
      <c r="BJ75" s="222" t="str">
        <f t="shared" si="60"/>
        <v/>
      </c>
      <c r="BK75" s="222" t="str">
        <f t="shared" si="61"/>
        <v/>
      </c>
      <c r="BL75" s="220" t="str">
        <f t="shared" si="62"/>
        <v/>
      </c>
      <c r="BM75" s="220" t="str">
        <f t="shared" si="63"/>
        <v/>
      </c>
      <c r="BN75" s="220" t="str">
        <f t="shared" si="64"/>
        <v/>
      </c>
      <c r="BO75" s="220" t="str">
        <f t="shared" si="65"/>
        <v/>
      </c>
      <c r="BP75" s="220" t="str">
        <f>IF(AM75,VLOOKUP(AT75,'Beschäftigungsgruppen Honorare'!$I$17:$J$23,2,FALSE),"")</f>
        <v/>
      </c>
      <c r="BQ75" s="220" t="str">
        <f>IF(AN75,INDEX('Beschäftigungsgruppen Honorare'!$J$28:$M$31,BO75,BN75),"")</f>
        <v/>
      </c>
      <c r="BR75" s="220" t="str">
        <f t="shared" si="66"/>
        <v/>
      </c>
      <c r="BS75" s="220" t="str">
        <f>IF(AM75,VLOOKUP(AT75,'Beschäftigungsgruppen Honorare'!$I$17:$L$23,3,FALSE),"")</f>
        <v/>
      </c>
      <c r="BT75" s="220" t="str">
        <f>IF(AM75,VLOOKUP(AT75,'Beschäftigungsgruppen Honorare'!$I$17:$L$23,4,FALSE),"")</f>
        <v/>
      </c>
      <c r="BU75" s="220" t="b">
        <f>E75&lt;&gt;config!$H$20</f>
        <v>1</v>
      </c>
      <c r="BV75" s="64" t="b">
        <f t="shared" si="67"/>
        <v>0</v>
      </c>
      <c r="BW75" s="53" t="b">
        <f t="shared" si="68"/>
        <v>0</v>
      </c>
    </row>
    <row r="76" spans="2:75" s="53" customFormat="1" ht="15" customHeight="1" x14ac:dyDescent="0.2">
      <c r="B76" s="203" t="str">
        <f t="shared" si="69"/>
        <v/>
      </c>
      <c r="C76" s="217"/>
      <c r="D76" s="127"/>
      <c r="E76" s="96"/>
      <c r="F76" s="271"/>
      <c r="G76" s="180"/>
      <c r="H76" s="181"/>
      <c r="I76" s="219"/>
      <c r="J76" s="259"/>
      <c r="K76" s="181"/>
      <c r="L76" s="273"/>
      <c r="M76" s="207" t="str">
        <f t="shared" si="18"/>
        <v/>
      </c>
      <c r="N76" s="160" t="str">
        <f t="shared" si="19"/>
        <v/>
      </c>
      <c r="O76" s="161" t="str">
        <f t="shared" si="78"/>
        <v/>
      </c>
      <c r="P76" s="252" t="str">
        <f t="shared" si="79"/>
        <v/>
      </c>
      <c r="Q76" s="254" t="str">
        <f t="shared" si="80"/>
        <v/>
      </c>
      <c r="R76" s="252" t="str">
        <f t="shared" si="23"/>
        <v/>
      </c>
      <c r="S76" s="258" t="str">
        <f t="shared" si="73"/>
        <v/>
      </c>
      <c r="T76" s="252" t="str">
        <f t="shared" si="74"/>
        <v/>
      </c>
      <c r="U76" s="258" t="str">
        <f t="shared" si="75"/>
        <v/>
      </c>
      <c r="V76" s="252" t="str">
        <f t="shared" si="76"/>
        <v/>
      </c>
      <c r="W76" s="258" t="str">
        <f t="shared" si="77"/>
        <v/>
      </c>
      <c r="X76" s="120"/>
      <c r="Y76" s="267"/>
      <c r="Z76" s="4" t="b">
        <f t="shared" si="24"/>
        <v>1</v>
      </c>
      <c r="AA76" s="4" t="b">
        <f t="shared" si="25"/>
        <v>0</v>
      </c>
      <c r="AB76" s="61" t="str">
        <f t="shared" si="26"/>
        <v/>
      </c>
      <c r="AC76" s="61" t="str">
        <f t="shared" si="27"/>
        <v/>
      </c>
      <c r="AD76" s="61" t="str">
        <f t="shared" si="28"/>
        <v/>
      </c>
      <c r="AE76" s="61" t="str">
        <f t="shared" si="29"/>
        <v/>
      </c>
      <c r="AF76" s="232" t="str">
        <f t="shared" si="30"/>
        <v/>
      </c>
      <c r="AG76" s="61" t="str">
        <f t="shared" si="31"/>
        <v/>
      </c>
      <c r="AH76" s="61" t="b">
        <f t="shared" si="32"/>
        <v>0</v>
      </c>
      <c r="AI76" s="61" t="b">
        <f t="shared" si="33"/>
        <v>1</v>
      </c>
      <c r="AJ76" s="61" t="b">
        <f t="shared" si="34"/>
        <v>1</v>
      </c>
      <c r="AK76" s="61" t="b">
        <f t="shared" si="35"/>
        <v>0</v>
      </c>
      <c r="AL76" s="61" t="b">
        <f t="shared" si="36"/>
        <v>0</v>
      </c>
      <c r="AM76" s="220" t="b">
        <f t="shared" si="37"/>
        <v>0</v>
      </c>
      <c r="AN76" s="220" t="b">
        <f t="shared" si="38"/>
        <v>0</v>
      </c>
      <c r="AO76" s="220" t="str">
        <f t="shared" si="39"/>
        <v/>
      </c>
      <c r="AP76" s="220" t="str">
        <f t="shared" si="40"/>
        <v/>
      </c>
      <c r="AQ76" s="220" t="str">
        <f t="shared" si="41"/>
        <v/>
      </c>
      <c r="AR76" s="220" t="str">
        <f t="shared" si="42"/>
        <v/>
      </c>
      <c r="AS76" s="4" t="str">
        <f t="shared" si="43"/>
        <v/>
      </c>
      <c r="AT76" s="220" t="str">
        <f t="shared" si="44"/>
        <v/>
      </c>
      <c r="AU76" s="220" t="str">
        <f t="shared" si="45"/>
        <v/>
      </c>
      <c r="AV76" s="220" t="str">
        <f t="shared" si="46"/>
        <v/>
      </c>
      <c r="AW76" s="233" t="str">
        <f t="shared" si="47"/>
        <v/>
      </c>
      <c r="AX76" s="233" t="str">
        <f t="shared" si="48"/>
        <v/>
      </c>
      <c r="AY76" s="222" t="str">
        <f t="shared" si="49"/>
        <v/>
      </c>
      <c r="AZ76" s="222" t="str">
        <f t="shared" si="50"/>
        <v/>
      </c>
      <c r="BA76" s="220" t="str">
        <f t="shared" si="51"/>
        <v/>
      </c>
      <c r="BB76" s="222" t="str">
        <f t="shared" si="52"/>
        <v/>
      </c>
      <c r="BC76" s="233" t="str">
        <f t="shared" si="53"/>
        <v/>
      </c>
      <c r="BD76" s="222" t="str">
        <f t="shared" si="54"/>
        <v/>
      </c>
      <c r="BE76" s="222" t="str">
        <f t="shared" si="55"/>
        <v/>
      </c>
      <c r="BF76" s="222" t="str">
        <f t="shared" si="56"/>
        <v/>
      </c>
      <c r="BG76" s="222" t="str">
        <f t="shared" si="57"/>
        <v/>
      </c>
      <c r="BH76" s="222" t="str">
        <f t="shared" si="58"/>
        <v/>
      </c>
      <c r="BI76" s="222" t="str">
        <f t="shared" si="59"/>
        <v/>
      </c>
      <c r="BJ76" s="222" t="str">
        <f t="shared" si="60"/>
        <v/>
      </c>
      <c r="BK76" s="222" t="str">
        <f t="shared" si="61"/>
        <v/>
      </c>
      <c r="BL76" s="220" t="str">
        <f t="shared" si="62"/>
        <v/>
      </c>
      <c r="BM76" s="220" t="str">
        <f t="shared" si="63"/>
        <v/>
      </c>
      <c r="BN76" s="220" t="str">
        <f t="shared" si="64"/>
        <v/>
      </c>
      <c r="BO76" s="220" t="str">
        <f t="shared" si="65"/>
        <v/>
      </c>
      <c r="BP76" s="220" t="str">
        <f>IF(AM76,VLOOKUP(AT76,'Beschäftigungsgruppen Honorare'!$I$17:$J$23,2,FALSE),"")</f>
        <v/>
      </c>
      <c r="BQ76" s="220" t="str">
        <f>IF(AN76,INDEX('Beschäftigungsgruppen Honorare'!$J$28:$M$31,BO76,BN76),"")</f>
        <v/>
      </c>
      <c r="BR76" s="220" t="str">
        <f t="shared" si="66"/>
        <v/>
      </c>
      <c r="BS76" s="220" t="str">
        <f>IF(AM76,VLOOKUP(AT76,'Beschäftigungsgruppen Honorare'!$I$17:$L$23,3,FALSE),"")</f>
        <v/>
      </c>
      <c r="BT76" s="220" t="str">
        <f>IF(AM76,VLOOKUP(AT76,'Beschäftigungsgruppen Honorare'!$I$17:$L$23,4,FALSE),"")</f>
        <v/>
      </c>
      <c r="BU76" s="220" t="b">
        <f>E76&lt;&gt;config!$H$20</f>
        <v>1</v>
      </c>
      <c r="BV76" s="64" t="b">
        <f t="shared" si="67"/>
        <v>0</v>
      </c>
      <c r="BW76" s="53" t="b">
        <f t="shared" si="68"/>
        <v>0</v>
      </c>
    </row>
    <row r="77" spans="2:75" s="53" customFormat="1" ht="15" customHeight="1" x14ac:dyDescent="0.2">
      <c r="B77" s="203" t="str">
        <f t="shared" si="69"/>
        <v/>
      </c>
      <c r="C77" s="217"/>
      <c r="D77" s="127"/>
      <c r="E77" s="96"/>
      <c r="F77" s="271"/>
      <c r="G77" s="180"/>
      <c r="H77" s="181"/>
      <c r="I77" s="219"/>
      <c r="J77" s="259"/>
      <c r="K77" s="181"/>
      <c r="L77" s="273"/>
      <c r="M77" s="207" t="str">
        <f t="shared" si="18"/>
        <v/>
      </c>
      <c r="N77" s="160" t="str">
        <f t="shared" si="19"/>
        <v/>
      </c>
      <c r="O77" s="161" t="str">
        <f t="shared" si="78"/>
        <v/>
      </c>
      <c r="P77" s="252" t="str">
        <f t="shared" si="79"/>
        <v/>
      </c>
      <c r="Q77" s="254" t="str">
        <f t="shared" si="80"/>
        <v/>
      </c>
      <c r="R77" s="252" t="str">
        <f t="shared" si="23"/>
        <v/>
      </c>
      <c r="S77" s="258" t="str">
        <f t="shared" si="73"/>
        <v/>
      </c>
      <c r="T77" s="252" t="str">
        <f t="shared" si="74"/>
        <v/>
      </c>
      <c r="U77" s="258" t="str">
        <f t="shared" si="75"/>
        <v/>
      </c>
      <c r="V77" s="252" t="str">
        <f t="shared" si="76"/>
        <v/>
      </c>
      <c r="W77" s="258" t="str">
        <f t="shared" si="77"/>
        <v/>
      </c>
      <c r="X77" s="120"/>
      <c r="Y77" s="267"/>
      <c r="Z77" s="4" t="b">
        <f t="shared" si="24"/>
        <v>1</v>
      </c>
      <c r="AA77" s="4" t="b">
        <f t="shared" si="25"/>
        <v>0</v>
      </c>
      <c r="AB77" s="61" t="str">
        <f t="shared" si="26"/>
        <v/>
      </c>
      <c r="AC77" s="61" t="str">
        <f t="shared" si="27"/>
        <v/>
      </c>
      <c r="AD77" s="61" t="str">
        <f t="shared" si="28"/>
        <v/>
      </c>
      <c r="AE77" s="61" t="str">
        <f t="shared" si="29"/>
        <v/>
      </c>
      <c r="AF77" s="232" t="str">
        <f t="shared" si="30"/>
        <v/>
      </c>
      <c r="AG77" s="61" t="str">
        <f t="shared" si="31"/>
        <v/>
      </c>
      <c r="AH77" s="61" t="b">
        <f t="shared" si="32"/>
        <v>0</v>
      </c>
      <c r="AI77" s="61" t="b">
        <f t="shared" si="33"/>
        <v>1</v>
      </c>
      <c r="AJ77" s="61" t="b">
        <f t="shared" si="34"/>
        <v>1</v>
      </c>
      <c r="AK77" s="61" t="b">
        <f t="shared" si="35"/>
        <v>0</v>
      </c>
      <c r="AL77" s="61" t="b">
        <f t="shared" si="36"/>
        <v>0</v>
      </c>
      <c r="AM77" s="220" t="b">
        <f t="shared" si="37"/>
        <v>0</v>
      </c>
      <c r="AN77" s="220" t="b">
        <f t="shared" si="38"/>
        <v>0</v>
      </c>
      <c r="AO77" s="220" t="str">
        <f t="shared" si="39"/>
        <v/>
      </c>
      <c r="AP77" s="220" t="str">
        <f t="shared" si="40"/>
        <v/>
      </c>
      <c r="AQ77" s="220" t="str">
        <f t="shared" si="41"/>
        <v/>
      </c>
      <c r="AR77" s="220" t="str">
        <f t="shared" si="42"/>
        <v/>
      </c>
      <c r="AS77" s="4" t="str">
        <f t="shared" si="43"/>
        <v/>
      </c>
      <c r="AT77" s="220" t="str">
        <f t="shared" si="44"/>
        <v/>
      </c>
      <c r="AU77" s="220" t="str">
        <f t="shared" si="45"/>
        <v/>
      </c>
      <c r="AV77" s="220" t="str">
        <f t="shared" si="46"/>
        <v/>
      </c>
      <c r="AW77" s="233" t="str">
        <f t="shared" si="47"/>
        <v/>
      </c>
      <c r="AX77" s="233" t="str">
        <f t="shared" si="48"/>
        <v/>
      </c>
      <c r="AY77" s="222" t="str">
        <f t="shared" si="49"/>
        <v/>
      </c>
      <c r="AZ77" s="222" t="str">
        <f t="shared" si="50"/>
        <v/>
      </c>
      <c r="BA77" s="220" t="str">
        <f t="shared" si="51"/>
        <v/>
      </c>
      <c r="BB77" s="222" t="str">
        <f t="shared" si="52"/>
        <v/>
      </c>
      <c r="BC77" s="233" t="str">
        <f t="shared" si="53"/>
        <v/>
      </c>
      <c r="BD77" s="222" t="str">
        <f t="shared" si="54"/>
        <v/>
      </c>
      <c r="BE77" s="222" t="str">
        <f t="shared" si="55"/>
        <v/>
      </c>
      <c r="BF77" s="222" t="str">
        <f t="shared" si="56"/>
        <v/>
      </c>
      <c r="BG77" s="222" t="str">
        <f t="shared" si="57"/>
        <v/>
      </c>
      <c r="BH77" s="222" t="str">
        <f t="shared" si="58"/>
        <v/>
      </c>
      <c r="BI77" s="222" t="str">
        <f t="shared" si="59"/>
        <v/>
      </c>
      <c r="BJ77" s="222" t="str">
        <f t="shared" si="60"/>
        <v/>
      </c>
      <c r="BK77" s="222" t="str">
        <f t="shared" si="61"/>
        <v/>
      </c>
      <c r="BL77" s="220" t="str">
        <f t="shared" si="62"/>
        <v/>
      </c>
      <c r="BM77" s="220" t="str">
        <f t="shared" si="63"/>
        <v/>
      </c>
      <c r="BN77" s="220" t="str">
        <f t="shared" si="64"/>
        <v/>
      </c>
      <c r="BO77" s="220" t="str">
        <f t="shared" si="65"/>
        <v/>
      </c>
      <c r="BP77" s="220" t="str">
        <f>IF(AM77,VLOOKUP(AT77,'Beschäftigungsgruppen Honorare'!$I$17:$J$23,2,FALSE),"")</f>
        <v/>
      </c>
      <c r="BQ77" s="220" t="str">
        <f>IF(AN77,INDEX('Beschäftigungsgruppen Honorare'!$J$28:$M$31,BO77,BN77),"")</f>
        <v/>
      </c>
      <c r="BR77" s="220" t="str">
        <f t="shared" si="66"/>
        <v/>
      </c>
      <c r="BS77" s="220" t="str">
        <f>IF(AM77,VLOOKUP(AT77,'Beschäftigungsgruppen Honorare'!$I$17:$L$23,3,FALSE),"")</f>
        <v/>
      </c>
      <c r="BT77" s="220" t="str">
        <f>IF(AM77,VLOOKUP(AT77,'Beschäftigungsgruppen Honorare'!$I$17:$L$23,4,FALSE),"")</f>
        <v/>
      </c>
      <c r="BU77" s="220" t="b">
        <f>E77&lt;&gt;config!$H$20</f>
        <v>1</v>
      </c>
      <c r="BV77" s="64" t="b">
        <f t="shared" si="67"/>
        <v>0</v>
      </c>
      <c r="BW77" s="53" t="b">
        <f t="shared" si="68"/>
        <v>0</v>
      </c>
    </row>
    <row r="78" spans="2:75" s="53" customFormat="1" ht="15" customHeight="1" x14ac:dyDescent="0.2">
      <c r="B78" s="203" t="str">
        <f t="shared" si="69"/>
        <v/>
      </c>
      <c r="C78" s="217"/>
      <c r="D78" s="127"/>
      <c r="E78" s="96"/>
      <c r="F78" s="271"/>
      <c r="G78" s="180"/>
      <c r="H78" s="181"/>
      <c r="I78" s="219"/>
      <c r="J78" s="259"/>
      <c r="K78" s="181"/>
      <c r="L78" s="273"/>
      <c r="M78" s="207" t="str">
        <f t="shared" si="18"/>
        <v/>
      </c>
      <c r="N78" s="160" t="str">
        <f t="shared" si="19"/>
        <v/>
      </c>
      <c r="O78" s="161" t="str">
        <f t="shared" si="78"/>
        <v/>
      </c>
      <c r="P78" s="252" t="str">
        <f t="shared" si="79"/>
        <v/>
      </c>
      <c r="Q78" s="254" t="str">
        <f t="shared" si="80"/>
        <v/>
      </c>
      <c r="R78" s="252" t="str">
        <f t="shared" si="23"/>
        <v/>
      </c>
      <c r="S78" s="258" t="str">
        <f t="shared" si="73"/>
        <v/>
      </c>
      <c r="T78" s="252" t="str">
        <f t="shared" si="74"/>
        <v/>
      </c>
      <c r="U78" s="258" t="str">
        <f t="shared" si="75"/>
        <v/>
      </c>
      <c r="V78" s="252" t="str">
        <f t="shared" si="76"/>
        <v/>
      </c>
      <c r="W78" s="258" t="str">
        <f t="shared" si="77"/>
        <v/>
      </c>
      <c r="X78" s="120"/>
      <c r="Y78" s="267"/>
      <c r="Z78" s="4" t="b">
        <f t="shared" si="24"/>
        <v>1</v>
      </c>
      <c r="AA78" s="4" t="b">
        <f t="shared" si="25"/>
        <v>0</v>
      </c>
      <c r="AB78" s="61" t="str">
        <f t="shared" si="26"/>
        <v/>
      </c>
      <c r="AC78" s="61" t="str">
        <f t="shared" si="27"/>
        <v/>
      </c>
      <c r="AD78" s="61" t="str">
        <f t="shared" si="28"/>
        <v/>
      </c>
      <c r="AE78" s="61" t="str">
        <f t="shared" si="29"/>
        <v/>
      </c>
      <c r="AF78" s="232" t="str">
        <f t="shared" si="30"/>
        <v/>
      </c>
      <c r="AG78" s="61" t="str">
        <f t="shared" si="31"/>
        <v/>
      </c>
      <c r="AH78" s="61" t="b">
        <f t="shared" si="32"/>
        <v>0</v>
      </c>
      <c r="AI78" s="61" t="b">
        <f t="shared" si="33"/>
        <v>1</v>
      </c>
      <c r="AJ78" s="61" t="b">
        <f t="shared" si="34"/>
        <v>1</v>
      </c>
      <c r="AK78" s="61" t="b">
        <f t="shared" si="35"/>
        <v>0</v>
      </c>
      <c r="AL78" s="61" t="b">
        <f t="shared" si="36"/>
        <v>0</v>
      </c>
      <c r="AM78" s="220" t="b">
        <f t="shared" si="37"/>
        <v>0</v>
      </c>
      <c r="AN78" s="220" t="b">
        <f t="shared" si="38"/>
        <v>0</v>
      </c>
      <c r="AO78" s="220" t="str">
        <f t="shared" si="39"/>
        <v/>
      </c>
      <c r="AP78" s="220" t="str">
        <f t="shared" si="40"/>
        <v/>
      </c>
      <c r="AQ78" s="220" t="str">
        <f t="shared" si="41"/>
        <v/>
      </c>
      <c r="AR78" s="220" t="str">
        <f t="shared" si="42"/>
        <v/>
      </c>
      <c r="AS78" s="4" t="str">
        <f t="shared" si="43"/>
        <v/>
      </c>
      <c r="AT78" s="220" t="str">
        <f t="shared" si="44"/>
        <v/>
      </c>
      <c r="AU78" s="220" t="str">
        <f t="shared" si="45"/>
        <v/>
      </c>
      <c r="AV78" s="220" t="str">
        <f t="shared" si="46"/>
        <v/>
      </c>
      <c r="AW78" s="233" t="str">
        <f t="shared" si="47"/>
        <v/>
      </c>
      <c r="AX78" s="233" t="str">
        <f t="shared" si="48"/>
        <v/>
      </c>
      <c r="AY78" s="222" t="str">
        <f t="shared" si="49"/>
        <v/>
      </c>
      <c r="AZ78" s="222" t="str">
        <f t="shared" si="50"/>
        <v/>
      </c>
      <c r="BA78" s="220" t="str">
        <f t="shared" si="51"/>
        <v/>
      </c>
      <c r="BB78" s="222" t="str">
        <f t="shared" si="52"/>
        <v/>
      </c>
      <c r="BC78" s="233" t="str">
        <f t="shared" si="53"/>
        <v/>
      </c>
      <c r="BD78" s="222" t="str">
        <f t="shared" si="54"/>
        <v/>
      </c>
      <c r="BE78" s="222" t="str">
        <f t="shared" si="55"/>
        <v/>
      </c>
      <c r="BF78" s="222" t="str">
        <f t="shared" si="56"/>
        <v/>
      </c>
      <c r="BG78" s="222" t="str">
        <f t="shared" si="57"/>
        <v/>
      </c>
      <c r="BH78" s="222" t="str">
        <f t="shared" si="58"/>
        <v/>
      </c>
      <c r="BI78" s="222" t="str">
        <f t="shared" si="59"/>
        <v/>
      </c>
      <c r="BJ78" s="222" t="str">
        <f t="shared" si="60"/>
        <v/>
      </c>
      <c r="BK78" s="222" t="str">
        <f t="shared" si="61"/>
        <v/>
      </c>
      <c r="BL78" s="220" t="str">
        <f t="shared" si="62"/>
        <v/>
      </c>
      <c r="BM78" s="220" t="str">
        <f t="shared" si="63"/>
        <v/>
      </c>
      <c r="BN78" s="220" t="str">
        <f t="shared" si="64"/>
        <v/>
      </c>
      <c r="BO78" s="220" t="str">
        <f t="shared" si="65"/>
        <v/>
      </c>
      <c r="BP78" s="220" t="str">
        <f>IF(AM78,VLOOKUP(AT78,'Beschäftigungsgruppen Honorare'!$I$17:$J$23,2,FALSE),"")</f>
        <v/>
      </c>
      <c r="BQ78" s="220" t="str">
        <f>IF(AN78,INDEX('Beschäftigungsgruppen Honorare'!$J$28:$M$31,BO78,BN78),"")</f>
        <v/>
      </c>
      <c r="BR78" s="220" t="str">
        <f t="shared" si="66"/>
        <v/>
      </c>
      <c r="BS78" s="220" t="str">
        <f>IF(AM78,VLOOKUP(AT78,'Beschäftigungsgruppen Honorare'!$I$17:$L$23,3,FALSE),"")</f>
        <v/>
      </c>
      <c r="BT78" s="220" t="str">
        <f>IF(AM78,VLOOKUP(AT78,'Beschäftigungsgruppen Honorare'!$I$17:$L$23,4,FALSE),"")</f>
        <v/>
      </c>
      <c r="BU78" s="220" t="b">
        <f>E78&lt;&gt;config!$H$20</f>
        <v>1</v>
      </c>
      <c r="BV78" s="64" t="b">
        <f t="shared" si="67"/>
        <v>0</v>
      </c>
      <c r="BW78" s="53" t="b">
        <f t="shared" si="68"/>
        <v>0</v>
      </c>
    </row>
    <row r="79" spans="2:75" s="53" customFormat="1" ht="15" customHeight="1" x14ac:dyDescent="0.2">
      <c r="B79" s="203" t="str">
        <f t="shared" si="69"/>
        <v/>
      </c>
      <c r="C79" s="217"/>
      <c r="D79" s="127"/>
      <c r="E79" s="96"/>
      <c r="F79" s="271"/>
      <c r="G79" s="180"/>
      <c r="H79" s="181"/>
      <c r="I79" s="219"/>
      <c r="J79" s="259"/>
      <c r="K79" s="181"/>
      <c r="L79" s="273"/>
      <c r="M79" s="207" t="str">
        <f t="shared" si="18"/>
        <v/>
      </c>
      <c r="N79" s="160" t="str">
        <f t="shared" si="19"/>
        <v/>
      </c>
      <c r="O79" s="161" t="str">
        <f t="shared" si="78"/>
        <v/>
      </c>
      <c r="P79" s="252" t="str">
        <f t="shared" si="79"/>
        <v/>
      </c>
      <c r="Q79" s="254" t="str">
        <f t="shared" si="80"/>
        <v/>
      </c>
      <c r="R79" s="252" t="str">
        <f t="shared" si="23"/>
        <v/>
      </c>
      <c r="S79" s="258" t="str">
        <f t="shared" si="73"/>
        <v/>
      </c>
      <c r="T79" s="252" t="str">
        <f t="shared" si="74"/>
        <v/>
      </c>
      <c r="U79" s="258" t="str">
        <f t="shared" si="75"/>
        <v/>
      </c>
      <c r="V79" s="252" t="str">
        <f t="shared" si="76"/>
        <v/>
      </c>
      <c r="W79" s="258" t="str">
        <f t="shared" si="77"/>
        <v/>
      </c>
      <c r="X79" s="120"/>
      <c r="Y79" s="267"/>
      <c r="Z79" s="4" t="b">
        <f t="shared" si="24"/>
        <v>1</v>
      </c>
      <c r="AA79" s="4" t="b">
        <f t="shared" si="25"/>
        <v>0</v>
      </c>
      <c r="AB79" s="61" t="str">
        <f t="shared" si="26"/>
        <v/>
      </c>
      <c r="AC79" s="61" t="str">
        <f t="shared" si="27"/>
        <v/>
      </c>
      <c r="AD79" s="61" t="str">
        <f t="shared" si="28"/>
        <v/>
      </c>
      <c r="AE79" s="61" t="str">
        <f t="shared" si="29"/>
        <v/>
      </c>
      <c r="AF79" s="232" t="str">
        <f t="shared" si="30"/>
        <v/>
      </c>
      <c r="AG79" s="61" t="str">
        <f t="shared" si="31"/>
        <v/>
      </c>
      <c r="AH79" s="61" t="b">
        <f t="shared" si="32"/>
        <v>0</v>
      </c>
      <c r="AI79" s="61" t="b">
        <f t="shared" si="33"/>
        <v>1</v>
      </c>
      <c r="AJ79" s="61" t="b">
        <f t="shared" si="34"/>
        <v>1</v>
      </c>
      <c r="AK79" s="61" t="b">
        <f t="shared" si="35"/>
        <v>0</v>
      </c>
      <c r="AL79" s="61" t="b">
        <f t="shared" si="36"/>
        <v>0</v>
      </c>
      <c r="AM79" s="220" t="b">
        <f t="shared" si="37"/>
        <v>0</v>
      </c>
      <c r="AN79" s="220" t="b">
        <f t="shared" si="38"/>
        <v>0</v>
      </c>
      <c r="AO79" s="220" t="str">
        <f t="shared" si="39"/>
        <v/>
      </c>
      <c r="AP79" s="220" t="str">
        <f t="shared" si="40"/>
        <v/>
      </c>
      <c r="AQ79" s="220" t="str">
        <f t="shared" si="41"/>
        <v/>
      </c>
      <c r="AR79" s="220" t="str">
        <f t="shared" si="42"/>
        <v/>
      </c>
      <c r="AS79" s="4" t="str">
        <f t="shared" si="43"/>
        <v/>
      </c>
      <c r="AT79" s="220" t="str">
        <f t="shared" si="44"/>
        <v/>
      </c>
      <c r="AU79" s="220" t="str">
        <f t="shared" si="45"/>
        <v/>
      </c>
      <c r="AV79" s="220" t="str">
        <f t="shared" si="46"/>
        <v/>
      </c>
      <c r="AW79" s="233" t="str">
        <f t="shared" si="47"/>
        <v/>
      </c>
      <c r="AX79" s="233" t="str">
        <f t="shared" si="48"/>
        <v/>
      </c>
      <c r="AY79" s="222" t="str">
        <f t="shared" si="49"/>
        <v/>
      </c>
      <c r="AZ79" s="222" t="str">
        <f t="shared" si="50"/>
        <v/>
      </c>
      <c r="BA79" s="220" t="str">
        <f t="shared" si="51"/>
        <v/>
      </c>
      <c r="BB79" s="222" t="str">
        <f t="shared" si="52"/>
        <v/>
      </c>
      <c r="BC79" s="233" t="str">
        <f t="shared" si="53"/>
        <v/>
      </c>
      <c r="BD79" s="222" t="str">
        <f t="shared" si="54"/>
        <v/>
      </c>
      <c r="BE79" s="222" t="str">
        <f t="shared" si="55"/>
        <v/>
      </c>
      <c r="BF79" s="222" t="str">
        <f t="shared" si="56"/>
        <v/>
      </c>
      <c r="BG79" s="222" t="str">
        <f t="shared" si="57"/>
        <v/>
      </c>
      <c r="BH79" s="222" t="str">
        <f t="shared" si="58"/>
        <v/>
      </c>
      <c r="BI79" s="222" t="str">
        <f t="shared" si="59"/>
        <v/>
      </c>
      <c r="BJ79" s="222" t="str">
        <f t="shared" si="60"/>
        <v/>
      </c>
      <c r="BK79" s="222" t="str">
        <f t="shared" si="61"/>
        <v/>
      </c>
      <c r="BL79" s="220" t="str">
        <f t="shared" si="62"/>
        <v/>
      </c>
      <c r="BM79" s="220" t="str">
        <f t="shared" si="63"/>
        <v/>
      </c>
      <c r="BN79" s="220" t="str">
        <f t="shared" si="64"/>
        <v/>
      </c>
      <c r="BO79" s="220" t="str">
        <f t="shared" si="65"/>
        <v/>
      </c>
      <c r="BP79" s="220" t="str">
        <f>IF(AM79,VLOOKUP(AT79,'Beschäftigungsgruppen Honorare'!$I$17:$J$23,2,FALSE),"")</f>
        <v/>
      </c>
      <c r="BQ79" s="220" t="str">
        <f>IF(AN79,INDEX('Beschäftigungsgruppen Honorare'!$J$28:$M$31,BO79,BN79),"")</f>
        <v/>
      </c>
      <c r="BR79" s="220" t="str">
        <f t="shared" si="66"/>
        <v/>
      </c>
      <c r="BS79" s="220" t="str">
        <f>IF(AM79,VLOOKUP(AT79,'Beschäftigungsgruppen Honorare'!$I$17:$L$23,3,FALSE),"")</f>
        <v/>
      </c>
      <c r="BT79" s="220" t="str">
        <f>IF(AM79,VLOOKUP(AT79,'Beschäftigungsgruppen Honorare'!$I$17:$L$23,4,FALSE),"")</f>
        <v/>
      </c>
      <c r="BU79" s="220" t="b">
        <f>E79&lt;&gt;config!$H$20</f>
        <v>1</v>
      </c>
      <c r="BV79" s="64" t="b">
        <f t="shared" si="67"/>
        <v>0</v>
      </c>
      <c r="BW79" s="53" t="b">
        <f t="shared" si="68"/>
        <v>0</v>
      </c>
    </row>
    <row r="80" spans="2:75" s="53" customFormat="1" ht="15" customHeight="1" x14ac:dyDescent="0.2">
      <c r="B80" s="203" t="str">
        <f t="shared" si="69"/>
        <v/>
      </c>
      <c r="C80" s="217"/>
      <c r="D80" s="127"/>
      <c r="E80" s="96"/>
      <c r="F80" s="271"/>
      <c r="G80" s="180"/>
      <c r="H80" s="181"/>
      <c r="I80" s="219"/>
      <c r="J80" s="259"/>
      <c r="K80" s="181"/>
      <c r="L80" s="273"/>
      <c r="M80" s="207" t="str">
        <f t="shared" si="18"/>
        <v/>
      </c>
      <c r="N80" s="160" t="str">
        <f t="shared" si="19"/>
        <v/>
      </c>
      <c r="O80" s="161" t="str">
        <f t="shared" si="78"/>
        <v/>
      </c>
      <c r="P80" s="252" t="str">
        <f t="shared" si="79"/>
        <v/>
      </c>
      <c r="Q80" s="254" t="str">
        <f t="shared" si="80"/>
        <v/>
      </c>
      <c r="R80" s="252" t="str">
        <f t="shared" si="23"/>
        <v/>
      </c>
      <c r="S80" s="258" t="str">
        <f t="shared" si="73"/>
        <v/>
      </c>
      <c r="T80" s="252" t="str">
        <f t="shared" si="74"/>
        <v/>
      </c>
      <c r="U80" s="258" t="str">
        <f t="shared" si="75"/>
        <v/>
      </c>
      <c r="V80" s="252" t="str">
        <f t="shared" si="76"/>
        <v/>
      </c>
      <c r="W80" s="258" t="str">
        <f t="shared" si="77"/>
        <v/>
      </c>
      <c r="X80" s="120"/>
      <c r="Y80" s="267"/>
      <c r="Z80" s="4" t="b">
        <f t="shared" si="24"/>
        <v>1</v>
      </c>
      <c r="AA80" s="4" t="b">
        <f t="shared" si="25"/>
        <v>0</v>
      </c>
      <c r="AB80" s="61" t="str">
        <f t="shared" si="26"/>
        <v/>
      </c>
      <c r="AC80" s="61" t="str">
        <f t="shared" si="27"/>
        <v/>
      </c>
      <c r="AD80" s="61" t="str">
        <f t="shared" si="28"/>
        <v/>
      </c>
      <c r="AE80" s="61" t="str">
        <f t="shared" si="29"/>
        <v/>
      </c>
      <c r="AF80" s="232" t="str">
        <f t="shared" si="30"/>
        <v/>
      </c>
      <c r="AG80" s="61" t="str">
        <f t="shared" si="31"/>
        <v/>
      </c>
      <c r="AH80" s="61" t="b">
        <f t="shared" si="32"/>
        <v>0</v>
      </c>
      <c r="AI80" s="61" t="b">
        <f t="shared" si="33"/>
        <v>1</v>
      </c>
      <c r="AJ80" s="61" t="b">
        <f t="shared" si="34"/>
        <v>1</v>
      </c>
      <c r="AK80" s="61" t="b">
        <f t="shared" si="35"/>
        <v>0</v>
      </c>
      <c r="AL80" s="61" t="b">
        <f t="shared" si="36"/>
        <v>0</v>
      </c>
      <c r="AM80" s="220" t="b">
        <f t="shared" si="37"/>
        <v>0</v>
      </c>
      <c r="AN80" s="220" t="b">
        <f t="shared" si="38"/>
        <v>0</v>
      </c>
      <c r="AO80" s="220" t="str">
        <f t="shared" si="39"/>
        <v/>
      </c>
      <c r="AP80" s="220" t="str">
        <f t="shared" si="40"/>
        <v/>
      </c>
      <c r="AQ80" s="220" t="str">
        <f t="shared" si="41"/>
        <v/>
      </c>
      <c r="AR80" s="220" t="str">
        <f t="shared" si="42"/>
        <v/>
      </c>
      <c r="AS80" s="4" t="str">
        <f t="shared" si="43"/>
        <v/>
      </c>
      <c r="AT80" s="220" t="str">
        <f t="shared" si="44"/>
        <v/>
      </c>
      <c r="AU80" s="220" t="str">
        <f t="shared" si="45"/>
        <v/>
      </c>
      <c r="AV80" s="220" t="str">
        <f t="shared" si="46"/>
        <v/>
      </c>
      <c r="AW80" s="233" t="str">
        <f t="shared" si="47"/>
        <v/>
      </c>
      <c r="AX80" s="233" t="str">
        <f t="shared" si="48"/>
        <v/>
      </c>
      <c r="AY80" s="222" t="str">
        <f t="shared" si="49"/>
        <v/>
      </c>
      <c r="AZ80" s="222" t="str">
        <f t="shared" si="50"/>
        <v/>
      </c>
      <c r="BA80" s="220" t="str">
        <f t="shared" si="51"/>
        <v/>
      </c>
      <c r="BB80" s="222" t="str">
        <f t="shared" si="52"/>
        <v/>
      </c>
      <c r="BC80" s="233" t="str">
        <f t="shared" si="53"/>
        <v/>
      </c>
      <c r="BD80" s="222" t="str">
        <f t="shared" si="54"/>
        <v/>
      </c>
      <c r="BE80" s="222" t="str">
        <f t="shared" si="55"/>
        <v/>
      </c>
      <c r="BF80" s="222" t="str">
        <f t="shared" si="56"/>
        <v/>
      </c>
      <c r="BG80" s="222" t="str">
        <f t="shared" si="57"/>
        <v/>
      </c>
      <c r="BH80" s="222" t="str">
        <f t="shared" si="58"/>
        <v/>
      </c>
      <c r="BI80" s="222" t="str">
        <f t="shared" si="59"/>
        <v/>
      </c>
      <c r="BJ80" s="222" t="str">
        <f t="shared" si="60"/>
        <v/>
      </c>
      <c r="BK80" s="222" t="str">
        <f t="shared" si="61"/>
        <v/>
      </c>
      <c r="BL80" s="220" t="str">
        <f t="shared" si="62"/>
        <v/>
      </c>
      <c r="BM80" s="220" t="str">
        <f t="shared" si="63"/>
        <v/>
      </c>
      <c r="BN80" s="220" t="str">
        <f t="shared" si="64"/>
        <v/>
      </c>
      <c r="BO80" s="220" t="str">
        <f t="shared" si="65"/>
        <v/>
      </c>
      <c r="BP80" s="220" t="str">
        <f>IF(AM80,VLOOKUP(AT80,'Beschäftigungsgruppen Honorare'!$I$17:$J$23,2,FALSE),"")</f>
        <v/>
      </c>
      <c r="BQ80" s="220" t="str">
        <f>IF(AN80,INDEX('Beschäftigungsgruppen Honorare'!$J$28:$M$31,BO80,BN80),"")</f>
        <v/>
      </c>
      <c r="BR80" s="220" t="str">
        <f t="shared" si="66"/>
        <v/>
      </c>
      <c r="BS80" s="220" t="str">
        <f>IF(AM80,VLOOKUP(AT80,'Beschäftigungsgruppen Honorare'!$I$17:$L$23,3,FALSE),"")</f>
        <v/>
      </c>
      <c r="BT80" s="220" t="str">
        <f>IF(AM80,VLOOKUP(AT80,'Beschäftigungsgruppen Honorare'!$I$17:$L$23,4,FALSE),"")</f>
        <v/>
      </c>
      <c r="BU80" s="220" t="b">
        <f>E80&lt;&gt;config!$H$20</f>
        <v>1</v>
      </c>
      <c r="BV80" s="64" t="b">
        <f t="shared" si="67"/>
        <v>0</v>
      </c>
      <c r="BW80" s="53" t="b">
        <f t="shared" si="68"/>
        <v>0</v>
      </c>
    </row>
    <row r="81" spans="2:75" s="53" customFormat="1" ht="15" customHeight="1" x14ac:dyDescent="0.2">
      <c r="B81" s="203" t="str">
        <f t="shared" si="69"/>
        <v/>
      </c>
      <c r="C81" s="217"/>
      <c r="D81" s="127"/>
      <c r="E81" s="96"/>
      <c r="F81" s="271"/>
      <c r="G81" s="180"/>
      <c r="H81" s="181"/>
      <c r="I81" s="219"/>
      <c r="J81" s="259"/>
      <c r="K81" s="181"/>
      <c r="L81" s="273"/>
      <c r="M81" s="207" t="str">
        <f t="shared" si="18"/>
        <v/>
      </c>
      <c r="N81" s="160" t="str">
        <f t="shared" si="19"/>
        <v/>
      </c>
      <c r="O81" s="161" t="str">
        <f t="shared" si="78"/>
        <v/>
      </c>
      <c r="P81" s="252" t="str">
        <f t="shared" si="79"/>
        <v/>
      </c>
      <c r="Q81" s="254" t="str">
        <f t="shared" si="80"/>
        <v/>
      </c>
      <c r="R81" s="252" t="str">
        <f t="shared" si="23"/>
        <v/>
      </c>
      <c r="S81" s="258" t="str">
        <f t="shared" si="73"/>
        <v/>
      </c>
      <c r="T81" s="252" t="str">
        <f t="shared" si="74"/>
        <v/>
      </c>
      <c r="U81" s="258" t="str">
        <f t="shared" si="75"/>
        <v/>
      </c>
      <c r="V81" s="252" t="str">
        <f t="shared" si="76"/>
        <v/>
      </c>
      <c r="W81" s="258" t="str">
        <f t="shared" si="77"/>
        <v/>
      </c>
      <c r="X81" s="120"/>
      <c r="Y81" s="267"/>
      <c r="Z81" s="4" t="b">
        <f t="shared" si="24"/>
        <v>1</v>
      </c>
      <c r="AA81" s="4" t="b">
        <f t="shared" si="25"/>
        <v>0</v>
      </c>
      <c r="AB81" s="61" t="str">
        <f t="shared" si="26"/>
        <v/>
      </c>
      <c r="AC81" s="61" t="str">
        <f t="shared" si="27"/>
        <v/>
      </c>
      <c r="AD81" s="61" t="str">
        <f t="shared" si="28"/>
        <v/>
      </c>
      <c r="AE81" s="61" t="str">
        <f t="shared" si="29"/>
        <v/>
      </c>
      <c r="AF81" s="232" t="str">
        <f t="shared" si="30"/>
        <v/>
      </c>
      <c r="AG81" s="61" t="str">
        <f t="shared" si="31"/>
        <v/>
      </c>
      <c r="AH81" s="61" t="b">
        <f t="shared" si="32"/>
        <v>0</v>
      </c>
      <c r="AI81" s="61" t="b">
        <f t="shared" si="33"/>
        <v>1</v>
      </c>
      <c r="AJ81" s="61" t="b">
        <f t="shared" si="34"/>
        <v>1</v>
      </c>
      <c r="AK81" s="61" t="b">
        <f t="shared" si="35"/>
        <v>0</v>
      </c>
      <c r="AL81" s="61" t="b">
        <f t="shared" si="36"/>
        <v>0</v>
      </c>
      <c r="AM81" s="220" t="b">
        <f t="shared" si="37"/>
        <v>0</v>
      </c>
      <c r="AN81" s="220" t="b">
        <f t="shared" si="38"/>
        <v>0</v>
      </c>
      <c r="AO81" s="220" t="str">
        <f t="shared" si="39"/>
        <v/>
      </c>
      <c r="AP81" s="220" t="str">
        <f t="shared" si="40"/>
        <v/>
      </c>
      <c r="AQ81" s="220" t="str">
        <f t="shared" si="41"/>
        <v/>
      </c>
      <c r="AR81" s="220" t="str">
        <f t="shared" si="42"/>
        <v/>
      </c>
      <c r="AS81" s="4" t="str">
        <f t="shared" si="43"/>
        <v/>
      </c>
      <c r="AT81" s="220" t="str">
        <f t="shared" si="44"/>
        <v/>
      </c>
      <c r="AU81" s="220" t="str">
        <f t="shared" si="45"/>
        <v/>
      </c>
      <c r="AV81" s="220" t="str">
        <f t="shared" si="46"/>
        <v/>
      </c>
      <c r="AW81" s="233" t="str">
        <f t="shared" si="47"/>
        <v/>
      </c>
      <c r="AX81" s="233" t="str">
        <f t="shared" si="48"/>
        <v/>
      </c>
      <c r="AY81" s="222" t="str">
        <f t="shared" si="49"/>
        <v/>
      </c>
      <c r="AZ81" s="222" t="str">
        <f t="shared" si="50"/>
        <v/>
      </c>
      <c r="BA81" s="220" t="str">
        <f t="shared" si="51"/>
        <v/>
      </c>
      <c r="BB81" s="222" t="str">
        <f t="shared" si="52"/>
        <v/>
      </c>
      <c r="BC81" s="233" t="str">
        <f t="shared" si="53"/>
        <v/>
      </c>
      <c r="BD81" s="222" t="str">
        <f t="shared" si="54"/>
        <v/>
      </c>
      <c r="BE81" s="222" t="str">
        <f t="shared" si="55"/>
        <v/>
      </c>
      <c r="BF81" s="222" t="str">
        <f t="shared" si="56"/>
        <v/>
      </c>
      <c r="BG81" s="222" t="str">
        <f t="shared" si="57"/>
        <v/>
      </c>
      <c r="BH81" s="222" t="str">
        <f t="shared" si="58"/>
        <v/>
      </c>
      <c r="BI81" s="222" t="str">
        <f t="shared" si="59"/>
        <v/>
      </c>
      <c r="BJ81" s="222" t="str">
        <f t="shared" si="60"/>
        <v/>
      </c>
      <c r="BK81" s="222" t="str">
        <f t="shared" si="61"/>
        <v/>
      </c>
      <c r="BL81" s="220" t="str">
        <f t="shared" si="62"/>
        <v/>
      </c>
      <c r="BM81" s="220" t="str">
        <f t="shared" si="63"/>
        <v/>
      </c>
      <c r="BN81" s="220" t="str">
        <f t="shared" si="64"/>
        <v/>
      </c>
      <c r="BO81" s="220" t="str">
        <f t="shared" si="65"/>
        <v/>
      </c>
      <c r="BP81" s="220" t="str">
        <f>IF(AM81,VLOOKUP(AT81,'Beschäftigungsgruppen Honorare'!$I$17:$J$23,2,FALSE),"")</f>
        <v/>
      </c>
      <c r="BQ81" s="220" t="str">
        <f>IF(AN81,INDEX('Beschäftigungsgruppen Honorare'!$J$28:$M$31,BO81,BN81),"")</f>
        <v/>
      </c>
      <c r="BR81" s="220" t="str">
        <f t="shared" si="66"/>
        <v/>
      </c>
      <c r="BS81" s="220" t="str">
        <f>IF(AM81,VLOOKUP(AT81,'Beschäftigungsgruppen Honorare'!$I$17:$L$23,3,FALSE),"")</f>
        <v/>
      </c>
      <c r="BT81" s="220" t="str">
        <f>IF(AM81,VLOOKUP(AT81,'Beschäftigungsgruppen Honorare'!$I$17:$L$23,4,FALSE),"")</f>
        <v/>
      </c>
      <c r="BU81" s="220" t="b">
        <f>E81&lt;&gt;config!$H$20</f>
        <v>1</v>
      </c>
      <c r="BV81" s="64" t="b">
        <f t="shared" si="67"/>
        <v>0</v>
      </c>
      <c r="BW81" s="53" t="b">
        <f t="shared" si="68"/>
        <v>0</v>
      </c>
    </row>
    <row r="82" spans="2:75" s="53" customFormat="1" ht="15" customHeight="1" x14ac:dyDescent="0.2">
      <c r="B82" s="203" t="str">
        <f t="shared" si="69"/>
        <v/>
      </c>
      <c r="C82" s="217"/>
      <c r="D82" s="127"/>
      <c r="E82" s="96"/>
      <c r="F82" s="271"/>
      <c r="G82" s="180"/>
      <c r="H82" s="181"/>
      <c r="I82" s="219"/>
      <c r="J82" s="259"/>
      <c r="K82" s="181"/>
      <c r="L82" s="273"/>
      <c r="M82" s="207" t="str">
        <f t="shared" si="18"/>
        <v/>
      </c>
      <c r="N82" s="160" t="str">
        <f t="shared" si="19"/>
        <v/>
      </c>
      <c r="O82" s="161" t="str">
        <f t="shared" si="78"/>
        <v/>
      </c>
      <c r="P82" s="252" t="str">
        <f t="shared" si="79"/>
        <v/>
      </c>
      <c r="Q82" s="254" t="str">
        <f t="shared" si="80"/>
        <v/>
      </c>
      <c r="R82" s="252" t="str">
        <f t="shared" si="23"/>
        <v/>
      </c>
      <c r="S82" s="258" t="str">
        <f t="shared" si="73"/>
        <v/>
      </c>
      <c r="T82" s="252" t="str">
        <f t="shared" si="74"/>
        <v/>
      </c>
      <c r="U82" s="258" t="str">
        <f t="shared" si="75"/>
        <v/>
      </c>
      <c r="V82" s="252" t="str">
        <f t="shared" si="76"/>
        <v/>
      </c>
      <c r="W82" s="258" t="str">
        <f t="shared" si="77"/>
        <v/>
      </c>
      <c r="X82" s="120"/>
      <c r="Y82" s="267"/>
      <c r="Z82" s="4" t="b">
        <f t="shared" si="24"/>
        <v>1</v>
      </c>
      <c r="AA82" s="4" t="b">
        <f t="shared" si="25"/>
        <v>0</v>
      </c>
      <c r="AB82" s="61" t="str">
        <f t="shared" si="26"/>
        <v/>
      </c>
      <c r="AC82" s="61" t="str">
        <f t="shared" si="27"/>
        <v/>
      </c>
      <c r="AD82" s="61" t="str">
        <f t="shared" si="28"/>
        <v/>
      </c>
      <c r="AE82" s="61" t="str">
        <f t="shared" si="29"/>
        <v/>
      </c>
      <c r="AF82" s="232" t="str">
        <f t="shared" si="30"/>
        <v/>
      </c>
      <c r="AG82" s="61" t="str">
        <f t="shared" si="31"/>
        <v/>
      </c>
      <c r="AH82" s="61" t="b">
        <f t="shared" si="32"/>
        <v>0</v>
      </c>
      <c r="AI82" s="61" t="b">
        <f t="shared" si="33"/>
        <v>1</v>
      </c>
      <c r="AJ82" s="61" t="b">
        <f t="shared" si="34"/>
        <v>1</v>
      </c>
      <c r="AK82" s="61" t="b">
        <f t="shared" si="35"/>
        <v>0</v>
      </c>
      <c r="AL82" s="61" t="b">
        <f t="shared" si="36"/>
        <v>0</v>
      </c>
      <c r="AM82" s="220" t="b">
        <f t="shared" si="37"/>
        <v>0</v>
      </c>
      <c r="AN82" s="220" t="b">
        <f t="shared" si="38"/>
        <v>0</v>
      </c>
      <c r="AO82" s="220" t="str">
        <f t="shared" si="39"/>
        <v/>
      </c>
      <c r="AP82" s="220" t="str">
        <f t="shared" si="40"/>
        <v/>
      </c>
      <c r="AQ82" s="220" t="str">
        <f t="shared" si="41"/>
        <v/>
      </c>
      <c r="AR82" s="220" t="str">
        <f t="shared" si="42"/>
        <v/>
      </c>
      <c r="AS82" s="4" t="str">
        <f t="shared" si="43"/>
        <v/>
      </c>
      <c r="AT82" s="220" t="str">
        <f t="shared" si="44"/>
        <v/>
      </c>
      <c r="AU82" s="220" t="str">
        <f t="shared" si="45"/>
        <v/>
      </c>
      <c r="AV82" s="220" t="str">
        <f t="shared" si="46"/>
        <v/>
      </c>
      <c r="AW82" s="233" t="str">
        <f t="shared" si="47"/>
        <v/>
      </c>
      <c r="AX82" s="233" t="str">
        <f t="shared" si="48"/>
        <v/>
      </c>
      <c r="AY82" s="222" t="str">
        <f t="shared" si="49"/>
        <v/>
      </c>
      <c r="AZ82" s="222" t="str">
        <f t="shared" si="50"/>
        <v/>
      </c>
      <c r="BA82" s="220" t="str">
        <f t="shared" si="51"/>
        <v/>
      </c>
      <c r="BB82" s="222" t="str">
        <f t="shared" si="52"/>
        <v/>
      </c>
      <c r="BC82" s="233" t="str">
        <f t="shared" si="53"/>
        <v/>
      </c>
      <c r="BD82" s="222" t="str">
        <f t="shared" si="54"/>
        <v/>
      </c>
      <c r="BE82" s="222" t="str">
        <f t="shared" si="55"/>
        <v/>
      </c>
      <c r="BF82" s="222" t="str">
        <f t="shared" si="56"/>
        <v/>
      </c>
      <c r="BG82" s="222" t="str">
        <f t="shared" si="57"/>
        <v/>
      </c>
      <c r="BH82" s="222" t="str">
        <f t="shared" si="58"/>
        <v/>
      </c>
      <c r="BI82" s="222" t="str">
        <f t="shared" si="59"/>
        <v/>
      </c>
      <c r="BJ82" s="222" t="str">
        <f t="shared" si="60"/>
        <v/>
      </c>
      <c r="BK82" s="222" t="str">
        <f t="shared" si="61"/>
        <v/>
      </c>
      <c r="BL82" s="220" t="str">
        <f t="shared" si="62"/>
        <v/>
      </c>
      <c r="BM82" s="220" t="str">
        <f t="shared" si="63"/>
        <v/>
      </c>
      <c r="BN82" s="220" t="str">
        <f t="shared" si="64"/>
        <v/>
      </c>
      <c r="BO82" s="220" t="str">
        <f t="shared" si="65"/>
        <v/>
      </c>
      <c r="BP82" s="220" t="str">
        <f>IF(AM82,VLOOKUP(AT82,'Beschäftigungsgruppen Honorare'!$I$17:$J$23,2,FALSE),"")</f>
        <v/>
      </c>
      <c r="BQ82" s="220" t="str">
        <f>IF(AN82,INDEX('Beschäftigungsgruppen Honorare'!$J$28:$M$31,BO82,BN82),"")</f>
        <v/>
      </c>
      <c r="BR82" s="220" t="str">
        <f t="shared" si="66"/>
        <v/>
      </c>
      <c r="BS82" s="220" t="str">
        <f>IF(AM82,VLOOKUP(AT82,'Beschäftigungsgruppen Honorare'!$I$17:$L$23,3,FALSE),"")</f>
        <v/>
      </c>
      <c r="BT82" s="220" t="str">
        <f>IF(AM82,VLOOKUP(AT82,'Beschäftigungsgruppen Honorare'!$I$17:$L$23,4,FALSE),"")</f>
        <v/>
      </c>
      <c r="BU82" s="220" t="b">
        <f>E82&lt;&gt;config!$H$20</f>
        <v>1</v>
      </c>
      <c r="BV82" s="64" t="b">
        <f t="shared" si="67"/>
        <v>0</v>
      </c>
      <c r="BW82" s="53" t="b">
        <f t="shared" si="68"/>
        <v>0</v>
      </c>
    </row>
    <row r="83" spans="2:75" s="53" customFormat="1" ht="15" customHeight="1" x14ac:dyDescent="0.2">
      <c r="B83" s="203" t="str">
        <f t="shared" si="69"/>
        <v/>
      </c>
      <c r="C83" s="217"/>
      <c r="D83" s="127"/>
      <c r="E83" s="96"/>
      <c r="F83" s="271"/>
      <c r="G83" s="180"/>
      <c r="H83" s="181"/>
      <c r="I83" s="219"/>
      <c r="J83" s="259"/>
      <c r="K83" s="181"/>
      <c r="L83" s="273"/>
      <c r="M83" s="207" t="str">
        <f t="shared" si="18"/>
        <v/>
      </c>
      <c r="N83" s="160" t="str">
        <f t="shared" si="19"/>
        <v/>
      </c>
      <c r="O83" s="161" t="str">
        <f t="shared" si="78"/>
        <v/>
      </c>
      <c r="P83" s="252" t="str">
        <f t="shared" si="79"/>
        <v/>
      </c>
      <c r="Q83" s="254" t="str">
        <f t="shared" si="80"/>
        <v/>
      </c>
      <c r="R83" s="252" t="str">
        <f t="shared" si="23"/>
        <v/>
      </c>
      <c r="S83" s="258" t="str">
        <f t="shared" si="73"/>
        <v/>
      </c>
      <c r="T83" s="252" t="str">
        <f t="shared" si="74"/>
        <v/>
      </c>
      <c r="U83" s="258" t="str">
        <f t="shared" si="75"/>
        <v/>
      </c>
      <c r="V83" s="252" t="str">
        <f t="shared" si="76"/>
        <v/>
      </c>
      <c r="W83" s="258" t="str">
        <f t="shared" si="77"/>
        <v/>
      </c>
      <c r="X83" s="120"/>
      <c r="Y83" s="267"/>
      <c r="Z83" s="4" t="b">
        <f t="shared" si="24"/>
        <v>1</v>
      </c>
      <c r="AA83" s="4" t="b">
        <f t="shared" si="25"/>
        <v>0</v>
      </c>
      <c r="AB83" s="61" t="str">
        <f t="shared" si="26"/>
        <v/>
      </c>
      <c r="AC83" s="61" t="str">
        <f t="shared" si="27"/>
        <v/>
      </c>
      <c r="AD83" s="61" t="str">
        <f t="shared" si="28"/>
        <v/>
      </c>
      <c r="AE83" s="61" t="str">
        <f t="shared" si="29"/>
        <v/>
      </c>
      <c r="AF83" s="232" t="str">
        <f t="shared" si="30"/>
        <v/>
      </c>
      <c r="AG83" s="61" t="str">
        <f t="shared" si="31"/>
        <v/>
      </c>
      <c r="AH83" s="61" t="b">
        <f t="shared" si="32"/>
        <v>0</v>
      </c>
      <c r="AI83" s="61" t="b">
        <f t="shared" si="33"/>
        <v>1</v>
      </c>
      <c r="AJ83" s="61" t="b">
        <f t="shared" si="34"/>
        <v>1</v>
      </c>
      <c r="AK83" s="61" t="b">
        <f t="shared" si="35"/>
        <v>0</v>
      </c>
      <c r="AL83" s="61" t="b">
        <f t="shared" si="36"/>
        <v>0</v>
      </c>
      <c r="AM83" s="220" t="b">
        <f t="shared" si="37"/>
        <v>0</v>
      </c>
      <c r="AN83" s="220" t="b">
        <f t="shared" si="38"/>
        <v>0</v>
      </c>
      <c r="AO83" s="220" t="str">
        <f t="shared" si="39"/>
        <v/>
      </c>
      <c r="AP83" s="220" t="str">
        <f t="shared" si="40"/>
        <v/>
      </c>
      <c r="AQ83" s="220" t="str">
        <f t="shared" si="41"/>
        <v/>
      </c>
      <c r="AR83" s="220" t="str">
        <f t="shared" si="42"/>
        <v/>
      </c>
      <c r="AS83" s="4" t="str">
        <f t="shared" si="43"/>
        <v/>
      </c>
      <c r="AT83" s="220" t="str">
        <f t="shared" si="44"/>
        <v/>
      </c>
      <c r="AU83" s="220" t="str">
        <f t="shared" si="45"/>
        <v/>
      </c>
      <c r="AV83" s="220" t="str">
        <f t="shared" si="46"/>
        <v/>
      </c>
      <c r="AW83" s="233" t="str">
        <f t="shared" si="47"/>
        <v/>
      </c>
      <c r="AX83" s="233" t="str">
        <f t="shared" si="48"/>
        <v/>
      </c>
      <c r="AY83" s="222" t="str">
        <f t="shared" si="49"/>
        <v/>
      </c>
      <c r="AZ83" s="222" t="str">
        <f t="shared" si="50"/>
        <v/>
      </c>
      <c r="BA83" s="220" t="str">
        <f t="shared" si="51"/>
        <v/>
      </c>
      <c r="BB83" s="222" t="str">
        <f t="shared" si="52"/>
        <v/>
      </c>
      <c r="BC83" s="233" t="str">
        <f t="shared" si="53"/>
        <v/>
      </c>
      <c r="BD83" s="222" t="str">
        <f t="shared" si="54"/>
        <v/>
      </c>
      <c r="BE83" s="222" t="str">
        <f t="shared" si="55"/>
        <v/>
      </c>
      <c r="BF83" s="222" t="str">
        <f t="shared" si="56"/>
        <v/>
      </c>
      <c r="BG83" s="222" t="str">
        <f t="shared" si="57"/>
        <v/>
      </c>
      <c r="BH83" s="222" t="str">
        <f t="shared" si="58"/>
        <v/>
      </c>
      <c r="BI83" s="222" t="str">
        <f t="shared" si="59"/>
        <v/>
      </c>
      <c r="BJ83" s="222" t="str">
        <f t="shared" si="60"/>
        <v/>
      </c>
      <c r="BK83" s="222" t="str">
        <f t="shared" si="61"/>
        <v/>
      </c>
      <c r="BL83" s="220" t="str">
        <f t="shared" si="62"/>
        <v/>
      </c>
      <c r="BM83" s="220" t="str">
        <f t="shared" si="63"/>
        <v/>
      </c>
      <c r="BN83" s="220" t="str">
        <f t="shared" si="64"/>
        <v/>
      </c>
      <c r="BO83" s="220" t="str">
        <f t="shared" si="65"/>
        <v/>
      </c>
      <c r="BP83" s="220" t="str">
        <f>IF(AM83,VLOOKUP(AT83,'Beschäftigungsgruppen Honorare'!$I$17:$J$23,2,FALSE),"")</f>
        <v/>
      </c>
      <c r="BQ83" s="220" t="str">
        <f>IF(AN83,INDEX('Beschäftigungsgruppen Honorare'!$J$28:$M$31,BO83,BN83),"")</f>
        <v/>
      </c>
      <c r="BR83" s="220" t="str">
        <f t="shared" si="66"/>
        <v/>
      </c>
      <c r="BS83" s="220" t="str">
        <f>IF(AM83,VLOOKUP(AT83,'Beschäftigungsgruppen Honorare'!$I$17:$L$23,3,FALSE),"")</f>
        <v/>
      </c>
      <c r="BT83" s="220" t="str">
        <f>IF(AM83,VLOOKUP(AT83,'Beschäftigungsgruppen Honorare'!$I$17:$L$23,4,FALSE),"")</f>
        <v/>
      </c>
      <c r="BU83" s="220" t="b">
        <f>E83&lt;&gt;config!$H$20</f>
        <v>1</v>
      </c>
      <c r="BV83" s="64" t="b">
        <f t="shared" si="67"/>
        <v>0</v>
      </c>
      <c r="BW83" s="53" t="b">
        <f t="shared" si="68"/>
        <v>0</v>
      </c>
    </row>
    <row r="84" spans="2:75" s="53" customFormat="1" ht="15" customHeight="1" x14ac:dyDescent="0.2">
      <c r="B84" s="203" t="str">
        <f t="shared" si="69"/>
        <v/>
      </c>
      <c r="C84" s="217"/>
      <c r="D84" s="127"/>
      <c r="E84" s="96"/>
      <c r="F84" s="271"/>
      <c r="G84" s="180"/>
      <c r="H84" s="181"/>
      <c r="I84" s="219"/>
      <c r="J84" s="259"/>
      <c r="K84" s="181"/>
      <c r="L84" s="273"/>
      <c r="M84" s="207" t="str">
        <f t="shared" si="18"/>
        <v/>
      </c>
      <c r="N84" s="160" t="str">
        <f t="shared" si="19"/>
        <v/>
      </c>
      <c r="O84" s="161" t="str">
        <f t="shared" si="78"/>
        <v/>
      </c>
      <c r="P84" s="252" t="str">
        <f t="shared" si="79"/>
        <v/>
      </c>
      <c r="Q84" s="254" t="str">
        <f t="shared" si="80"/>
        <v/>
      </c>
      <c r="R84" s="252" t="str">
        <f t="shared" si="23"/>
        <v/>
      </c>
      <c r="S84" s="258" t="str">
        <f t="shared" si="73"/>
        <v/>
      </c>
      <c r="T84" s="252" t="str">
        <f t="shared" si="74"/>
        <v/>
      </c>
      <c r="U84" s="258" t="str">
        <f t="shared" si="75"/>
        <v/>
      </c>
      <c r="V84" s="252" t="str">
        <f t="shared" si="76"/>
        <v/>
      </c>
      <c r="W84" s="258" t="str">
        <f t="shared" si="77"/>
        <v/>
      </c>
      <c r="X84" s="120"/>
      <c r="Y84" s="267"/>
      <c r="Z84" s="4" t="b">
        <f t="shared" si="24"/>
        <v>1</v>
      </c>
      <c r="AA84" s="4" t="b">
        <f t="shared" si="25"/>
        <v>0</v>
      </c>
      <c r="AB84" s="61" t="str">
        <f t="shared" si="26"/>
        <v/>
      </c>
      <c r="AC84" s="61" t="str">
        <f t="shared" si="27"/>
        <v/>
      </c>
      <c r="AD84" s="61" t="str">
        <f t="shared" si="28"/>
        <v/>
      </c>
      <c r="AE84" s="61" t="str">
        <f t="shared" si="29"/>
        <v/>
      </c>
      <c r="AF84" s="232" t="str">
        <f t="shared" si="30"/>
        <v/>
      </c>
      <c r="AG84" s="61" t="str">
        <f t="shared" si="31"/>
        <v/>
      </c>
      <c r="AH84" s="61" t="b">
        <f t="shared" si="32"/>
        <v>0</v>
      </c>
      <c r="AI84" s="61" t="b">
        <f t="shared" si="33"/>
        <v>1</v>
      </c>
      <c r="AJ84" s="61" t="b">
        <f t="shared" si="34"/>
        <v>1</v>
      </c>
      <c r="AK84" s="61" t="b">
        <f t="shared" si="35"/>
        <v>0</v>
      </c>
      <c r="AL84" s="61" t="b">
        <f t="shared" si="36"/>
        <v>0</v>
      </c>
      <c r="AM84" s="220" t="b">
        <f t="shared" si="37"/>
        <v>0</v>
      </c>
      <c r="AN84" s="220" t="b">
        <f t="shared" si="38"/>
        <v>0</v>
      </c>
      <c r="AO84" s="220" t="str">
        <f t="shared" si="39"/>
        <v/>
      </c>
      <c r="AP84" s="220" t="str">
        <f t="shared" si="40"/>
        <v/>
      </c>
      <c r="AQ84" s="220" t="str">
        <f t="shared" si="41"/>
        <v/>
      </c>
      <c r="AR84" s="220" t="str">
        <f t="shared" si="42"/>
        <v/>
      </c>
      <c r="AS84" s="4" t="str">
        <f t="shared" si="43"/>
        <v/>
      </c>
      <c r="AT84" s="220" t="str">
        <f t="shared" si="44"/>
        <v/>
      </c>
      <c r="AU84" s="220" t="str">
        <f t="shared" si="45"/>
        <v/>
      </c>
      <c r="AV84" s="220" t="str">
        <f t="shared" si="46"/>
        <v/>
      </c>
      <c r="AW84" s="233" t="str">
        <f t="shared" si="47"/>
        <v/>
      </c>
      <c r="AX84" s="233" t="str">
        <f t="shared" si="48"/>
        <v/>
      </c>
      <c r="AY84" s="222" t="str">
        <f t="shared" si="49"/>
        <v/>
      </c>
      <c r="AZ84" s="222" t="str">
        <f t="shared" si="50"/>
        <v/>
      </c>
      <c r="BA84" s="220" t="str">
        <f t="shared" si="51"/>
        <v/>
      </c>
      <c r="BB84" s="222" t="str">
        <f t="shared" si="52"/>
        <v/>
      </c>
      <c r="BC84" s="233" t="str">
        <f t="shared" si="53"/>
        <v/>
      </c>
      <c r="BD84" s="222" t="str">
        <f t="shared" si="54"/>
        <v/>
      </c>
      <c r="BE84" s="222" t="str">
        <f t="shared" si="55"/>
        <v/>
      </c>
      <c r="BF84" s="222" t="str">
        <f t="shared" si="56"/>
        <v/>
      </c>
      <c r="BG84" s="222" t="str">
        <f t="shared" si="57"/>
        <v/>
      </c>
      <c r="BH84" s="222" t="str">
        <f t="shared" si="58"/>
        <v/>
      </c>
      <c r="BI84" s="222" t="str">
        <f t="shared" si="59"/>
        <v/>
      </c>
      <c r="BJ84" s="222" t="str">
        <f t="shared" si="60"/>
        <v/>
      </c>
      <c r="BK84" s="222" t="str">
        <f t="shared" si="61"/>
        <v/>
      </c>
      <c r="BL84" s="220" t="str">
        <f t="shared" si="62"/>
        <v/>
      </c>
      <c r="BM84" s="220" t="str">
        <f t="shared" si="63"/>
        <v/>
      </c>
      <c r="BN84" s="220" t="str">
        <f t="shared" si="64"/>
        <v/>
      </c>
      <c r="BO84" s="220" t="str">
        <f t="shared" si="65"/>
        <v/>
      </c>
      <c r="BP84" s="220" t="str">
        <f>IF(AM84,VLOOKUP(AT84,'Beschäftigungsgruppen Honorare'!$I$17:$J$23,2,FALSE),"")</f>
        <v/>
      </c>
      <c r="BQ84" s="220" t="str">
        <f>IF(AN84,INDEX('Beschäftigungsgruppen Honorare'!$J$28:$M$31,BO84,BN84),"")</f>
        <v/>
      </c>
      <c r="BR84" s="220" t="str">
        <f t="shared" si="66"/>
        <v/>
      </c>
      <c r="BS84" s="220" t="str">
        <f>IF(AM84,VLOOKUP(AT84,'Beschäftigungsgruppen Honorare'!$I$17:$L$23,3,FALSE),"")</f>
        <v/>
      </c>
      <c r="BT84" s="220" t="str">
        <f>IF(AM84,VLOOKUP(AT84,'Beschäftigungsgruppen Honorare'!$I$17:$L$23,4,FALSE),"")</f>
        <v/>
      </c>
      <c r="BU84" s="220" t="b">
        <f>E84&lt;&gt;config!$H$20</f>
        <v>1</v>
      </c>
      <c r="BV84" s="64" t="b">
        <f t="shared" si="67"/>
        <v>0</v>
      </c>
      <c r="BW84" s="53" t="b">
        <f t="shared" si="68"/>
        <v>0</v>
      </c>
    </row>
    <row r="85" spans="2:75" s="53" customFormat="1" ht="15" customHeight="1" x14ac:dyDescent="0.2">
      <c r="B85" s="203" t="str">
        <f t="shared" si="69"/>
        <v/>
      </c>
      <c r="C85" s="217"/>
      <c r="D85" s="127"/>
      <c r="E85" s="96"/>
      <c r="F85" s="271"/>
      <c r="G85" s="180"/>
      <c r="H85" s="181"/>
      <c r="I85" s="219"/>
      <c r="J85" s="259"/>
      <c r="K85" s="181"/>
      <c r="L85" s="273"/>
      <c r="M85" s="207" t="str">
        <f t="shared" ref="M85:M148" si="81">IF(AS85&gt;0,AS85,"")</f>
        <v/>
      </c>
      <c r="N85" s="160" t="str">
        <f t="shared" ref="N85:N148" si="82">AU85</f>
        <v/>
      </c>
      <c r="O85" s="161" t="str">
        <f t="shared" si="78"/>
        <v/>
      </c>
      <c r="P85" s="252" t="str">
        <f t="shared" si="79"/>
        <v/>
      </c>
      <c r="Q85" s="254" t="str">
        <f t="shared" si="80"/>
        <v/>
      </c>
      <c r="R85" s="252" t="str">
        <f t="shared" ref="R85:R148" si="83">IF(AM85,BD85,"")</f>
        <v/>
      </c>
      <c r="S85" s="258" t="str">
        <f t="shared" si="73"/>
        <v/>
      </c>
      <c r="T85" s="252" t="str">
        <f t="shared" si="74"/>
        <v/>
      </c>
      <c r="U85" s="258" t="str">
        <f t="shared" si="75"/>
        <v/>
      </c>
      <c r="V85" s="252" t="str">
        <f t="shared" si="76"/>
        <v/>
      </c>
      <c r="W85" s="258" t="str">
        <f t="shared" si="77"/>
        <v/>
      </c>
      <c r="X85" s="120"/>
      <c r="Y85" s="267"/>
      <c r="Z85" s="4" t="b">
        <f t="shared" ref="Z85:Z148" si="84">AND(AND(AND(ISBLANK(C85),ISBLANK(D85)),ISBLANK(E85)),ISBLANK(F85))</f>
        <v>1</v>
      </c>
      <c r="AA85" s="4" t="b">
        <f t="shared" ref="AA85:AA148" si="85">AND(NOT(Z85),NOT(AND(AND(AND(NOT(ISBLANK(C85)),NOT(ISBLANK(D85)),NOT(ISBLANK(E85))*NOT(ISBLANK(F85)))))))</f>
        <v>0</v>
      </c>
      <c r="AB85" s="61" t="str">
        <f t="shared" ref="AB85:AB148" si="86">IF(Z85,"",IF(AI85,TRUE,FALSE))</f>
        <v/>
      </c>
      <c r="AC85" s="61" t="str">
        <f t="shared" ref="AC85:AC148" si="87">IF(Z85,"",IF(AJ85,TRUE,FALSE))</f>
        <v/>
      </c>
      <c r="AD85" s="61" t="str">
        <f t="shared" ref="AD85:AD148" si="88">IF(AI85,"",IF(AK85,TRUE,FALSE))</f>
        <v/>
      </c>
      <c r="AE85" s="61" t="str">
        <f t="shared" ref="AE85:AE148" si="89">IF(AJ85,"",IF(AL85,TRUE,FALSE))</f>
        <v/>
      </c>
      <c r="AF85" s="232" t="str">
        <f t="shared" ref="AF85:AF148" si="90">IF(Z85,"",IF(AA85,TRUE,FALSE))</f>
        <v/>
      </c>
      <c r="AG85" s="61" t="str">
        <f t="shared" ref="AG85:AG148" si="91">IF(BL85="organisatorisch",AD85,AE85)</f>
        <v/>
      </c>
      <c r="AH85" s="61" t="b">
        <f t="shared" ref="AH85:AH148" si="92">COUNTIF(AF85:AG85,FALSE)=2</f>
        <v>0</v>
      </c>
      <c r="AI85" s="61" t="b">
        <f t="shared" ref="AI85:AI148" si="93">(AND(AND(ISBLANK(G85)),ISBLANK(H85),ISBLANK(I85)))</f>
        <v>1</v>
      </c>
      <c r="AJ85" s="61" t="b">
        <f t="shared" ref="AJ85:AJ148" si="94">(AND(AND(ISBLANK(K85)),ISBLANK(L85)))</f>
        <v>1</v>
      </c>
      <c r="AK85" s="61" t="b">
        <f t="shared" ref="AK85:AK148" si="95">AND(NOT(AI85),NOT(AND(AND(NOT(ISBLANK(G85)),NOT(ISBLANK(H85)),NOT(ISBLANK(I85))))))</f>
        <v>0</v>
      </c>
      <c r="AL85" s="61" t="b">
        <f t="shared" ref="AL85:AL148" si="96">AND(NOT(AJ85),NOT(AND(AND(NOT(ISBLANK(J85)),NOT(ISBLANK(K85)),NOT(ISBLANK(L85))))))</f>
        <v>0</v>
      </c>
      <c r="AM85" s="220" t="b">
        <f t="shared" ref="AM85:AM148" si="97">IF(E85="organisatorisch",TRUE,FALSE)</f>
        <v>0</v>
      </c>
      <c r="AN85" s="220" t="b">
        <f t="shared" ref="AN85:AN148" si="98">IF(E85="künstlerisch",TRUE,FALSE)</f>
        <v>0</v>
      </c>
      <c r="AO85" s="220" t="str">
        <f t="shared" ref="AO85:AO148" si="99">IF(Z85,"",AND(AND(NOT(ISBLANK(E85)),NOT(ISBLANK(G85))),NOT(ISBLANK(H85))))</f>
        <v/>
      </c>
      <c r="AP85" s="220" t="str">
        <f t="shared" ref="AP85:AP148" si="100">IF(Z85,"",AND(AND(AND(NOT(ISBLANK(E85)),NOT(ISBLANK(J85)))*NOT(ISBLANK(K85))),NOT(ISBLANK(L85))))</f>
        <v/>
      </c>
      <c r="AQ85" s="220" t="str">
        <f t="shared" ref="AQ85:AQ148" si="101">IF(Z85,"",G85*H85)</f>
        <v/>
      </c>
      <c r="AR85" s="220" t="str">
        <f t="shared" ref="AR85:AR148" si="102">IF(Z85,"",K85*L85)</f>
        <v/>
      </c>
      <c r="AS85" s="4" t="str">
        <f t="shared" ref="AS85:AS148" si="103">IF(AM85,AQ85,AR85)</f>
        <v/>
      </c>
      <c r="AT85" s="220" t="str">
        <f t="shared" ref="AT85:AT148" si="104">IF(F85&gt;0,F85,"")</f>
        <v/>
      </c>
      <c r="AU85" s="220" t="str">
        <f t="shared" ref="AU85:AU148" si="105">IF(BV85,IF(AO85,H85,IF(AP85,L85,"")),"")</f>
        <v/>
      </c>
      <c r="AV85" s="220" t="str">
        <f t="shared" ref="AV85:AV148" si="106">IF(BV85,BR85,"")</f>
        <v/>
      </c>
      <c r="AW85" s="233" t="str">
        <f t="shared" ref="AW85:AW148" si="107">IF(BV85,BS85,"")</f>
        <v/>
      </c>
      <c r="AX85" s="233" t="str">
        <f t="shared" ref="AX85:AX148" si="108">IF(BV85,BT85,"")</f>
        <v/>
      </c>
      <c r="AY85" s="222" t="str">
        <f t="shared" ref="AY85:AY148" si="109">IF(BV85,(100/AV85*AU85)-100,"")</f>
        <v/>
      </c>
      <c r="AZ85" s="222" t="str">
        <f t="shared" ref="AZ85:AZ148" si="110">IF(BV85,AU85-AV85,"")</f>
        <v/>
      </c>
      <c r="BA85" s="220" t="str">
        <f t="shared" ref="BA85:BA148" si="111">IF(Z85,"",IF(AM85,G85,K85))</f>
        <v/>
      </c>
      <c r="BB85" s="222" t="str">
        <f t="shared" ref="BB85:BB148" si="112">IF(Z85,"",IF(AO85,G85+I85,K85))</f>
        <v/>
      </c>
      <c r="BC85" s="233" t="str">
        <f t="shared" ref="BC85:BC148" si="113">IF(BV85,(AU85*BA85)/BB85,"")</f>
        <v/>
      </c>
      <c r="BD85" s="222" t="str">
        <f t="shared" ref="BD85:BD148" si="114">IF(BV85,(100/AV85*BC85)-100,"")</f>
        <v/>
      </c>
      <c r="BE85" s="222" t="str">
        <f t="shared" ref="BE85:BE148" si="115">IF(BV85,BC85-AV85,"")</f>
        <v/>
      </c>
      <c r="BF85" s="222" t="str">
        <f t="shared" ref="BF85:BF148" si="116">IF(AM85,BD85,"")</f>
        <v/>
      </c>
      <c r="BG85" s="222" t="str">
        <f t="shared" ref="BG85:BG148" si="117">IF(AM85,BE85,"")</f>
        <v/>
      </c>
      <c r="BH85" s="222" t="str">
        <f t="shared" ref="BH85:BH148" si="118">IF(BS85="","",(100/AW85*BC85)-100)</f>
        <v/>
      </c>
      <c r="BI85" s="222" t="str">
        <f t="shared" ref="BI85:BI148" si="119">IF(BL85="künstlerisch","",IF(BR85="","",BC85-AW85))</f>
        <v/>
      </c>
      <c r="BJ85" s="222" t="str">
        <f t="shared" ref="BJ85:BJ148" si="120">IF(BT85="","",(100/AX85*BC85)-100)</f>
        <v/>
      </c>
      <c r="BK85" s="222" t="str">
        <f t="shared" ref="BK85:BK148" si="121">IF(BL85="künstlerisch","",IF(BR85="","",BC85-AX85))</f>
        <v/>
      </c>
      <c r="BL85" s="220" t="str">
        <f t="shared" ref="BL85:BL148" si="122">IF(E85="","",E85)</f>
        <v/>
      </c>
      <c r="BM85" s="220" t="str">
        <f t="shared" ref="BM85:BM148" si="123">IF(J85="","",J85)</f>
        <v/>
      </c>
      <c r="BN85" s="220" t="str">
        <f t="shared" ref="BN85:BN148" si="124">IF(BM85="Bildende Kunst",1,IF(BM85="Darstellende Kunst",2,IF(BM85="Literatur",3,IF(BM85="Musik",4,""))))</f>
        <v/>
      </c>
      <c r="BO85" s="220" t="str">
        <f t="shared" ref="BO85:BO148" si="125">IF(AT85=8,1,IF(AT85=9,2,IF(AT85=10,3,IF(AT85=11,4,AT85))))</f>
        <v/>
      </c>
      <c r="BP85" s="220" t="str">
        <f>IF(AM85,VLOOKUP(AT85,'Beschäftigungsgruppen Honorare'!$I$17:$J$23,2,FALSE),"")</f>
        <v/>
      </c>
      <c r="BQ85" s="220" t="str">
        <f>IF(AN85,INDEX('Beschäftigungsgruppen Honorare'!$J$28:$M$31,BO85,BN85),"")</f>
        <v/>
      </c>
      <c r="BR85" s="220" t="str">
        <f t="shared" ref="BR85:BR148" si="126">IF(BU85,BQ85,BP85)</f>
        <v/>
      </c>
      <c r="BS85" s="220" t="str">
        <f>IF(AM85,VLOOKUP(AT85,'Beschäftigungsgruppen Honorare'!$I$17:$L$23,3,FALSE),"")</f>
        <v/>
      </c>
      <c r="BT85" s="220" t="str">
        <f>IF(AM85,VLOOKUP(AT85,'Beschäftigungsgruppen Honorare'!$I$17:$L$23,4,FALSE),"")</f>
        <v/>
      </c>
      <c r="BU85" s="220" t="b">
        <f>E85&lt;&gt;config!$H$20</f>
        <v>1</v>
      </c>
      <c r="BV85" s="64" t="b">
        <f t="shared" ref="BV85:BV148" si="127">B85="vollständig"</f>
        <v>0</v>
      </c>
      <c r="BW85" s="53" t="b">
        <f t="shared" ref="BW85:BW148" si="128">B85="unvollständig"</f>
        <v>0</v>
      </c>
    </row>
    <row r="86" spans="2:75" s="53" customFormat="1" ht="15" customHeight="1" x14ac:dyDescent="0.2">
      <c r="B86" s="203" t="str">
        <f t="shared" ref="B86:B149" si="129">IF(Z86,"",IF(AH86,"vollständig","unvollständig"))</f>
        <v/>
      </c>
      <c r="C86" s="217"/>
      <c r="D86" s="127"/>
      <c r="E86" s="96"/>
      <c r="F86" s="271"/>
      <c r="G86" s="180"/>
      <c r="H86" s="181"/>
      <c r="I86" s="219"/>
      <c r="J86" s="259"/>
      <c r="K86" s="181"/>
      <c r="L86" s="273"/>
      <c r="M86" s="207" t="str">
        <f t="shared" si="81"/>
        <v/>
      </c>
      <c r="N86" s="160" t="str">
        <f t="shared" si="82"/>
        <v/>
      </c>
      <c r="O86" s="161" t="str">
        <f t="shared" si="78"/>
        <v/>
      </c>
      <c r="P86" s="252" t="str">
        <f t="shared" si="79"/>
        <v/>
      </c>
      <c r="Q86" s="254" t="str">
        <f t="shared" si="80"/>
        <v/>
      </c>
      <c r="R86" s="252" t="str">
        <f t="shared" si="83"/>
        <v/>
      </c>
      <c r="S86" s="258" t="str">
        <f t="shared" ref="S86:S149" si="130">IF(AM86,BE86,"")</f>
        <v/>
      </c>
      <c r="T86" s="252" t="str">
        <f t="shared" ref="T86:T149" si="131">IF(AM86,BH86,"")</f>
        <v/>
      </c>
      <c r="U86" s="258" t="str">
        <f t="shared" ref="U86:U149" si="132">IF(AM86,BI86,"")</f>
        <v/>
      </c>
      <c r="V86" s="252" t="str">
        <f t="shared" ref="V86:V149" si="133">IF(AM86,BJ86,"")</f>
        <v/>
      </c>
      <c r="W86" s="258" t="str">
        <f t="shared" ref="W86:W149" si="134">IF(BV86,BK86,"")</f>
        <v/>
      </c>
      <c r="X86" s="120"/>
      <c r="Y86" s="267"/>
      <c r="Z86" s="4" t="b">
        <f t="shared" si="84"/>
        <v>1</v>
      </c>
      <c r="AA86" s="4" t="b">
        <f t="shared" si="85"/>
        <v>0</v>
      </c>
      <c r="AB86" s="61" t="str">
        <f t="shared" si="86"/>
        <v/>
      </c>
      <c r="AC86" s="61" t="str">
        <f t="shared" si="87"/>
        <v/>
      </c>
      <c r="AD86" s="61" t="str">
        <f t="shared" si="88"/>
        <v/>
      </c>
      <c r="AE86" s="61" t="str">
        <f t="shared" si="89"/>
        <v/>
      </c>
      <c r="AF86" s="232" t="str">
        <f t="shared" si="90"/>
        <v/>
      </c>
      <c r="AG86" s="61" t="str">
        <f t="shared" si="91"/>
        <v/>
      </c>
      <c r="AH86" s="61" t="b">
        <f t="shared" si="92"/>
        <v>0</v>
      </c>
      <c r="AI86" s="61" t="b">
        <f t="shared" si="93"/>
        <v>1</v>
      </c>
      <c r="AJ86" s="61" t="b">
        <f t="shared" si="94"/>
        <v>1</v>
      </c>
      <c r="AK86" s="61" t="b">
        <f t="shared" si="95"/>
        <v>0</v>
      </c>
      <c r="AL86" s="61" t="b">
        <f t="shared" si="96"/>
        <v>0</v>
      </c>
      <c r="AM86" s="220" t="b">
        <f t="shared" si="97"/>
        <v>0</v>
      </c>
      <c r="AN86" s="220" t="b">
        <f t="shared" si="98"/>
        <v>0</v>
      </c>
      <c r="AO86" s="220" t="str">
        <f t="shared" si="99"/>
        <v/>
      </c>
      <c r="AP86" s="220" t="str">
        <f t="shared" si="100"/>
        <v/>
      </c>
      <c r="AQ86" s="220" t="str">
        <f t="shared" si="101"/>
        <v/>
      </c>
      <c r="AR86" s="220" t="str">
        <f t="shared" si="102"/>
        <v/>
      </c>
      <c r="AS86" s="4" t="str">
        <f t="shared" si="103"/>
        <v/>
      </c>
      <c r="AT86" s="220" t="str">
        <f t="shared" si="104"/>
        <v/>
      </c>
      <c r="AU86" s="220" t="str">
        <f t="shared" si="105"/>
        <v/>
      </c>
      <c r="AV86" s="220" t="str">
        <f t="shared" si="106"/>
        <v/>
      </c>
      <c r="AW86" s="233" t="str">
        <f t="shared" si="107"/>
        <v/>
      </c>
      <c r="AX86" s="233" t="str">
        <f t="shared" si="108"/>
        <v/>
      </c>
      <c r="AY86" s="222" t="str">
        <f t="shared" si="109"/>
        <v/>
      </c>
      <c r="AZ86" s="222" t="str">
        <f t="shared" si="110"/>
        <v/>
      </c>
      <c r="BA86" s="220" t="str">
        <f t="shared" si="111"/>
        <v/>
      </c>
      <c r="BB86" s="222" t="str">
        <f t="shared" si="112"/>
        <v/>
      </c>
      <c r="BC86" s="233" t="str">
        <f t="shared" si="113"/>
        <v/>
      </c>
      <c r="BD86" s="222" t="str">
        <f t="shared" si="114"/>
        <v/>
      </c>
      <c r="BE86" s="222" t="str">
        <f t="shared" si="115"/>
        <v/>
      </c>
      <c r="BF86" s="222" t="str">
        <f t="shared" si="116"/>
        <v/>
      </c>
      <c r="BG86" s="222" t="str">
        <f t="shared" si="117"/>
        <v/>
      </c>
      <c r="BH86" s="222" t="str">
        <f t="shared" si="118"/>
        <v/>
      </c>
      <c r="BI86" s="222" t="str">
        <f t="shared" si="119"/>
        <v/>
      </c>
      <c r="BJ86" s="222" t="str">
        <f t="shared" si="120"/>
        <v/>
      </c>
      <c r="BK86" s="222" t="str">
        <f t="shared" si="121"/>
        <v/>
      </c>
      <c r="BL86" s="220" t="str">
        <f t="shared" si="122"/>
        <v/>
      </c>
      <c r="BM86" s="220" t="str">
        <f t="shared" si="123"/>
        <v/>
      </c>
      <c r="BN86" s="220" t="str">
        <f t="shared" si="124"/>
        <v/>
      </c>
      <c r="BO86" s="220" t="str">
        <f t="shared" si="125"/>
        <v/>
      </c>
      <c r="BP86" s="220" t="str">
        <f>IF(AM86,VLOOKUP(AT86,'Beschäftigungsgruppen Honorare'!$I$17:$J$23,2,FALSE),"")</f>
        <v/>
      </c>
      <c r="BQ86" s="220" t="str">
        <f>IF(AN86,INDEX('Beschäftigungsgruppen Honorare'!$J$28:$M$31,BO86,BN86),"")</f>
        <v/>
      </c>
      <c r="BR86" s="220" t="str">
        <f t="shared" si="126"/>
        <v/>
      </c>
      <c r="BS86" s="220" t="str">
        <f>IF(AM86,VLOOKUP(AT86,'Beschäftigungsgruppen Honorare'!$I$17:$L$23,3,FALSE),"")</f>
        <v/>
      </c>
      <c r="BT86" s="220" t="str">
        <f>IF(AM86,VLOOKUP(AT86,'Beschäftigungsgruppen Honorare'!$I$17:$L$23,4,FALSE),"")</f>
        <v/>
      </c>
      <c r="BU86" s="220" t="b">
        <f>E86&lt;&gt;config!$H$20</f>
        <v>1</v>
      </c>
      <c r="BV86" s="64" t="b">
        <f t="shared" si="127"/>
        <v>0</v>
      </c>
      <c r="BW86" s="53" t="b">
        <f t="shared" si="128"/>
        <v>0</v>
      </c>
    </row>
    <row r="87" spans="2:75" s="53" customFormat="1" ht="15" customHeight="1" x14ac:dyDescent="0.2">
      <c r="B87" s="203" t="str">
        <f t="shared" si="129"/>
        <v/>
      </c>
      <c r="C87" s="217"/>
      <c r="D87" s="127"/>
      <c r="E87" s="96"/>
      <c r="F87" s="271"/>
      <c r="G87" s="180"/>
      <c r="H87" s="181"/>
      <c r="I87" s="219"/>
      <c r="J87" s="259"/>
      <c r="K87" s="181"/>
      <c r="L87" s="273"/>
      <c r="M87" s="207" t="str">
        <f t="shared" si="81"/>
        <v/>
      </c>
      <c r="N87" s="160" t="str">
        <f t="shared" si="82"/>
        <v/>
      </c>
      <c r="O87" s="161" t="str">
        <f t="shared" ref="O87:O150" si="135">AV87</f>
        <v/>
      </c>
      <c r="P87" s="252" t="str">
        <f t="shared" ref="P87:P150" si="136">AY87</f>
        <v/>
      </c>
      <c r="Q87" s="254" t="str">
        <f t="shared" ref="Q87:Q150" si="137">AZ87</f>
        <v/>
      </c>
      <c r="R87" s="252" t="str">
        <f t="shared" si="83"/>
        <v/>
      </c>
      <c r="S87" s="258" t="str">
        <f t="shared" si="130"/>
        <v/>
      </c>
      <c r="T87" s="252" t="str">
        <f t="shared" si="131"/>
        <v/>
      </c>
      <c r="U87" s="258" t="str">
        <f t="shared" si="132"/>
        <v/>
      </c>
      <c r="V87" s="252" t="str">
        <f t="shared" si="133"/>
        <v/>
      </c>
      <c r="W87" s="258" t="str">
        <f t="shared" si="134"/>
        <v/>
      </c>
      <c r="X87" s="120"/>
      <c r="Y87" s="267"/>
      <c r="Z87" s="4" t="b">
        <f t="shared" si="84"/>
        <v>1</v>
      </c>
      <c r="AA87" s="4" t="b">
        <f t="shared" si="85"/>
        <v>0</v>
      </c>
      <c r="AB87" s="61" t="str">
        <f t="shared" si="86"/>
        <v/>
      </c>
      <c r="AC87" s="61" t="str">
        <f t="shared" si="87"/>
        <v/>
      </c>
      <c r="AD87" s="61" t="str">
        <f t="shared" si="88"/>
        <v/>
      </c>
      <c r="AE87" s="61" t="str">
        <f t="shared" si="89"/>
        <v/>
      </c>
      <c r="AF87" s="232" t="str">
        <f t="shared" si="90"/>
        <v/>
      </c>
      <c r="AG87" s="61" t="str">
        <f t="shared" si="91"/>
        <v/>
      </c>
      <c r="AH87" s="61" t="b">
        <f t="shared" si="92"/>
        <v>0</v>
      </c>
      <c r="AI87" s="61" t="b">
        <f t="shared" si="93"/>
        <v>1</v>
      </c>
      <c r="AJ87" s="61" t="b">
        <f t="shared" si="94"/>
        <v>1</v>
      </c>
      <c r="AK87" s="61" t="b">
        <f t="shared" si="95"/>
        <v>0</v>
      </c>
      <c r="AL87" s="61" t="b">
        <f t="shared" si="96"/>
        <v>0</v>
      </c>
      <c r="AM87" s="220" t="b">
        <f t="shared" si="97"/>
        <v>0</v>
      </c>
      <c r="AN87" s="220" t="b">
        <f t="shared" si="98"/>
        <v>0</v>
      </c>
      <c r="AO87" s="220" t="str">
        <f t="shared" si="99"/>
        <v/>
      </c>
      <c r="AP87" s="220" t="str">
        <f t="shared" si="100"/>
        <v/>
      </c>
      <c r="AQ87" s="220" t="str">
        <f t="shared" si="101"/>
        <v/>
      </c>
      <c r="AR87" s="220" t="str">
        <f t="shared" si="102"/>
        <v/>
      </c>
      <c r="AS87" s="4" t="str">
        <f t="shared" si="103"/>
        <v/>
      </c>
      <c r="AT87" s="220" t="str">
        <f t="shared" si="104"/>
        <v/>
      </c>
      <c r="AU87" s="220" t="str">
        <f t="shared" si="105"/>
        <v/>
      </c>
      <c r="AV87" s="220" t="str">
        <f t="shared" si="106"/>
        <v/>
      </c>
      <c r="AW87" s="233" t="str">
        <f t="shared" si="107"/>
        <v/>
      </c>
      <c r="AX87" s="233" t="str">
        <f t="shared" si="108"/>
        <v/>
      </c>
      <c r="AY87" s="222" t="str">
        <f t="shared" si="109"/>
        <v/>
      </c>
      <c r="AZ87" s="222" t="str">
        <f t="shared" si="110"/>
        <v/>
      </c>
      <c r="BA87" s="220" t="str">
        <f t="shared" si="111"/>
        <v/>
      </c>
      <c r="BB87" s="222" t="str">
        <f t="shared" si="112"/>
        <v/>
      </c>
      <c r="BC87" s="233" t="str">
        <f t="shared" si="113"/>
        <v/>
      </c>
      <c r="BD87" s="222" t="str">
        <f t="shared" si="114"/>
        <v/>
      </c>
      <c r="BE87" s="222" t="str">
        <f t="shared" si="115"/>
        <v/>
      </c>
      <c r="BF87" s="222" t="str">
        <f t="shared" si="116"/>
        <v/>
      </c>
      <c r="BG87" s="222" t="str">
        <f t="shared" si="117"/>
        <v/>
      </c>
      <c r="BH87" s="222" t="str">
        <f t="shared" si="118"/>
        <v/>
      </c>
      <c r="BI87" s="222" t="str">
        <f t="shared" si="119"/>
        <v/>
      </c>
      <c r="BJ87" s="222" t="str">
        <f t="shared" si="120"/>
        <v/>
      </c>
      <c r="BK87" s="222" t="str">
        <f t="shared" si="121"/>
        <v/>
      </c>
      <c r="BL87" s="220" t="str">
        <f t="shared" si="122"/>
        <v/>
      </c>
      <c r="BM87" s="220" t="str">
        <f t="shared" si="123"/>
        <v/>
      </c>
      <c r="BN87" s="220" t="str">
        <f t="shared" si="124"/>
        <v/>
      </c>
      <c r="BO87" s="220" t="str">
        <f t="shared" si="125"/>
        <v/>
      </c>
      <c r="BP87" s="220" t="str">
        <f>IF(AM87,VLOOKUP(AT87,'Beschäftigungsgruppen Honorare'!$I$17:$J$23,2,FALSE),"")</f>
        <v/>
      </c>
      <c r="BQ87" s="220" t="str">
        <f>IF(AN87,INDEX('Beschäftigungsgruppen Honorare'!$J$28:$M$31,BO87,BN87),"")</f>
        <v/>
      </c>
      <c r="BR87" s="220" t="str">
        <f t="shared" si="126"/>
        <v/>
      </c>
      <c r="BS87" s="220" t="str">
        <f>IF(AM87,VLOOKUP(AT87,'Beschäftigungsgruppen Honorare'!$I$17:$L$23,3,FALSE),"")</f>
        <v/>
      </c>
      <c r="BT87" s="220" t="str">
        <f>IF(AM87,VLOOKUP(AT87,'Beschäftigungsgruppen Honorare'!$I$17:$L$23,4,FALSE),"")</f>
        <v/>
      </c>
      <c r="BU87" s="220" t="b">
        <f>E87&lt;&gt;config!$H$20</f>
        <v>1</v>
      </c>
      <c r="BV87" s="64" t="b">
        <f t="shared" si="127"/>
        <v>0</v>
      </c>
      <c r="BW87" s="53" t="b">
        <f t="shared" si="128"/>
        <v>0</v>
      </c>
    </row>
    <row r="88" spans="2:75" s="53" customFormat="1" ht="15" customHeight="1" x14ac:dyDescent="0.2">
      <c r="B88" s="203" t="str">
        <f t="shared" si="129"/>
        <v/>
      </c>
      <c r="C88" s="217"/>
      <c r="D88" s="127"/>
      <c r="E88" s="96"/>
      <c r="F88" s="271"/>
      <c r="G88" s="180"/>
      <c r="H88" s="181"/>
      <c r="I88" s="219"/>
      <c r="J88" s="259"/>
      <c r="K88" s="181"/>
      <c r="L88" s="273"/>
      <c r="M88" s="207" t="str">
        <f t="shared" si="81"/>
        <v/>
      </c>
      <c r="N88" s="160" t="str">
        <f t="shared" si="82"/>
        <v/>
      </c>
      <c r="O88" s="161" t="str">
        <f t="shared" si="135"/>
        <v/>
      </c>
      <c r="P88" s="252" t="str">
        <f t="shared" si="136"/>
        <v/>
      </c>
      <c r="Q88" s="254" t="str">
        <f t="shared" si="137"/>
        <v/>
      </c>
      <c r="R88" s="252" t="str">
        <f t="shared" si="83"/>
        <v/>
      </c>
      <c r="S88" s="258" t="str">
        <f t="shared" si="130"/>
        <v/>
      </c>
      <c r="T88" s="252" t="str">
        <f t="shared" si="131"/>
        <v/>
      </c>
      <c r="U88" s="258" t="str">
        <f t="shared" si="132"/>
        <v/>
      </c>
      <c r="V88" s="252" t="str">
        <f t="shared" si="133"/>
        <v/>
      </c>
      <c r="W88" s="258" t="str">
        <f t="shared" si="134"/>
        <v/>
      </c>
      <c r="X88" s="120"/>
      <c r="Y88" s="267"/>
      <c r="Z88" s="4" t="b">
        <f t="shared" si="84"/>
        <v>1</v>
      </c>
      <c r="AA88" s="4" t="b">
        <f t="shared" si="85"/>
        <v>0</v>
      </c>
      <c r="AB88" s="61" t="str">
        <f t="shared" si="86"/>
        <v/>
      </c>
      <c r="AC88" s="61" t="str">
        <f t="shared" si="87"/>
        <v/>
      </c>
      <c r="AD88" s="61" t="str">
        <f t="shared" si="88"/>
        <v/>
      </c>
      <c r="AE88" s="61" t="str">
        <f t="shared" si="89"/>
        <v/>
      </c>
      <c r="AF88" s="232" t="str">
        <f t="shared" si="90"/>
        <v/>
      </c>
      <c r="AG88" s="61" t="str">
        <f t="shared" si="91"/>
        <v/>
      </c>
      <c r="AH88" s="61" t="b">
        <f t="shared" si="92"/>
        <v>0</v>
      </c>
      <c r="AI88" s="61" t="b">
        <f t="shared" si="93"/>
        <v>1</v>
      </c>
      <c r="AJ88" s="61" t="b">
        <f t="shared" si="94"/>
        <v>1</v>
      </c>
      <c r="AK88" s="61" t="b">
        <f t="shared" si="95"/>
        <v>0</v>
      </c>
      <c r="AL88" s="61" t="b">
        <f t="shared" si="96"/>
        <v>0</v>
      </c>
      <c r="AM88" s="220" t="b">
        <f t="shared" si="97"/>
        <v>0</v>
      </c>
      <c r="AN88" s="220" t="b">
        <f t="shared" si="98"/>
        <v>0</v>
      </c>
      <c r="AO88" s="220" t="str">
        <f t="shared" si="99"/>
        <v/>
      </c>
      <c r="AP88" s="220" t="str">
        <f t="shared" si="100"/>
        <v/>
      </c>
      <c r="AQ88" s="220" t="str">
        <f t="shared" si="101"/>
        <v/>
      </c>
      <c r="AR88" s="220" t="str">
        <f t="shared" si="102"/>
        <v/>
      </c>
      <c r="AS88" s="4" t="str">
        <f t="shared" si="103"/>
        <v/>
      </c>
      <c r="AT88" s="220" t="str">
        <f t="shared" si="104"/>
        <v/>
      </c>
      <c r="AU88" s="220" t="str">
        <f t="shared" si="105"/>
        <v/>
      </c>
      <c r="AV88" s="220" t="str">
        <f t="shared" si="106"/>
        <v/>
      </c>
      <c r="AW88" s="233" t="str">
        <f t="shared" si="107"/>
        <v/>
      </c>
      <c r="AX88" s="233" t="str">
        <f t="shared" si="108"/>
        <v/>
      </c>
      <c r="AY88" s="222" t="str">
        <f t="shared" si="109"/>
        <v/>
      </c>
      <c r="AZ88" s="222" t="str">
        <f t="shared" si="110"/>
        <v/>
      </c>
      <c r="BA88" s="220" t="str">
        <f t="shared" si="111"/>
        <v/>
      </c>
      <c r="BB88" s="222" t="str">
        <f t="shared" si="112"/>
        <v/>
      </c>
      <c r="BC88" s="233" t="str">
        <f t="shared" si="113"/>
        <v/>
      </c>
      <c r="BD88" s="222" t="str">
        <f t="shared" si="114"/>
        <v/>
      </c>
      <c r="BE88" s="222" t="str">
        <f t="shared" si="115"/>
        <v/>
      </c>
      <c r="BF88" s="222" t="str">
        <f t="shared" si="116"/>
        <v/>
      </c>
      <c r="BG88" s="222" t="str">
        <f t="shared" si="117"/>
        <v/>
      </c>
      <c r="BH88" s="222" t="str">
        <f t="shared" si="118"/>
        <v/>
      </c>
      <c r="BI88" s="222" t="str">
        <f t="shared" si="119"/>
        <v/>
      </c>
      <c r="BJ88" s="222" t="str">
        <f t="shared" si="120"/>
        <v/>
      </c>
      <c r="BK88" s="222" t="str">
        <f t="shared" si="121"/>
        <v/>
      </c>
      <c r="BL88" s="220" t="str">
        <f t="shared" si="122"/>
        <v/>
      </c>
      <c r="BM88" s="220" t="str">
        <f t="shared" si="123"/>
        <v/>
      </c>
      <c r="BN88" s="220" t="str">
        <f t="shared" si="124"/>
        <v/>
      </c>
      <c r="BO88" s="220" t="str">
        <f t="shared" si="125"/>
        <v/>
      </c>
      <c r="BP88" s="220" t="str">
        <f>IF(AM88,VLOOKUP(AT88,'Beschäftigungsgruppen Honorare'!$I$17:$J$23,2,FALSE),"")</f>
        <v/>
      </c>
      <c r="BQ88" s="220" t="str">
        <f>IF(AN88,INDEX('Beschäftigungsgruppen Honorare'!$J$28:$M$31,BO88,BN88),"")</f>
        <v/>
      </c>
      <c r="BR88" s="220" t="str">
        <f t="shared" si="126"/>
        <v/>
      </c>
      <c r="BS88" s="220" t="str">
        <f>IF(AM88,VLOOKUP(AT88,'Beschäftigungsgruppen Honorare'!$I$17:$L$23,3,FALSE),"")</f>
        <v/>
      </c>
      <c r="BT88" s="220" t="str">
        <f>IF(AM88,VLOOKUP(AT88,'Beschäftigungsgruppen Honorare'!$I$17:$L$23,4,FALSE),"")</f>
        <v/>
      </c>
      <c r="BU88" s="220" t="b">
        <f>E88&lt;&gt;config!$H$20</f>
        <v>1</v>
      </c>
      <c r="BV88" s="64" t="b">
        <f t="shared" si="127"/>
        <v>0</v>
      </c>
      <c r="BW88" s="53" t="b">
        <f t="shared" si="128"/>
        <v>0</v>
      </c>
    </row>
    <row r="89" spans="2:75" s="53" customFormat="1" ht="15" customHeight="1" x14ac:dyDescent="0.2">
      <c r="B89" s="203" t="str">
        <f t="shared" si="129"/>
        <v/>
      </c>
      <c r="C89" s="217"/>
      <c r="D89" s="127"/>
      <c r="E89" s="96"/>
      <c r="F89" s="271"/>
      <c r="G89" s="180"/>
      <c r="H89" s="181"/>
      <c r="I89" s="219"/>
      <c r="J89" s="259"/>
      <c r="K89" s="181"/>
      <c r="L89" s="273"/>
      <c r="M89" s="207" t="str">
        <f t="shared" si="81"/>
        <v/>
      </c>
      <c r="N89" s="160" t="str">
        <f t="shared" si="82"/>
        <v/>
      </c>
      <c r="O89" s="161" t="str">
        <f t="shared" si="135"/>
        <v/>
      </c>
      <c r="P89" s="252" t="str">
        <f t="shared" si="136"/>
        <v/>
      </c>
      <c r="Q89" s="254" t="str">
        <f t="shared" si="137"/>
        <v/>
      </c>
      <c r="R89" s="252" t="str">
        <f t="shared" si="83"/>
        <v/>
      </c>
      <c r="S89" s="258" t="str">
        <f t="shared" si="130"/>
        <v/>
      </c>
      <c r="T89" s="252" t="str">
        <f t="shared" si="131"/>
        <v/>
      </c>
      <c r="U89" s="258" t="str">
        <f t="shared" si="132"/>
        <v/>
      </c>
      <c r="V89" s="252" t="str">
        <f t="shared" si="133"/>
        <v/>
      </c>
      <c r="W89" s="258" t="str">
        <f t="shared" si="134"/>
        <v/>
      </c>
      <c r="X89" s="120"/>
      <c r="Y89" s="267"/>
      <c r="Z89" s="4" t="b">
        <f t="shared" si="84"/>
        <v>1</v>
      </c>
      <c r="AA89" s="4" t="b">
        <f t="shared" si="85"/>
        <v>0</v>
      </c>
      <c r="AB89" s="61" t="str">
        <f t="shared" si="86"/>
        <v/>
      </c>
      <c r="AC89" s="61" t="str">
        <f t="shared" si="87"/>
        <v/>
      </c>
      <c r="AD89" s="61" t="str">
        <f t="shared" si="88"/>
        <v/>
      </c>
      <c r="AE89" s="61" t="str">
        <f t="shared" si="89"/>
        <v/>
      </c>
      <c r="AF89" s="232" t="str">
        <f t="shared" si="90"/>
        <v/>
      </c>
      <c r="AG89" s="61" t="str">
        <f t="shared" si="91"/>
        <v/>
      </c>
      <c r="AH89" s="61" t="b">
        <f t="shared" si="92"/>
        <v>0</v>
      </c>
      <c r="AI89" s="61" t="b">
        <f t="shared" si="93"/>
        <v>1</v>
      </c>
      <c r="AJ89" s="61" t="b">
        <f t="shared" si="94"/>
        <v>1</v>
      </c>
      <c r="AK89" s="61" t="b">
        <f t="shared" si="95"/>
        <v>0</v>
      </c>
      <c r="AL89" s="61" t="b">
        <f t="shared" si="96"/>
        <v>0</v>
      </c>
      <c r="AM89" s="220" t="b">
        <f t="shared" si="97"/>
        <v>0</v>
      </c>
      <c r="AN89" s="220" t="b">
        <f t="shared" si="98"/>
        <v>0</v>
      </c>
      <c r="AO89" s="220" t="str">
        <f t="shared" si="99"/>
        <v/>
      </c>
      <c r="AP89" s="220" t="str">
        <f t="shared" si="100"/>
        <v/>
      </c>
      <c r="AQ89" s="220" t="str">
        <f t="shared" si="101"/>
        <v/>
      </c>
      <c r="AR89" s="220" t="str">
        <f t="shared" si="102"/>
        <v/>
      </c>
      <c r="AS89" s="4" t="str">
        <f t="shared" si="103"/>
        <v/>
      </c>
      <c r="AT89" s="220" t="str">
        <f t="shared" si="104"/>
        <v/>
      </c>
      <c r="AU89" s="220" t="str">
        <f t="shared" si="105"/>
        <v/>
      </c>
      <c r="AV89" s="220" t="str">
        <f t="shared" si="106"/>
        <v/>
      </c>
      <c r="AW89" s="233" t="str">
        <f t="shared" si="107"/>
        <v/>
      </c>
      <c r="AX89" s="233" t="str">
        <f t="shared" si="108"/>
        <v/>
      </c>
      <c r="AY89" s="222" t="str">
        <f t="shared" si="109"/>
        <v/>
      </c>
      <c r="AZ89" s="222" t="str">
        <f t="shared" si="110"/>
        <v/>
      </c>
      <c r="BA89" s="220" t="str">
        <f t="shared" si="111"/>
        <v/>
      </c>
      <c r="BB89" s="222" t="str">
        <f t="shared" si="112"/>
        <v/>
      </c>
      <c r="BC89" s="233" t="str">
        <f t="shared" si="113"/>
        <v/>
      </c>
      <c r="BD89" s="222" t="str">
        <f t="shared" si="114"/>
        <v/>
      </c>
      <c r="BE89" s="222" t="str">
        <f t="shared" si="115"/>
        <v/>
      </c>
      <c r="BF89" s="222" t="str">
        <f t="shared" si="116"/>
        <v/>
      </c>
      <c r="BG89" s="222" t="str">
        <f t="shared" si="117"/>
        <v/>
      </c>
      <c r="BH89" s="222" t="str">
        <f t="shared" si="118"/>
        <v/>
      </c>
      <c r="BI89" s="222" t="str">
        <f t="shared" si="119"/>
        <v/>
      </c>
      <c r="BJ89" s="222" t="str">
        <f t="shared" si="120"/>
        <v/>
      </c>
      <c r="BK89" s="222" t="str">
        <f t="shared" si="121"/>
        <v/>
      </c>
      <c r="BL89" s="220" t="str">
        <f t="shared" si="122"/>
        <v/>
      </c>
      <c r="BM89" s="220" t="str">
        <f t="shared" si="123"/>
        <v/>
      </c>
      <c r="BN89" s="220" t="str">
        <f t="shared" si="124"/>
        <v/>
      </c>
      <c r="BO89" s="220" t="str">
        <f t="shared" si="125"/>
        <v/>
      </c>
      <c r="BP89" s="220" t="str">
        <f>IF(AM89,VLOOKUP(AT89,'Beschäftigungsgruppen Honorare'!$I$17:$J$23,2,FALSE),"")</f>
        <v/>
      </c>
      <c r="BQ89" s="220" t="str">
        <f>IF(AN89,INDEX('Beschäftigungsgruppen Honorare'!$J$28:$M$31,BO89,BN89),"")</f>
        <v/>
      </c>
      <c r="BR89" s="220" t="str">
        <f t="shared" si="126"/>
        <v/>
      </c>
      <c r="BS89" s="220" t="str">
        <f>IF(AM89,VLOOKUP(AT89,'Beschäftigungsgruppen Honorare'!$I$17:$L$23,3,FALSE),"")</f>
        <v/>
      </c>
      <c r="BT89" s="220" t="str">
        <f>IF(AM89,VLOOKUP(AT89,'Beschäftigungsgruppen Honorare'!$I$17:$L$23,4,FALSE),"")</f>
        <v/>
      </c>
      <c r="BU89" s="220" t="b">
        <f>E89&lt;&gt;config!$H$20</f>
        <v>1</v>
      </c>
      <c r="BV89" s="64" t="b">
        <f t="shared" si="127"/>
        <v>0</v>
      </c>
      <c r="BW89" s="53" t="b">
        <f t="shared" si="128"/>
        <v>0</v>
      </c>
    </row>
    <row r="90" spans="2:75" s="53" customFormat="1" ht="15" customHeight="1" x14ac:dyDescent="0.2">
      <c r="B90" s="203" t="str">
        <f t="shared" si="129"/>
        <v/>
      </c>
      <c r="C90" s="217"/>
      <c r="D90" s="127"/>
      <c r="E90" s="96"/>
      <c r="F90" s="271"/>
      <c r="G90" s="180"/>
      <c r="H90" s="181"/>
      <c r="I90" s="219"/>
      <c r="J90" s="259"/>
      <c r="K90" s="181"/>
      <c r="L90" s="273"/>
      <c r="M90" s="207" t="str">
        <f t="shared" si="81"/>
        <v/>
      </c>
      <c r="N90" s="160" t="str">
        <f t="shared" si="82"/>
        <v/>
      </c>
      <c r="O90" s="161" t="str">
        <f t="shared" si="135"/>
        <v/>
      </c>
      <c r="P90" s="252" t="str">
        <f t="shared" si="136"/>
        <v/>
      </c>
      <c r="Q90" s="254" t="str">
        <f t="shared" si="137"/>
        <v/>
      </c>
      <c r="R90" s="252" t="str">
        <f t="shared" si="83"/>
        <v/>
      </c>
      <c r="S90" s="258" t="str">
        <f t="shared" si="130"/>
        <v/>
      </c>
      <c r="T90" s="252" t="str">
        <f t="shared" si="131"/>
        <v/>
      </c>
      <c r="U90" s="258" t="str">
        <f t="shared" si="132"/>
        <v/>
      </c>
      <c r="V90" s="252" t="str">
        <f t="shared" si="133"/>
        <v/>
      </c>
      <c r="W90" s="258" t="str">
        <f t="shared" si="134"/>
        <v/>
      </c>
      <c r="X90" s="120"/>
      <c r="Y90" s="267"/>
      <c r="Z90" s="4" t="b">
        <f t="shared" si="84"/>
        <v>1</v>
      </c>
      <c r="AA90" s="4" t="b">
        <f t="shared" si="85"/>
        <v>0</v>
      </c>
      <c r="AB90" s="61" t="str">
        <f t="shared" si="86"/>
        <v/>
      </c>
      <c r="AC90" s="61" t="str">
        <f t="shared" si="87"/>
        <v/>
      </c>
      <c r="AD90" s="61" t="str">
        <f t="shared" si="88"/>
        <v/>
      </c>
      <c r="AE90" s="61" t="str">
        <f t="shared" si="89"/>
        <v/>
      </c>
      <c r="AF90" s="232" t="str">
        <f t="shared" si="90"/>
        <v/>
      </c>
      <c r="AG90" s="61" t="str">
        <f t="shared" si="91"/>
        <v/>
      </c>
      <c r="AH90" s="61" t="b">
        <f t="shared" si="92"/>
        <v>0</v>
      </c>
      <c r="AI90" s="61" t="b">
        <f t="shared" si="93"/>
        <v>1</v>
      </c>
      <c r="AJ90" s="61" t="b">
        <f t="shared" si="94"/>
        <v>1</v>
      </c>
      <c r="AK90" s="61" t="b">
        <f t="shared" si="95"/>
        <v>0</v>
      </c>
      <c r="AL90" s="61" t="b">
        <f t="shared" si="96"/>
        <v>0</v>
      </c>
      <c r="AM90" s="220" t="b">
        <f t="shared" si="97"/>
        <v>0</v>
      </c>
      <c r="AN90" s="220" t="b">
        <f t="shared" si="98"/>
        <v>0</v>
      </c>
      <c r="AO90" s="220" t="str">
        <f t="shared" si="99"/>
        <v/>
      </c>
      <c r="AP90" s="220" t="str">
        <f t="shared" si="100"/>
        <v/>
      </c>
      <c r="AQ90" s="220" t="str">
        <f t="shared" si="101"/>
        <v/>
      </c>
      <c r="AR90" s="220" t="str">
        <f t="shared" si="102"/>
        <v/>
      </c>
      <c r="AS90" s="4" t="str">
        <f t="shared" si="103"/>
        <v/>
      </c>
      <c r="AT90" s="220" t="str">
        <f t="shared" si="104"/>
        <v/>
      </c>
      <c r="AU90" s="220" t="str">
        <f t="shared" si="105"/>
        <v/>
      </c>
      <c r="AV90" s="220" t="str">
        <f t="shared" si="106"/>
        <v/>
      </c>
      <c r="AW90" s="233" t="str">
        <f t="shared" si="107"/>
        <v/>
      </c>
      <c r="AX90" s="233" t="str">
        <f t="shared" si="108"/>
        <v/>
      </c>
      <c r="AY90" s="222" t="str">
        <f t="shared" si="109"/>
        <v/>
      </c>
      <c r="AZ90" s="222" t="str">
        <f t="shared" si="110"/>
        <v/>
      </c>
      <c r="BA90" s="220" t="str">
        <f t="shared" si="111"/>
        <v/>
      </c>
      <c r="BB90" s="222" t="str">
        <f t="shared" si="112"/>
        <v/>
      </c>
      <c r="BC90" s="233" t="str">
        <f t="shared" si="113"/>
        <v/>
      </c>
      <c r="BD90" s="222" t="str">
        <f t="shared" si="114"/>
        <v/>
      </c>
      <c r="BE90" s="222" t="str">
        <f t="shared" si="115"/>
        <v/>
      </c>
      <c r="BF90" s="222" t="str">
        <f t="shared" si="116"/>
        <v/>
      </c>
      <c r="BG90" s="222" t="str">
        <f t="shared" si="117"/>
        <v/>
      </c>
      <c r="BH90" s="222" t="str">
        <f t="shared" si="118"/>
        <v/>
      </c>
      <c r="BI90" s="222" t="str">
        <f t="shared" si="119"/>
        <v/>
      </c>
      <c r="BJ90" s="222" t="str">
        <f t="shared" si="120"/>
        <v/>
      </c>
      <c r="BK90" s="222" t="str">
        <f t="shared" si="121"/>
        <v/>
      </c>
      <c r="BL90" s="220" t="str">
        <f t="shared" si="122"/>
        <v/>
      </c>
      <c r="BM90" s="220" t="str">
        <f t="shared" si="123"/>
        <v/>
      </c>
      <c r="BN90" s="220" t="str">
        <f t="shared" si="124"/>
        <v/>
      </c>
      <c r="BO90" s="220" t="str">
        <f t="shared" si="125"/>
        <v/>
      </c>
      <c r="BP90" s="220" t="str">
        <f>IF(AM90,VLOOKUP(AT90,'Beschäftigungsgruppen Honorare'!$I$17:$J$23,2,FALSE),"")</f>
        <v/>
      </c>
      <c r="BQ90" s="220" t="str">
        <f>IF(AN90,INDEX('Beschäftigungsgruppen Honorare'!$J$28:$M$31,BO90,BN90),"")</f>
        <v/>
      </c>
      <c r="BR90" s="220" t="str">
        <f t="shared" si="126"/>
        <v/>
      </c>
      <c r="BS90" s="220" t="str">
        <f>IF(AM90,VLOOKUP(AT90,'Beschäftigungsgruppen Honorare'!$I$17:$L$23,3,FALSE),"")</f>
        <v/>
      </c>
      <c r="BT90" s="220" t="str">
        <f>IF(AM90,VLOOKUP(AT90,'Beschäftigungsgruppen Honorare'!$I$17:$L$23,4,FALSE),"")</f>
        <v/>
      </c>
      <c r="BU90" s="220" t="b">
        <f>E90&lt;&gt;config!$H$20</f>
        <v>1</v>
      </c>
      <c r="BV90" s="64" t="b">
        <f t="shared" si="127"/>
        <v>0</v>
      </c>
      <c r="BW90" s="53" t="b">
        <f t="shared" si="128"/>
        <v>0</v>
      </c>
    </row>
    <row r="91" spans="2:75" s="53" customFormat="1" ht="15" customHeight="1" x14ac:dyDescent="0.2">
      <c r="B91" s="203" t="str">
        <f t="shared" si="129"/>
        <v/>
      </c>
      <c r="C91" s="217"/>
      <c r="D91" s="127"/>
      <c r="E91" s="96"/>
      <c r="F91" s="271"/>
      <c r="G91" s="180"/>
      <c r="H91" s="181"/>
      <c r="I91" s="219"/>
      <c r="J91" s="259"/>
      <c r="K91" s="181"/>
      <c r="L91" s="273"/>
      <c r="M91" s="207" t="str">
        <f t="shared" si="81"/>
        <v/>
      </c>
      <c r="N91" s="160" t="str">
        <f t="shared" si="82"/>
        <v/>
      </c>
      <c r="O91" s="161" t="str">
        <f t="shared" si="135"/>
        <v/>
      </c>
      <c r="P91" s="252" t="str">
        <f t="shared" si="136"/>
        <v/>
      </c>
      <c r="Q91" s="254" t="str">
        <f t="shared" si="137"/>
        <v/>
      </c>
      <c r="R91" s="252" t="str">
        <f t="shared" si="83"/>
        <v/>
      </c>
      <c r="S91" s="258" t="str">
        <f t="shared" si="130"/>
        <v/>
      </c>
      <c r="T91" s="252" t="str">
        <f t="shared" si="131"/>
        <v/>
      </c>
      <c r="U91" s="258" t="str">
        <f t="shared" si="132"/>
        <v/>
      </c>
      <c r="V91" s="252" t="str">
        <f t="shared" si="133"/>
        <v/>
      </c>
      <c r="W91" s="258" t="str">
        <f t="shared" si="134"/>
        <v/>
      </c>
      <c r="X91" s="120"/>
      <c r="Y91" s="267"/>
      <c r="Z91" s="4" t="b">
        <f t="shared" si="84"/>
        <v>1</v>
      </c>
      <c r="AA91" s="4" t="b">
        <f t="shared" si="85"/>
        <v>0</v>
      </c>
      <c r="AB91" s="61" t="str">
        <f t="shared" si="86"/>
        <v/>
      </c>
      <c r="AC91" s="61" t="str">
        <f t="shared" si="87"/>
        <v/>
      </c>
      <c r="AD91" s="61" t="str">
        <f t="shared" si="88"/>
        <v/>
      </c>
      <c r="AE91" s="61" t="str">
        <f t="shared" si="89"/>
        <v/>
      </c>
      <c r="AF91" s="232" t="str">
        <f t="shared" si="90"/>
        <v/>
      </c>
      <c r="AG91" s="61" t="str">
        <f t="shared" si="91"/>
        <v/>
      </c>
      <c r="AH91" s="61" t="b">
        <f t="shared" si="92"/>
        <v>0</v>
      </c>
      <c r="AI91" s="61" t="b">
        <f t="shared" si="93"/>
        <v>1</v>
      </c>
      <c r="AJ91" s="61" t="b">
        <f t="shared" si="94"/>
        <v>1</v>
      </c>
      <c r="AK91" s="61" t="b">
        <f t="shared" si="95"/>
        <v>0</v>
      </c>
      <c r="AL91" s="61" t="b">
        <f t="shared" si="96"/>
        <v>0</v>
      </c>
      <c r="AM91" s="220" t="b">
        <f t="shared" si="97"/>
        <v>0</v>
      </c>
      <c r="AN91" s="220" t="b">
        <f t="shared" si="98"/>
        <v>0</v>
      </c>
      <c r="AO91" s="220" t="str">
        <f t="shared" si="99"/>
        <v/>
      </c>
      <c r="AP91" s="220" t="str">
        <f t="shared" si="100"/>
        <v/>
      </c>
      <c r="AQ91" s="220" t="str">
        <f t="shared" si="101"/>
        <v/>
      </c>
      <c r="AR91" s="220" t="str">
        <f t="shared" si="102"/>
        <v/>
      </c>
      <c r="AS91" s="4" t="str">
        <f t="shared" si="103"/>
        <v/>
      </c>
      <c r="AT91" s="220" t="str">
        <f t="shared" si="104"/>
        <v/>
      </c>
      <c r="AU91" s="220" t="str">
        <f t="shared" si="105"/>
        <v/>
      </c>
      <c r="AV91" s="220" t="str">
        <f t="shared" si="106"/>
        <v/>
      </c>
      <c r="AW91" s="233" t="str">
        <f t="shared" si="107"/>
        <v/>
      </c>
      <c r="AX91" s="233" t="str">
        <f t="shared" si="108"/>
        <v/>
      </c>
      <c r="AY91" s="222" t="str">
        <f t="shared" si="109"/>
        <v/>
      </c>
      <c r="AZ91" s="222" t="str">
        <f t="shared" si="110"/>
        <v/>
      </c>
      <c r="BA91" s="220" t="str">
        <f t="shared" si="111"/>
        <v/>
      </c>
      <c r="BB91" s="222" t="str">
        <f t="shared" si="112"/>
        <v/>
      </c>
      <c r="BC91" s="233" t="str">
        <f t="shared" si="113"/>
        <v/>
      </c>
      <c r="BD91" s="222" t="str">
        <f t="shared" si="114"/>
        <v/>
      </c>
      <c r="BE91" s="222" t="str">
        <f t="shared" si="115"/>
        <v/>
      </c>
      <c r="BF91" s="222" t="str">
        <f t="shared" si="116"/>
        <v/>
      </c>
      <c r="BG91" s="222" t="str">
        <f t="shared" si="117"/>
        <v/>
      </c>
      <c r="BH91" s="222" t="str">
        <f t="shared" si="118"/>
        <v/>
      </c>
      <c r="BI91" s="222" t="str">
        <f t="shared" si="119"/>
        <v/>
      </c>
      <c r="BJ91" s="222" t="str">
        <f t="shared" si="120"/>
        <v/>
      </c>
      <c r="BK91" s="222" t="str">
        <f t="shared" si="121"/>
        <v/>
      </c>
      <c r="BL91" s="220" t="str">
        <f t="shared" si="122"/>
        <v/>
      </c>
      <c r="BM91" s="220" t="str">
        <f t="shared" si="123"/>
        <v/>
      </c>
      <c r="BN91" s="220" t="str">
        <f t="shared" si="124"/>
        <v/>
      </c>
      <c r="BO91" s="220" t="str">
        <f t="shared" si="125"/>
        <v/>
      </c>
      <c r="BP91" s="220" t="str">
        <f>IF(AM91,VLOOKUP(AT91,'Beschäftigungsgruppen Honorare'!$I$17:$J$23,2,FALSE),"")</f>
        <v/>
      </c>
      <c r="BQ91" s="220" t="str">
        <f>IF(AN91,INDEX('Beschäftigungsgruppen Honorare'!$J$28:$M$31,BO91,BN91),"")</f>
        <v/>
      </c>
      <c r="BR91" s="220" t="str">
        <f t="shared" si="126"/>
        <v/>
      </c>
      <c r="BS91" s="220" t="str">
        <f>IF(AM91,VLOOKUP(AT91,'Beschäftigungsgruppen Honorare'!$I$17:$L$23,3,FALSE),"")</f>
        <v/>
      </c>
      <c r="BT91" s="220" t="str">
        <f>IF(AM91,VLOOKUP(AT91,'Beschäftigungsgruppen Honorare'!$I$17:$L$23,4,FALSE),"")</f>
        <v/>
      </c>
      <c r="BU91" s="220" t="b">
        <f>E91&lt;&gt;config!$H$20</f>
        <v>1</v>
      </c>
      <c r="BV91" s="64" t="b">
        <f t="shared" si="127"/>
        <v>0</v>
      </c>
      <c r="BW91" s="53" t="b">
        <f t="shared" si="128"/>
        <v>0</v>
      </c>
    </row>
    <row r="92" spans="2:75" s="53" customFormat="1" ht="15" customHeight="1" x14ac:dyDescent="0.2">
      <c r="B92" s="203" t="str">
        <f t="shared" si="129"/>
        <v/>
      </c>
      <c r="C92" s="217"/>
      <c r="D92" s="127"/>
      <c r="E92" s="96"/>
      <c r="F92" s="271"/>
      <c r="G92" s="180"/>
      <c r="H92" s="181"/>
      <c r="I92" s="219"/>
      <c r="J92" s="259"/>
      <c r="K92" s="181"/>
      <c r="L92" s="273"/>
      <c r="M92" s="207" t="str">
        <f t="shared" si="81"/>
        <v/>
      </c>
      <c r="N92" s="160" t="str">
        <f t="shared" si="82"/>
        <v/>
      </c>
      <c r="O92" s="161" t="str">
        <f t="shared" si="135"/>
        <v/>
      </c>
      <c r="P92" s="252" t="str">
        <f t="shared" si="136"/>
        <v/>
      </c>
      <c r="Q92" s="254" t="str">
        <f t="shared" si="137"/>
        <v/>
      </c>
      <c r="R92" s="252" t="str">
        <f t="shared" si="83"/>
        <v/>
      </c>
      <c r="S92" s="258" t="str">
        <f t="shared" si="130"/>
        <v/>
      </c>
      <c r="T92" s="252" t="str">
        <f t="shared" si="131"/>
        <v/>
      </c>
      <c r="U92" s="258" t="str">
        <f t="shared" si="132"/>
        <v/>
      </c>
      <c r="V92" s="252" t="str">
        <f t="shared" si="133"/>
        <v/>
      </c>
      <c r="W92" s="258" t="str">
        <f t="shared" si="134"/>
        <v/>
      </c>
      <c r="X92" s="120"/>
      <c r="Y92" s="267"/>
      <c r="Z92" s="4" t="b">
        <f t="shared" si="84"/>
        <v>1</v>
      </c>
      <c r="AA92" s="4" t="b">
        <f t="shared" si="85"/>
        <v>0</v>
      </c>
      <c r="AB92" s="61" t="str">
        <f t="shared" si="86"/>
        <v/>
      </c>
      <c r="AC92" s="61" t="str">
        <f t="shared" si="87"/>
        <v/>
      </c>
      <c r="AD92" s="61" t="str">
        <f t="shared" si="88"/>
        <v/>
      </c>
      <c r="AE92" s="61" t="str">
        <f t="shared" si="89"/>
        <v/>
      </c>
      <c r="AF92" s="232" t="str">
        <f t="shared" si="90"/>
        <v/>
      </c>
      <c r="AG92" s="61" t="str">
        <f t="shared" si="91"/>
        <v/>
      </c>
      <c r="AH92" s="61" t="b">
        <f t="shared" si="92"/>
        <v>0</v>
      </c>
      <c r="AI92" s="61" t="b">
        <f t="shared" si="93"/>
        <v>1</v>
      </c>
      <c r="AJ92" s="61" t="b">
        <f t="shared" si="94"/>
        <v>1</v>
      </c>
      <c r="AK92" s="61" t="b">
        <f t="shared" si="95"/>
        <v>0</v>
      </c>
      <c r="AL92" s="61" t="b">
        <f t="shared" si="96"/>
        <v>0</v>
      </c>
      <c r="AM92" s="220" t="b">
        <f t="shared" si="97"/>
        <v>0</v>
      </c>
      <c r="AN92" s="220" t="b">
        <f t="shared" si="98"/>
        <v>0</v>
      </c>
      <c r="AO92" s="220" t="str">
        <f t="shared" si="99"/>
        <v/>
      </c>
      <c r="AP92" s="220" t="str">
        <f t="shared" si="100"/>
        <v/>
      </c>
      <c r="AQ92" s="220" t="str">
        <f t="shared" si="101"/>
        <v/>
      </c>
      <c r="AR92" s="220" t="str">
        <f t="shared" si="102"/>
        <v/>
      </c>
      <c r="AS92" s="4" t="str">
        <f t="shared" si="103"/>
        <v/>
      </c>
      <c r="AT92" s="220" t="str">
        <f t="shared" si="104"/>
        <v/>
      </c>
      <c r="AU92" s="220" t="str">
        <f t="shared" si="105"/>
        <v/>
      </c>
      <c r="AV92" s="220" t="str">
        <f t="shared" si="106"/>
        <v/>
      </c>
      <c r="AW92" s="233" t="str">
        <f t="shared" si="107"/>
        <v/>
      </c>
      <c r="AX92" s="233" t="str">
        <f t="shared" si="108"/>
        <v/>
      </c>
      <c r="AY92" s="222" t="str">
        <f t="shared" si="109"/>
        <v/>
      </c>
      <c r="AZ92" s="222" t="str">
        <f t="shared" si="110"/>
        <v/>
      </c>
      <c r="BA92" s="220" t="str">
        <f t="shared" si="111"/>
        <v/>
      </c>
      <c r="BB92" s="222" t="str">
        <f t="shared" si="112"/>
        <v/>
      </c>
      <c r="BC92" s="233" t="str">
        <f t="shared" si="113"/>
        <v/>
      </c>
      <c r="BD92" s="222" t="str">
        <f t="shared" si="114"/>
        <v/>
      </c>
      <c r="BE92" s="222" t="str">
        <f t="shared" si="115"/>
        <v/>
      </c>
      <c r="BF92" s="222" t="str">
        <f t="shared" si="116"/>
        <v/>
      </c>
      <c r="BG92" s="222" t="str">
        <f t="shared" si="117"/>
        <v/>
      </c>
      <c r="BH92" s="222" t="str">
        <f t="shared" si="118"/>
        <v/>
      </c>
      <c r="BI92" s="222" t="str">
        <f t="shared" si="119"/>
        <v/>
      </c>
      <c r="BJ92" s="222" t="str">
        <f t="shared" si="120"/>
        <v/>
      </c>
      <c r="BK92" s="222" t="str">
        <f t="shared" si="121"/>
        <v/>
      </c>
      <c r="BL92" s="220" t="str">
        <f t="shared" si="122"/>
        <v/>
      </c>
      <c r="BM92" s="220" t="str">
        <f t="shared" si="123"/>
        <v/>
      </c>
      <c r="BN92" s="220" t="str">
        <f t="shared" si="124"/>
        <v/>
      </c>
      <c r="BO92" s="220" t="str">
        <f t="shared" si="125"/>
        <v/>
      </c>
      <c r="BP92" s="220" t="str">
        <f>IF(AM92,VLOOKUP(AT92,'Beschäftigungsgruppen Honorare'!$I$17:$J$23,2,FALSE),"")</f>
        <v/>
      </c>
      <c r="BQ92" s="220" t="str">
        <f>IF(AN92,INDEX('Beschäftigungsgruppen Honorare'!$J$28:$M$31,BO92,BN92),"")</f>
        <v/>
      </c>
      <c r="BR92" s="220" t="str">
        <f t="shared" si="126"/>
        <v/>
      </c>
      <c r="BS92" s="220" t="str">
        <f>IF(AM92,VLOOKUP(AT92,'Beschäftigungsgruppen Honorare'!$I$17:$L$23,3,FALSE),"")</f>
        <v/>
      </c>
      <c r="BT92" s="220" t="str">
        <f>IF(AM92,VLOOKUP(AT92,'Beschäftigungsgruppen Honorare'!$I$17:$L$23,4,FALSE),"")</f>
        <v/>
      </c>
      <c r="BU92" s="220" t="b">
        <f>E92&lt;&gt;config!$H$20</f>
        <v>1</v>
      </c>
      <c r="BV92" s="64" t="b">
        <f t="shared" si="127"/>
        <v>0</v>
      </c>
      <c r="BW92" s="53" t="b">
        <f t="shared" si="128"/>
        <v>0</v>
      </c>
    </row>
    <row r="93" spans="2:75" s="53" customFormat="1" ht="15" customHeight="1" x14ac:dyDescent="0.2">
      <c r="B93" s="203" t="str">
        <f t="shared" si="129"/>
        <v/>
      </c>
      <c r="C93" s="217"/>
      <c r="D93" s="127"/>
      <c r="E93" s="96"/>
      <c r="F93" s="271"/>
      <c r="G93" s="180"/>
      <c r="H93" s="181"/>
      <c r="I93" s="219"/>
      <c r="J93" s="259"/>
      <c r="K93" s="181"/>
      <c r="L93" s="273"/>
      <c r="M93" s="207" t="str">
        <f t="shared" si="81"/>
        <v/>
      </c>
      <c r="N93" s="160" t="str">
        <f t="shared" si="82"/>
        <v/>
      </c>
      <c r="O93" s="161" t="str">
        <f t="shared" si="135"/>
        <v/>
      </c>
      <c r="P93" s="252" t="str">
        <f t="shared" si="136"/>
        <v/>
      </c>
      <c r="Q93" s="254" t="str">
        <f t="shared" si="137"/>
        <v/>
      </c>
      <c r="R93" s="252" t="str">
        <f t="shared" si="83"/>
        <v/>
      </c>
      <c r="S93" s="258" t="str">
        <f t="shared" si="130"/>
        <v/>
      </c>
      <c r="T93" s="252" t="str">
        <f t="shared" si="131"/>
        <v/>
      </c>
      <c r="U93" s="258" t="str">
        <f t="shared" si="132"/>
        <v/>
      </c>
      <c r="V93" s="252" t="str">
        <f t="shared" si="133"/>
        <v/>
      </c>
      <c r="W93" s="258" t="str">
        <f t="shared" si="134"/>
        <v/>
      </c>
      <c r="X93" s="120"/>
      <c r="Y93" s="267"/>
      <c r="Z93" s="4" t="b">
        <f t="shared" si="84"/>
        <v>1</v>
      </c>
      <c r="AA93" s="4" t="b">
        <f t="shared" si="85"/>
        <v>0</v>
      </c>
      <c r="AB93" s="61" t="str">
        <f t="shared" si="86"/>
        <v/>
      </c>
      <c r="AC93" s="61" t="str">
        <f t="shared" si="87"/>
        <v/>
      </c>
      <c r="AD93" s="61" t="str">
        <f t="shared" si="88"/>
        <v/>
      </c>
      <c r="AE93" s="61" t="str">
        <f t="shared" si="89"/>
        <v/>
      </c>
      <c r="AF93" s="232" t="str">
        <f t="shared" si="90"/>
        <v/>
      </c>
      <c r="AG93" s="61" t="str">
        <f t="shared" si="91"/>
        <v/>
      </c>
      <c r="AH93" s="61" t="b">
        <f t="shared" si="92"/>
        <v>0</v>
      </c>
      <c r="AI93" s="61" t="b">
        <f t="shared" si="93"/>
        <v>1</v>
      </c>
      <c r="AJ93" s="61" t="b">
        <f t="shared" si="94"/>
        <v>1</v>
      </c>
      <c r="AK93" s="61" t="b">
        <f t="shared" si="95"/>
        <v>0</v>
      </c>
      <c r="AL93" s="61" t="b">
        <f t="shared" si="96"/>
        <v>0</v>
      </c>
      <c r="AM93" s="220" t="b">
        <f t="shared" si="97"/>
        <v>0</v>
      </c>
      <c r="AN93" s="220" t="b">
        <f t="shared" si="98"/>
        <v>0</v>
      </c>
      <c r="AO93" s="220" t="str">
        <f t="shared" si="99"/>
        <v/>
      </c>
      <c r="AP93" s="220" t="str">
        <f t="shared" si="100"/>
        <v/>
      </c>
      <c r="AQ93" s="220" t="str">
        <f t="shared" si="101"/>
        <v/>
      </c>
      <c r="AR93" s="220" t="str">
        <f t="shared" si="102"/>
        <v/>
      </c>
      <c r="AS93" s="4" t="str">
        <f t="shared" si="103"/>
        <v/>
      </c>
      <c r="AT93" s="220" t="str">
        <f t="shared" si="104"/>
        <v/>
      </c>
      <c r="AU93" s="220" t="str">
        <f t="shared" si="105"/>
        <v/>
      </c>
      <c r="AV93" s="220" t="str">
        <f t="shared" si="106"/>
        <v/>
      </c>
      <c r="AW93" s="233" t="str">
        <f t="shared" si="107"/>
        <v/>
      </c>
      <c r="AX93" s="233" t="str">
        <f t="shared" si="108"/>
        <v/>
      </c>
      <c r="AY93" s="222" t="str">
        <f t="shared" si="109"/>
        <v/>
      </c>
      <c r="AZ93" s="222" t="str">
        <f t="shared" si="110"/>
        <v/>
      </c>
      <c r="BA93" s="220" t="str">
        <f t="shared" si="111"/>
        <v/>
      </c>
      <c r="BB93" s="222" t="str">
        <f t="shared" si="112"/>
        <v/>
      </c>
      <c r="BC93" s="233" t="str">
        <f t="shared" si="113"/>
        <v/>
      </c>
      <c r="BD93" s="222" t="str">
        <f t="shared" si="114"/>
        <v/>
      </c>
      <c r="BE93" s="222" t="str">
        <f t="shared" si="115"/>
        <v/>
      </c>
      <c r="BF93" s="222" t="str">
        <f t="shared" si="116"/>
        <v/>
      </c>
      <c r="BG93" s="222" t="str">
        <f t="shared" si="117"/>
        <v/>
      </c>
      <c r="BH93" s="222" t="str">
        <f t="shared" si="118"/>
        <v/>
      </c>
      <c r="BI93" s="222" t="str">
        <f t="shared" si="119"/>
        <v/>
      </c>
      <c r="BJ93" s="222" t="str">
        <f t="shared" si="120"/>
        <v/>
      </c>
      <c r="BK93" s="222" t="str">
        <f t="shared" si="121"/>
        <v/>
      </c>
      <c r="BL93" s="220" t="str">
        <f t="shared" si="122"/>
        <v/>
      </c>
      <c r="BM93" s="220" t="str">
        <f t="shared" si="123"/>
        <v/>
      </c>
      <c r="BN93" s="220" t="str">
        <f t="shared" si="124"/>
        <v/>
      </c>
      <c r="BO93" s="220" t="str">
        <f t="shared" si="125"/>
        <v/>
      </c>
      <c r="BP93" s="220" t="str">
        <f>IF(AM93,VLOOKUP(AT93,'Beschäftigungsgruppen Honorare'!$I$17:$J$23,2,FALSE),"")</f>
        <v/>
      </c>
      <c r="BQ93" s="220" t="str">
        <f>IF(AN93,INDEX('Beschäftigungsgruppen Honorare'!$J$28:$M$31,BO93,BN93),"")</f>
        <v/>
      </c>
      <c r="BR93" s="220" t="str">
        <f t="shared" si="126"/>
        <v/>
      </c>
      <c r="BS93" s="220" t="str">
        <f>IF(AM93,VLOOKUP(AT93,'Beschäftigungsgruppen Honorare'!$I$17:$L$23,3,FALSE),"")</f>
        <v/>
      </c>
      <c r="BT93" s="220" t="str">
        <f>IF(AM93,VLOOKUP(AT93,'Beschäftigungsgruppen Honorare'!$I$17:$L$23,4,FALSE),"")</f>
        <v/>
      </c>
      <c r="BU93" s="220" t="b">
        <f>E93&lt;&gt;config!$H$20</f>
        <v>1</v>
      </c>
      <c r="BV93" s="64" t="b">
        <f t="shared" si="127"/>
        <v>0</v>
      </c>
      <c r="BW93" s="53" t="b">
        <f t="shared" si="128"/>
        <v>0</v>
      </c>
    </row>
    <row r="94" spans="2:75" s="53" customFormat="1" ht="15" customHeight="1" x14ac:dyDescent="0.2">
      <c r="B94" s="203" t="str">
        <f t="shared" si="129"/>
        <v/>
      </c>
      <c r="C94" s="217"/>
      <c r="D94" s="127"/>
      <c r="E94" s="96"/>
      <c r="F94" s="271"/>
      <c r="G94" s="180"/>
      <c r="H94" s="181"/>
      <c r="I94" s="219"/>
      <c r="J94" s="259"/>
      <c r="K94" s="181"/>
      <c r="L94" s="273"/>
      <c r="M94" s="207" t="str">
        <f t="shared" si="81"/>
        <v/>
      </c>
      <c r="N94" s="160" t="str">
        <f t="shared" si="82"/>
        <v/>
      </c>
      <c r="O94" s="161" t="str">
        <f t="shared" si="135"/>
        <v/>
      </c>
      <c r="P94" s="252" t="str">
        <f t="shared" si="136"/>
        <v/>
      </c>
      <c r="Q94" s="254" t="str">
        <f t="shared" si="137"/>
        <v/>
      </c>
      <c r="R94" s="252" t="str">
        <f t="shared" si="83"/>
        <v/>
      </c>
      <c r="S94" s="258" t="str">
        <f t="shared" si="130"/>
        <v/>
      </c>
      <c r="T94" s="252" t="str">
        <f t="shared" si="131"/>
        <v/>
      </c>
      <c r="U94" s="258" t="str">
        <f t="shared" si="132"/>
        <v/>
      </c>
      <c r="V94" s="252" t="str">
        <f t="shared" si="133"/>
        <v/>
      </c>
      <c r="W94" s="258" t="str">
        <f t="shared" si="134"/>
        <v/>
      </c>
      <c r="X94" s="120"/>
      <c r="Y94" s="267"/>
      <c r="Z94" s="4" t="b">
        <f t="shared" si="84"/>
        <v>1</v>
      </c>
      <c r="AA94" s="4" t="b">
        <f t="shared" si="85"/>
        <v>0</v>
      </c>
      <c r="AB94" s="61" t="str">
        <f t="shared" si="86"/>
        <v/>
      </c>
      <c r="AC94" s="61" t="str">
        <f t="shared" si="87"/>
        <v/>
      </c>
      <c r="AD94" s="61" t="str">
        <f t="shared" si="88"/>
        <v/>
      </c>
      <c r="AE94" s="61" t="str">
        <f t="shared" si="89"/>
        <v/>
      </c>
      <c r="AF94" s="232" t="str">
        <f t="shared" si="90"/>
        <v/>
      </c>
      <c r="AG94" s="61" t="str">
        <f t="shared" si="91"/>
        <v/>
      </c>
      <c r="AH94" s="61" t="b">
        <f t="shared" si="92"/>
        <v>0</v>
      </c>
      <c r="AI94" s="61" t="b">
        <f t="shared" si="93"/>
        <v>1</v>
      </c>
      <c r="AJ94" s="61" t="b">
        <f t="shared" si="94"/>
        <v>1</v>
      </c>
      <c r="AK94" s="61" t="b">
        <f t="shared" si="95"/>
        <v>0</v>
      </c>
      <c r="AL94" s="61" t="b">
        <f t="shared" si="96"/>
        <v>0</v>
      </c>
      <c r="AM94" s="220" t="b">
        <f t="shared" si="97"/>
        <v>0</v>
      </c>
      <c r="AN94" s="220" t="b">
        <f t="shared" si="98"/>
        <v>0</v>
      </c>
      <c r="AO94" s="220" t="str">
        <f t="shared" si="99"/>
        <v/>
      </c>
      <c r="AP94" s="220" t="str">
        <f t="shared" si="100"/>
        <v/>
      </c>
      <c r="AQ94" s="220" t="str">
        <f t="shared" si="101"/>
        <v/>
      </c>
      <c r="AR94" s="220" t="str">
        <f t="shared" si="102"/>
        <v/>
      </c>
      <c r="AS94" s="4" t="str">
        <f t="shared" si="103"/>
        <v/>
      </c>
      <c r="AT94" s="220" t="str">
        <f t="shared" si="104"/>
        <v/>
      </c>
      <c r="AU94" s="220" t="str">
        <f t="shared" si="105"/>
        <v/>
      </c>
      <c r="AV94" s="220" t="str">
        <f t="shared" si="106"/>
        <v/>
      </c>
      <c r="AW94" s="233" t="str">
        <f t="shared" si="107"/>
        <v/>
      </c>
      <c r="AX94" s="233" t="str">
        <f t="shared" si="108"/>
        <v/>
      </c>
      <c r="AY94" s="222" t="str">
        <f t="shared" si="109"/>
        <v/>
      </c>
      <c r="AZ94" s="222" t="str">
        <f t="shared" si="110"/>
        <v/>
      </c>
      <c r="BA94" s="220" t="str">
        <f t="shared" si="111"/>
        <v/>
      </c>
      <c r="BB94" s="222" t="str">
        <f t="shared" si="112"/>
        <v/>
      </c>
      <c r="BC94" s="233" t="str">
        <f t="shared" si="113"/>
        <v/>
      </c>
      <c r="BD94" s="222" t="str">
        <f t="shared" si="114"/>
        <v/>
      </c>
      <c r="BE94" s="222" t="str">
        <f t="shared" si="115"/>
        <v/>
      </c>
      <c r="BF94" s="222" t="str">
        <f t="shared" si="116"/>
        <v/>
      </c>
      <c r="BG94" s="222" t="str">
        <f t="shared" si="117"/>
        <v/>
      </c>
      <c r="BH94" s="222" t="str">
        <f t="shared" si="118"/>
        <v/>
      </c>
      <c r="BI94" s="222" t="str">
        <f t="shared" si="119"/>
        <v/>
      </c>
      <c r="BJ94" s="222" t="str">
        <f t="shared" si="120"/>
        <v/>
      </c>
      <c r="BK94" s="222" t="str">
        <f t="shared" si="121"/>
        <v/>
      </c>
      <c r="BL94" s="220" t="str">
        <f t="shared" si="122"/>
        <v/>
      </c>
      <c r="BM94" s="220" t="str">
        <f t="shared" si="123"/>
        <v/>
      </c>
      <c r="BN94" s="220" t="str">
        <f t="shared" si="124"/>
        <v/>
      </c>
      <c r="BO94" s="220" t="str">
        <f t="shared" si="125"/>
        <v/>
      </c>
      <c r="BP94" s="220" t="str">
        <f>IF(AM94,VLOOKUP(AT94,'Beschäftigungsgruppen Honorare'!$I$17:$J$23,2,FALSE),"")</f>
        <v/>
      </c>
      <c r="BQ94" s="220" t="str">
        <f>IF(AN94,INDEX('Beschäftigungsgruppen Honorare'!$J$28:$M$31,BO94,BN94),"")</f>
        <v/>
      </c>
      <c r="BR94" s="220" t="str">
        <f t="shared" si="126"/>
        <v/>
      </c>
      <c r="BS94" s="220" t="str">
        <f>IF(AM94,VLOOKUP(AT94,'Beschäftigungsgruppen Honorare'!$I$17:$L$23,3,FALSE),"")</f>
        <v/>
      </c>
      <c r="BT94" s="220" t="str">
        <f>IF(AM94,VLOOKUP(AT94,'Beschäftigungsgruppen Honorare'!$I$17:$L$23,4,FALSE),"")</f>
        <v/>
      </c>
      <c r="BU94" s="220" t="b">
        <f>E94&lt;&gt;config!$H$20</f>
        <v>1</v>
      </c>
      <c r="BV94" s="64" t="b">
        <f t="shared" si="127"/>
        <v>0</v>
      </c>
      <c r="BW94" s="53" t="b">
        <f t="shared" si="128"/>
        <v>0</v>
      </c>
    </row>
    <row r="95" spans="2:75" s="53" customFormat="1" ht="15" customHeight="1" x14ac:dyDescent="0.2">
      <c r="B95" s="203" t="str">
        <f t="shared" si="129"/>
        <v/>
      </c>
      <c r="C95" s="217"/>
      <c r="D95" s="127"/>
      <c r="E95" s="96"/>
      <c r="F95" s="271"/>
      <c r="G95" s="180"/>
      <c r="H95" s="181"/>
      <c r="I95" s="219"/>
      <c r="J95" s="259"/>
      <c r="K95" s="181"/>
      <c r="L95" s="273"/>
      <c r="M95" s="207" t="str">
        <f t="shared" si="81"/>
        <v/>
      </c>
      <c r="N95" s="160" t="str">
        <f t="shared" si="82"/>
        <v/>
      </c>
      <c r="O95" s="161" t="str">
        <f t="shared" si="135"/>
        <v/>
      </c>
      <c r="P95" s="252" t="str">
        <f t="shared" si="136"/>
        <v/>
      </c>
      <c r="Q95" s="254" t="str">
        <f t="shared" si="137"/>
        <v/>
      </c>
      <c r="R95" s="252" t="str">
        <f t="shared" si="83"/>
        <v/>
      </c>
      <c r="S95" s="258" t="str">
        <f t="shared" si="130"/>
        <v/>
      </c>
      <c r="T95" s="252" t="str">
        <f t="shared" si="131"/>
        <v/>
      </c>
      <c r="U95" s="258" t="str">
        <f t="shared" si="132"/>
        <v/>
      </c>
      <c r="V95" s="252" t="str">
        <f t="shared" si="133"/>
        <v/>
      </c>
      <c r="W95" s="258" t="str">
        <f t="shared" si="134"/>
        <v/>
      </c>
      <c r="X95" s="120"/>
      <c r="Y95" s="267"/>
      <c r="Z95" s="4" t="b">
        <f t="shared" si="84"/>
        <v>1</v>
      </c>
      <c r="AA95" s="4" t="b">
        <f t="shared" si="85"/>
        <v>0</v>
      </c>
      <c r="AB95" s="61" t="str">
        <f t="shared" si="86"/>
        <v/>
      </c>
      <c r="AC95" s="61" t="str">
        <f t="shared" si="87"/>
        <v/>
      </c>
      <c r="AD95" s="61" t="str">
        <f t="shared" si="88"/>
        <v/>
      </c>
      <c r="AE95" s="61" t="str">
        <f t="shared" si="89"/>
        <v/>
      </c>
      <c r="AF95" s="232" t="str">
        <f t="shared" si="90"/>
        <v/>
      </c>
      <c r="AG95" s="61" t="str">
        <f t="shared" si="91"/>
        <v/>
      </c>
      <c r="AH95" s="61" t="b">
        <f t="shared" si="92"/>
        <v>0</v>
      </c>
      <c r="AI95" s="61" t="b">
        <f t="shared" si="93"/>
        <v>1</v>
      </c>
      <c r="AJ95" s="61" t="b">
        <f t="shared" si="94"/>
        <v>1</v>
      </c>
      <c r="AK95" s="61" t="b">
        <f t="shared" si="95"/>
        <v>0</v>
      </c>
      <c r="AL95" s="61" t="b">
        <f t="shared" si="96"/>
        <v>0</v>
      </c>
      <c r="AM95" s="220" t="b">
        <f t="shared" si="97"/>
        <v>0</v>
      </c>
      <c r="AN95" s="220" t="b">
        <f t="shared" si="98"/>
        <v>0</v>
      </c>
      <c r="AO95" s="220" t="str">
        <f t="shared" si="99"/>
        <v/>
      </c>
      <c r="AP95" s="220" t="str">
        <f t="shared" si="100"/>
        <v/>
      </c>
      <c r="AQ95" s="220" t="str">
        <f t="shared" si="101"/>
        <v/>
      </c>
      <c r="AR95" s="220" t="str">
        <f t="shared" si="102"/>
        <v/>
      </c>
      <c r="AS95" s="4" t="str">
        <f t="shared" si="103"/>
        <v/>
      </c>
      <c r="AT95" s="220" t="str">
        <f t="shared" si="104"/>
        <v/>
      </c>
      <c r="AU95" s="220" t="str">
        <f t="shared" si="105"/>
        <v/>
      </c>
      <c r="AV95" s="220" t="str">
        <f t="shared" si="106"/>
        <v/>
      </c>
      <c r="AW95" s="233" t="str">
        <f t="shared" si="107"/>
        <v/>
      </c>
      <c r="AX95" s="233" t="str">
        <f t="shared" si="108"/>
        <v/>
      </c>
      <c r="AY95" s="222" t="str">
        <f t="shared" si="109"/>
        <v/>
      </c>
      <c r="AZ95" s="222" t="str">
        <f t="shared" si="110"/>
        <v/>
      </c>
      <c r="BA95" s="220" t="str">
        <f t="shared" si="111"/>
        <v/>
      </c>
      <c r="BB95" s="222" t="str">
        <f t="shared" si="112"/>
        <v/>
      </c>
      <c r="BC95" s="233" t="str">
        <f t="shared" si="113"/>
        <v/>
      </c>
      <c r="BD95" s="222" t="str">
        <f t="shared" si="114"/>
        <v/>
      </c>
      <c r="BE95" s="222" t="str">
        <f t="shared" si="115"/>
        <v/>
      </c>
      <c r="BF95" s="222" t="str">
        <f t="shared" si="116"/>
        <v/>
      </c>
      <c r="BG95" s="222" t="str">
        <f t="shared" si="117"/>
        <v/>
      </c>
      <c r="BH95" s="222" t="str">
        <f t="shared" si="118"/>
        <v/>
      </c>
      <c r="BI95" s="222" t="str">
        <f t="shared" si="119"/>
        <v/>
      </c>
      <c r="BJ95" s="222" t="str">
        <f t="shared" si="120"/>
        <v/>
      </c>
      <c r="BK95" s="222" t="str">
        <f t="shared" si="121"/>
        <v/>
      </c>
      <c r="BL95" s="220" t="str">
        <f t="shared" si="122"/>
        <v/>
      </c>
      <c r="BM95" s="220" t="str">
        <f t="shared" si="123"/>
        <v/>
      </c>
      <c r="BN95" s="220" t="str">
        <f t="shared" si="124"/>
        <v/>
      </c>
      <c r="BO95" s="220" t="str">
        <f t="shared" si="125"/>
        <v/>
      </c>
      <c r="BP95" s="220" t="str">
        <f>IF(AM95,VLOOKUP(AT95,'Beschäftigungsgruppen Honorare'!$I$17:$J$23,2,FALSE),"")</f>
        <v/>
      </c>
      <c r="BQ95" s="220" t="str">
        <f>IF(AN95,INDEX('Beschäftigungsgruppen Honorare'!$J$28:$M$31,BO95,BN95),"")</f>
        <v/>
      </c>
      <c r="BR95" s="220" t="str">
        <f t="shared" si="126"/>
        <v/>
      </c>
      <c r="BS95" s="220" t="str">
        <f>IF(AM95,VLOOKUP(AT95,'Beschäftigungsgruppen Honorare'!$I$17:$L$23,3,FALSE),"")</f>
        <v/>
      </c>
      <c r="BT95" s="220" t="str">
        <f>IF(AM95,VLOOKUP(AT95,'Beschäftigungsgruppen Honorare'!$I$17:$L$23,4,FALSE),"")</f>
        <v/>
      </c>
      <c r="BU95" s="220" t="b">
        <f>E95&lt;&gt;config!$H$20</f>
        <v>1</v>
      </c>
      <c r="BV95" s="64" t="b">
        <f t="shared" si="127"/>
        <v>0</v>
      </c>
      <c r="BW95" s="53" t="b">
        <f t="shared" si="128"/>
        <v>0</v>
      </c>
    </row>
    <row r="96" spans="2:75" s="53" customFormat="1" ht="15" customHeight="1" x14ac:dyDescent="0.2">
      <c r="B96" s="203" t="str">
        <f t="shared" si="129"/>
        <v/>
      </c>
      <c r="C96" s="217"/>
      <c r="D96" s="127"/>
      <c r="E96" s="96"/>
      <c r="F96" s="271"/>
      <c r="G96" s="180"/>
      <c r="H96" s="181"/>
      <c r="I96" s="219"/>
      <c r="J96" s="259"/>
      <c r="K96" s="181"/>
      <c r="L96" s="273"/>
      <c r="M96" s="207" t="str">
        <f t="shared" si="81"/>
        <v/>
      </c>
      <c r="N96" s="160" t="str">
        <f t="shared" si="82"/>
        <v/>
      </c>
      <c r="O96" s="161" t="str">
        <f t="shared" si="135"/>
        <v/>
      </c>
      <c r="P96" s="252" t="str">
        <f t="shared" si="136"/>
        <v/>
      </c>
      <c r="Q96" s="254" t="str">
        <f t="shared" si="137"/>
        <v/>
      </c>
      <c r="R96" s="252" t="str">
        <f t="shared" si="83"/>
        <v/>
      </c>
      <c r="S96" s="258" t="str">
        <f t="shared" si="130"/>
        <v/>
      </c>
      <c r="T96" s="252" t="str">
        <f t="shared" si="131"/>
        <v/>
      </c>
      <c r="U96" s="258" t="str">
        <f t="shared" si="132"/>
        <v/>
      </c>
      <c r="V96" s="252" t="str">
        <f t="shared" si="133"/>
        <v/>
      </c>
      <c r="W96" s="258" t="str">
        <f t="shared" si="134"/>
        <v/>
      </c>
      <c r="X96" s="120"/>
      <c r="Y96" s="267"/>
      <c r="Z96" s="4" t="b">
        <f t="shared" si="84"/>
        <v>1</v>
      </c>
      <c r="AA96" s="4" t="b">
        <f t="shared" si="85"/>
        <v>0</v>
      </c>
      <c r="AB96" s="61" t="str">
        <f t="shared" si="86"/>
        <v/>
      </c>
      <c r="AC96" s="61" t="str">
        <f t="shared" si="87"/>
        <v/>
      </c>
      <c r="AD96" s="61" t="str">
        <f t="shared" si="88"/>
        <v/>
      </c>
      <c r="AE96" s="61" t="str">
        <f t="shared" si="89"/>
        <v/>
      </c>
      <c r="AF96" s="232" t="str">
        <f t="shared" si="90"/>
        <v/>
      </c>
      <c r="AG96" s="61" t="str">
        <f t="shared" si="91"/>
        <v/>
      </c>
      <c r="AH96" s="61" t="b">
        <f t="shared" si="92"/>
        <v>0</v>
      </c>
      <c r="AI96" s="61" t="b">
        <f t="shared" si="93"/>
        <v>1</v>
      </c>
      <c r="AJ96" s="61" t="b">
        <f t="shared" si="94"/>
        <v>1</v>
      </c>
      <c r="AK96" s="61" t="b">
        <f t="shared" si="95"/>
        <v>0</v>
      </c>
      <c r="AL96" s="61" t="b">
        <f t="shared" si="96"/>
        <v>0</v>
      </c>
      <c r="AM96" s="220" t="b">
        <f t="shared" si="97"/>
        <v>0</v>
      </c>
      <c r="AN96" s="220" t="b">
        <f t="shared" si="98"/>
        <v>0</v>
      </c>
      <c r="AO96" s="220" t="str">
        <f t="shared" si="99"/>
        <v/>
      </c>
      <c r="AP96" s="220" t="str">
        <f t="shared" si="100"/>
        <v/>
      </c>
      <c r="AQ96" s="220" t="str">
        <f t="shared" si="101"/>
        <v/>
      </c>
      <c r="AR96" s="220" t="str">
        <f t="shared" si="102"/>
        <v/>
      </c>
      <c r="AS96" s="4" t="str">
        <f t="shared" si="103"/>
        <v/>
      </c>
      <c r="AT96" s="220" t="str">
        <f t="shared" si="104"/>
        <v/>
      </c>
      <c r="AU96" s="220" t="str">
        <f t="shared" si="105"/>
        <v/>
      </c>
      <c r="AV96" s="220" t="str">
        <f t="shared" si="106"/>
        <v/>
      </c>
      <c r="AW96" s="233" t="str">
        <f t="shared" si="107"/>
        <v/>
      </c>
      <c r="AX96" s="233" t="str">
        <f t="shared" si="108"/>
        <v/>
      </c>
      <c r="AY96" s="222" t="str">
        <f t="shared" si="109"/>
        <v/>
      </c>
      <c r="AZ96" s="222" t="str">
        <f t="shared" si="110"/>
        <v/>
      </c>
      <c r="BA96" s="220" t="str">
        <f t="shared" si="111"/>
        <v/>
      </c>
      <c r="BB96" s="222" t="str">
        <f t="shared" si="112"/>
        <v/>
      </c>
      <c r="BC96" s="233" t="str">
        <f t="shared" si="113"/>
        <v/>
      </c>
      <c r="BD96" s="222" t="str">
        <f t="shared" si="114"/>
        <v/>
      </c>
      <c r="BE96" s="222" t="str">
        <f t="shared" si="115"/>
        <v/>
      </c>
      <c r="BF96" s="222" t="str">
        <f t="shared" si="116"/>
        <v/>
      </c>
      <c r="BG96" s="222" t="str">
        <f t="shared" si="117"/>
        <v/>
      </c>
      <c r="BH96" s="222" t="str">
        <f t="shared" si="118"/>
        <v/>
      </c>
      <c r="BI96" s="222" t="str">
        <f t="shared" si="119"/>
        <v/>
      </c>
      <c r="BJ96" s="222" t="str">
        <f t="shared" si="120"/>
        <v/>
      </c>
      <c r="BK96" s="222" t="str">
        <f t="shared" si="121"/>
        <v/>
      </c>
      <c r="BL96" s="220" t="str">
        <f t="shared" si="122"/>
        <v/>
      </c>
      <c r="BM96" s="220" t="str">
        <f t="shared" si="123"/>
        <v/>
      </c>
      <c r="BN96" s="220" t="str">
        <f t="shared" si="124"/>
        <v/>
      </c>
      <c r="BO96" s="220" t="str">
        <f t="shared" si="125"/>
        <v/>
      </c>
      <c r="BP96" s="220" t="str">
        <f>IF(AM96,VLOOKUP(AT96,'Beschäftigungsgruppen Honorare'!$I$17:$J$23,2,FALSE),"")</f>
        <v/>
      </c>
      <c r="BQ96" s="220" t="str">
        <f>IF(AN96,INDEX('Beschäftigungsgruppen Honorare'!$J$28:$M$31,BO96,BN96),"")</f>
        <v/>
      </c>
      <c r="BR96" s="220" t="str">
        <f t="shared" si="126"/>
        <v/>
      </c>
      <c r="BS96" s="220" t="str">
        <f>IF(AM96,VLOOKUP(AT96,'Beschäftigungsgruppen Honorare'!$I$17:$L$23,3,FALSE),"")</f>
        <v/>
      </c>
      <c r="BT96" s="220" t="str">
        <f>IF(AM96,VLOOKUP(AT96,'Beschäftigungsgruppen Honorare'!$I$17:$L$23,4,FALSE),"")</f>
        <v/>
      </c>
      <c r="BU96" s="220" t="b">
        <f>E96&lt;&gt;config!$H$20</f>
        <v>1</v>
      </c>
      <c r="BV96" s="64" t="b">
        <f t="shared" si="127"/>
        <v>0</v>
      </c>
      <c r="BW96" s="53" t="b">
        <f t="shared" si="128"/>
        <v>0</v>
      </c>
    </row>
    <row r="97" spans="2:89" s="53" customFormat="1" ht="15" customHeight="1" x14ac:dyDescent="0.2">
      <c r="B97" s="203" t="str">
        <f t="shared" si="129"/>
        <v/>
      </c>
      <c r="C97" s="217"/>
      <c r="D97" s="127"/>
      <c r="E97" s="96"/>
      <c r="F97" s="271"/>
      <c r="G97" s="180"/>
      <c r="H97" s="181"/>
      <c r="I97" s="219"/>
      <c r="J97" s="259"/>
      <c r="K97" s="181"/>
      <c r="L97" s="273"/>
      <c r="M97" s="207" t="str">
        <f t="shared" si="81"/>
        <v/>
      </c>
      <c r="N97" s="160" t="str">
        <f t="shared" si="82"/>
        <v/>
      </c>
      <c r="O97" s="161" t="str">
        <f t="shared" si="135"/>
        <v/>
      </c>
      <c r="P97" s="252" t="str">
        <f t="shared" si="136"/>
        <v/>
      </c>
      <c r="Q97" s="254" t="str">
        <f t="shared" si="137"/>
        <v/>
      </c>
      <c r="R97" s="252" t="str">
        <f t="shared" si="83"/>
        <v/>
      </c>
      <c r="S97" s="258" t="str">
        <f t="shared" si="130"/>
        <v/>
      </c>
      <c r="T97" s="252" t="str">
        <f t="shared" si="131"/>
        <v/>
      </c>
      <c r="U97" s="258" t="str">
        <f t="shared" si="132"/>
        <v/>
      </c>
      <c r="V97" s="252" t="str">
        <f t="shared" si="133"/>
        <v/>
      </c>
      <c r="W97" s="258" t="str">
        <f t="shared" si="134"/>
        <v/>
      </c>
      <c r="X97" s="120"/>
      <c r="Y97" s="267"/>
      <c r="Z97" s="4" t="b">
        <f t="shared" si="84"/>
        <v>1</v>
      </c>
      <c r="AA97" s="4" t="b">
        <f t="shared" si="85"/>
        <v>0</v>
      </c>
      <c r="AB97" s="61" t="str">
        <f t="shared" si="86"/>
        <v/>
      </c>
      <c r="AC97" s="61" t="str">
        <f t="shared" si="87"/>
        <v/>
      </c>
      <c r="AD97" s="61" t="str">
        <f t="shared" si="88"/>
        <v/>
      </c>
      <c r="AE97" s="61" t="str">
        <f t="shared" si="89"/>
        <v/>
      </c>
      <c r="AF97" s="232" t="str">
        <f t="shared" si="90"/>
        <v/>
      </c>
      <c r="AG97" s="61" t="str">
        <f t="shared" si="91"/>
        <v/>
      </c>
      <c r="AH97" s="61" t="b">
        <f t="shared" si="92"/>
        <v>0</v>
      </c>
      <c r="AI97" s="61" t="b">
        <f t="shared" si="93"/>
        <v>1</v>
      </c>
      <c r="AJ97" s="61" t="b">
        <f t="shared" si="94"/>
        <v>1</v>
      </c>
      <c r="AK97" s="61" t="b">
        <f t="shared" si="95"/>
        <v>0</v>
      </c>
      <c r="AL97" s="61" t="b">
        <f t="shared" si="96"/>
        <v>0</v>
      </c>
      <c r="AM97" s="220" t="b">
        <f t="shared" si="97"/>
        <v>0</v>
      </c>
      <c r="AN97" s="220" t="b">
        <f t="shared" si="98"/>
        <v>0</v>
      </c>
      <c r="AO97" s="220" t="str">
        <f t="shared" si="99"/>
        <v/>
      </c>
      <c r="AP97" s="220" t="str">
        <f t="shared" si="100"/>
        <v/>
      </c>
      <c r="AQ97" s="220" t="str">
        <f t="shared" si="101"/>
        <v/>
      </c>
      <c r="AR97" s="220" t="str">
        <f t="shared" si="102"/>
        <v/>
      </c>
      <c r="AS97" s="4" t="str">
        <f t="shared" si="103"/>
        <v/>
      </c>
      <c r="AT97" s="220" t="str">
        <f t="shared" si="104"/>
        <v/>
      </c>
      <c r="AU97" s="220" t="str">
        <f t="shared" si="105"/>
        <v/>
      </c>
      <c r="AV97" s="220" t="str">
        <f t="shared" si="106"/>
        <v/>
      </c>
      <c r="AW97" s="233" t="str">
        <f t="shared" si="107"/>
        <v/>
      </c>
      <c r="AX97" s="233" t="str">
        <f t="shared" si="108"/>
        <v/>
      </c>
      <c r="AY97" s="222" t="str">
        <f t="shared" si="109"/>
        <v/>
      </c>
      <c r="AZ97" s="222" t="str">
        <f t="shared" si="110"/>
        <v/>
      </c>
      <c r="BA97" s="220" t="str">
        <f t="shared" si="111"/>
        <v/>
      </c>
      <c r="BB97" s="222" t="str">
        <f t="shared" si="112"/>
        <v/>
      </c>
      <c r="BC97" s="233" t="str">
        <f t="shared" si="113"/>
        <v/>
      </c>
      <c r="BD97" s="222" t="str">
        <f t="shared" si="114"/>
        <v/>
      </c>
      <c r="BE97" s="222" t="str">
        <f t="shared" si="115"/>
        <v/>
      </c>
      <c r="BF97" s="222" t="str">
        <f t="shared" si="116"/>
        <v/>
      </c>
      <c r="BG97" s="222" t="str">
        <f t="shared" si="117"/>
        <v/>
      </c>
      <c r="BH97" s="222" t="str">
        <f t="shared" si="118"/>
        <v/>
      </c>
      <c r="BI97" s="222" t="str">
        <f t="shared" si="119"/>
        <v/>
      </c>
      <c r="BJ97" s="222" t="str">
        <f t="shared" si="120"/>
        <v/>
      </c>
      <c r="BK97" s="222" t="str">
        <f t="shared" si="121"/>
        <v/>
      </c>
      <c r="BL97" s="220" t="str">
        <f t="shared" si="122"/>
        <v/>
      </c>
      <c r="BM97" s="220" t="str">
        <f t="shared" si="123"/>
        <v/>
      </c>
      <c r="BN97" s="220" t="str">
        <f t="shared" si="124"/>
        <v/>
      </c>
      <c r="BO97" s="220" t="str">
        <f t="shared" si="125"/>
        <v/>
      </c>
      <c r="BP97" s="220" t="str">
        <f>IF(AM97,VLOOKUP(AT97,'Beschäftigungsgruppen Honorare'!$I$17:$J$23,2,FALSE),"")</f>
        <v/>
      </c>
      <c r="BQ97" s="220" t="str">
        <f>IF(AN97,INDEX('Beschäftigungsgruppen Honorare'!$J$28:$M$31,BO97,BN97),"")</f>
        <v/>
      </c>
      <c r="BR97" s="220" t="str">
        <f t="shared" si="126"/>
        <v/>
      </c>
      <c r="BS97" s="220" t="str">
        <f>IF(AM97,VLOOKUP(AT97,'Beschäftigungsgruppen Honorare'!$I$17:$L$23,3,FALSE),"")</f>
        <v/>
      </c>
      <c r="BT97" s="220" t="str">
        <f>IF(AM97,VLOOKUP(AT97,'Beschäftigungsgruppen Honorare'!$I$17:$L$23,4,FALSE),"")</f>
        <v/>
      </c>
      <c r="BU97" s="220" t="b">
        <f>E97&lt;&gt;config!$H$20</f>
        <v>1</v>
      </c>
      <c r="BV97" s="64" t="b">
        <f t="shared" si="127"/>
        <v>0</v>
      </c>
      <c r="BW97" s="53" t="b">
        <f t="shared" si="128"/>
        <v>0</v>
      </c>
    </row>
    <row r="98" spans="2:89" s="53" customFormat="1" ht="15" customHeight="1" x14ac:dyDescent="0.2">
      <c r="B98" s="203" t="str">
        <f t="shared" si="129"/>
        <v/>
      </c>
      <c r="C98" s="217"/>
      <c r="D98" s="127"/>
      <c r="E98" s="96"/>
      <c r="F98" s="271"/>
      <c r="G98" s="180"/>
      <c r="H98" s="181"/>
      <c r="I98" s="219"/>
      <c r="J98" s="259"/>
      <c r="K98" s="181"/>
      <c r="L98" s="273"/>
      <c r="M98" s="207" t="str">
        <f t="shared" si="81"/>
        <v/>
      </c>
      <c r="N98" s="160" t="str">
        <f t="shared" si="82"/>
        <v/>
      </c>
      <c r="O98" s="161" t="str">
        <f t="shared" si="135"/>
        <v/>
      </c>
      <c r="P98" s="252" t="str">
        <f t="shared" si="136"/>
        <v/>
      </c>
      <c r="Q98" s="254" t="str">
        <f t="shared" si="137"/>
        <v/>
      </c>
      <c r="R98" s="252" t="str">
        <f t="shared" si="83"/>
        <v/>
      </c>
      <c r="S98" s="258" t="str">
        <f t="shared" si="130"/>
        <v/>
      </c>
      <c r="T98" s="252" t="str">
        <f t="shared" si="131"/>
        <v/>
      </c>
      <c r="U98" s="258" t="str">
        <f t="shared" si="132"/>
        <v/>
      </c>
      <c r="V98" s="252" t="str">
        <f t="shared" si="133"/>
        <v/>
      </c>
      <c r="W98" s="258" t="str">
        <f t="shared" si="134"/>
        <v/>
      </c>
      <c r="X98" s="120"/>
      <c r="Y98" s="267"/>
      <c r="Z98" s="4" t="b">
        <f t="shared" si="84"/>
        <v>1</v>
      </c>
      <c r="AA98" s="4" t="b">
        <f t="shared" si="85"/>
        <v>0</v>
      </c>
      <c r="AB98" s="61" t="str">
        <f t="shared" si="86"/>
        <v/>
      </c>
      <c r="AC98" s="61" t="str">
        <f t="shared" si="87"/>
        <v/>
      </c>
      <c r="AD98" s="61" t="str">
        <f t="shared" si="88"/>
        <v/>
      </c>
      <c r="AE98" s="61" t="str">
        <f t="shared" si="89"/>
        <v/>
      </c>
      <c r="AF98" s="232" t="str">
        <f t="shared" si="90"/>
        <v/>
      </c>
      <c r="AG98" s="61" t="str">
        <f t="shared" si="91"/>
        <v/>
      </c>
      <c r="AH98" s="61" t="b">
        <f t="shared" si="92"/>
        <v>0</v>
      </c>
      <c r="AI98" s="61" t="b">
        <f t="shared" si="93"/>
        <v>1</v>
      </c>
      <c r="AJ98" s="61" t="b">
        <f t="shared" si="94"/>
        <v>1</v>
      </c>
      <c r="AK98" s="61" t="b">
        <f t="shared" si="95"/>
        <v>0</v>
      </c>
      <c r="AL98" s="61" t="b">
        <f t="shared" si="96"/>
        <v>0</v>
      </c>
      <c r="AM98" s="220" t="b">
        <f t="shared" si="97"/>
        <v>0</v>
      </c>
      <c r="AN98" s="220" t="b">
        <f t="shared" si="98"/>
        <v>0</v>
      </c>
      <c r="AO98" s="220" t="str">
        <f t="shared" si="99"/>
        <v/>
      </c>
      <c r="AP98" s="220" t="str">
        <f t="shared" si="100"/>
        <v/>
      </c>
      <c r="AQ98" s="220" t="str">
        <f t="shared" si="101"/>
        <v/>
      </c>
      <c r="AR98" s="220" t="str">
        <f t="shared" si="102"/>
        <v/>
      </c>
      <c r="AS98" s="4" t="str">
        <f t="shared" si="103"/>
        <v/>
      </c>
      <c r="AT98" s="220" t="str">
        <f t="shared" si="104"/>
        <v/>
      </c>
      <c r="AU98" s="220" t="str">
        <f t="shared" si="105"/>
        <v/>
      </c>
      <c r="AV98" s="220" t="str">
        <f t="shared" si="106"/>
        <v/>
      </c>
      <c r="AW98" s="233" t="str">
        <f t="shared" si="107"/>
        <v/>
      </c>
      <c r="AX98" s="233" t="str">
        <f t="shared" si="108"/>
        <v/>
      </c>
      <c r="AY98" s="222" t="str">
        <f t="shared" si="109"/>
        <v/>
      </c>
      <c r="AZ98" s="222" t="str">
        <f t="shared" si="110"/>
        <v/>
      </c>
      <c r="BA98" s="220" t="str">
        <f t="shared" si="111"/>
        <v/>
      </c>
      <c r="BB98" s="222" t="str">
        <f t="shared" si="112"/>
        <v/>
      </c>
      <c r="BC98" s="233" t="str">
        <f t="shared" si="113"/>
        <v/>
      </c>
      <c r="BD98" s="222" t="str">
        <f t="shared" si="114"/>
        <v/>
      </c>
      <c r="BE98" s="222" t="str">
        <f t="shared" si="115"/>
        <v/>
      </c>
      <c r="BF98" s="222" t="str">
        <f t="shared" si="116"/>
        <v/>
      </c>
      <c r="BG98" s="222" t="str">
        <f t="shared" si="117"/>
        <v/>
      </c>
      <c r="BH98" s="222" t="str">
        <f t="shared" si="118"/>
        <v/>
      </c>
      <c r="BI98" s="222" t="str">
        <f t="shared" si="119"/>
        <v/>
      </c>
      <c r="BJ98" s="222" t="str">
        <f t="shared" si="120"/>
        <v/>
      </c>
      <c r="BK98" s="222" t="str">
        <f t="shared" si="121"/>
        <v/>
      </c>
      <c r="BL98" s="220" t="str">
        <f t="shared" si="122"/>
        <v/>
      </c>
      <c r="BM98" s="220" t="str">
        <f t="shared" si="123"/>
        <v/>
      </c>
      <c r="BN98" s="220" t="str">
        <f t="shared" si="124"/>
        <v/>
      </c>
      <c r="BO98" s="220" t="str">
        <f t="shared" si="125"/>
        <v/>
      </c>
      <c r="BP98" s="220" t="str">
        <f>IF(AM98,VLOOKUP(AT98,'Beschäftigungsgruppen Honorare'!$I$17:$J$23,2,FALSE),"")</f>
        <v/>
      </c>
      <c r="BQ98" s="220" t="str">
        <f>IF(AN98,INDEX('Beschäftigungsgruppen Honorare'!$J$28:$M$31,BO98,BN98),"")</f>
        <v/>
      </c>
      <c r="BR98" s="220" t="str">
        <f t="shared" si="126"/>
        <v/>
      </c>
      <c r="BS98" s="220" t="str">
        <f>IF(AM98,VLOOKUP(AT98,'Beschäftigungsgruppen Honorare'!$I$17:$L$23,3,FALSE),"")</f>
        <v/>
      </c>
      <c r="BT98" s="220" t="str">
        <f>IF(AM98,VLOOKUP(AT98,'Beschäftigungsgruppen Honorare'!$I$17:$L$23,4,FALSE),"")</f>
        <v/>
      </c>
      <c r="BU98" s="220" t="b">
        <f>E98&lt;&gt;config!$H$20</f>
        <v>1</v>
      </c>
      <c r="BV98" s="64" t="b">
        <f t="shared" si="127"/>
        <v>0</v>
      </c>
      <c r="BW98" s="53" t="b">
        <f t="shared" si="128"/>
        <v>0</v>
      </c>
    </row>
    <row r="99" spans="2:89" s="53" customFormat="1" ht="15" customHeight="1" x14ac:dyDescent="0.2">
      <c r="B99" s="203" t="str">
        <f t="shared" si="129"/>
        <v/>
      </c>
      <c r="C99" s="217"/>
      <c r="D99" s="127"/>
      <c r="E99" s="96"/>
      <c r="F99" s="271"/>
      <c r="G99" s="180"/>
      <c r="H99" s="181"/>
      <c r="I99" s="219"/>
      <c r="J99" s="259"/>
      <c r="K99" s="181"/>
      <c r="L99" s="273"/>
      <c r="M99" s="207" t="str">
        <f t="shared" si="81"/>
        <v/>
      </c>
      <c r="N99" s="160" t="str">
        <f t="shared" si="82"/>
        <v/>
      </c>
      <c r="O99" s="161" t="str">
        <f t="shared" si="135"/>
        <v/>
      </c>
      <c r="P99" s="252" t="str">
        <f t="shared" si="136"/>
        <v/>
      </c>
      <c r="Q99" s="254" t="str">
        <f t="shared" si="137"/>
        <v/>
      </c>
      <c r="R99" s="252" t="str">
        <f t="shared" si="83"/>
        <v/>
      </c>
      <c r="S99" s="258" t="str">
        <f t="shared" si="130"/>
        <v/>
      </c>
      <c r="T99" s="252" t="str">
        <f t="shared" si="131"/>
        <v/>
      </c>
      <c r="U99" s="258" t="str">
        <f t="shared" si="132"/>
        <v/>
      </c>
      <c r="V99" s="252" t="str">
        <f t="shared" si="133"/>
        <v/>
      </c>
      <c r="W99" s="258" t="str">
        <f t="shared" si="134"/>
        <v/>
      </c>
      <c r="X99" s="120"/>
      <c r="Y99" s="267"/>
      <c r="Z99" s="4" t="b">
        <f t="shared" si="84"/>
        <v>1</v>
      </c>
      <c r="AA99" s="4" t="b">
        <f t="shared" si="85"/>
        <v>0</v>
      </c>
      <c r="AB99" s="61" t="str">
        <f t="shared" si="86"/>
        <v/>
      </c>
      <c r="AC99" s="61" t="str">
        <f t="shared" si="87"/>
        <v/>
      </c>
      <c r="AD99" s="61" t="str">
        <f t="shared" si="88"/>
        <v/>
      </c>
      <c r="AE99" s="61" t="str">
        <f t="shared" si="89"/>
        <v/>
      </c>
      <c r="AF99" s="232" t="str">
        <f t="shared" si="90"/>
        <v/>
      </c>
      <c r="AG99" s="61" t="str">
        <f t="shared" si="91"/>
        <v/>
      </c>
      <c r="AH99" s="61" t="b">
        <f t="shared" si="92"/>
        <v>0</v>
      </c>
      <c r="AI99" s="61" t="b">
        <f t="shared" si="93"/>
        <v>1</v>
      </c>
      <c r="AJ99" s="61" t="b">
        <f t="shared" si="94"/>
        <v>1</v>
      </c>
      <c r="AK99" s="61" t="b">
        <f t="shared" si="95"/>
        <v>0</v>
      </c>
      <c r="AL99" s="61" t="b">
        <f t="shared" si="96"/>
        <v>0</v>
      </c>
      <c r="AM99" s="220" t="b">
        <f t="shared" si="97"/>
        <v>0</v>
      </c>
      <c r="AN99" s="220" t="b">
        <f t="shared" si="98"/>
        <v>0</v>
      </c>
      <c r="AO99" s="220" t="str">
        <f t="shared" si="99"/>
        <v/>
      </c>
      <c r="AP99" s="220" t="str">
        <f t="shared" si="100"/>
        <v/>
      </c>
      <c r="AQ99" s="220" t="str">
        <f t="shared" si="101"/>
        <v/>
      </c>
      <c r="AR99" s="220" t="str">
        <f t="shared" si="102"/>
        <v/>
      </c>
      <c r="AS99" s="4" t="str">
        <f t="shared" si="103"/>
        <v/>
      </c>
      <c r="AT99" s="220" t="str">
        <f t="shared" si="104"/>
        <v/>
      </c>
      <c r="AU99" s="220" t="str">
        <f t="shared" si="105"/>
        <v/>
      </c>
      <c r="AV99" s="220" t="str">
        <f t="shared" si="106"/>
        <v/>
      </c>
      <c r="AW99" s="233" t="str">
        <f t="shared" si="107"/>
        <v/>
      </c>
      <c r="AX99" s="233" t="str">
        <f t="shared" si="108"/>
        <v/>
      </c>
      <c r="AY99" s="222" t="str">
        <f t="shared" si="109"/>
        <v/>
      </c>
      <c r="AZ99" s="222" t="str">
        <f t="shared" si="110"/>
        <v/>
      </c>
      <c r="BA99" s="220" t="str">
        <f t="shared" si="111"/>
        <v/>
      </c>
      <c r="BB99" s="222" t="str">
        <f t="shared" si="112"/>
        <v/>
      </c>
      <c r="BC99" s="233" t="str">
        <f t="shared" si="113"/>
        <v/>
      </c>
      <c r="BD99" s="222" t="str">
        <f t="shared" si="114"/>
        <v/>
      </c>
      <c r="BE99" s="222" t="str">
        <f t="shared" si="115"/>
        <v/>
      </c>
      <c r="BF99" s="222" t="str">
        <f t="shared" si="116"/>
        <v/>
      </c>
      <c r="BG99" s="222" t="str">
        <f t="shared" si="117"/>
        <v/>
      </c>
      <c r="BH99" s="222" t="str">
        <f t="shared" si="118"/>
        <v/>
      </c>
      <c r="BI99" s="222" t="str">
        <f t="shared" si="119"/>
        <v/>
      </c>
      <c r="BJ99" s="222" t="str">
        <f t="shared" si="120"/>
        <v/>
      </c>
      <c r="BK99" s="222" t="str">
        <f t="shared" si="121"/>
        <v/>
      </c>
      <c r="BL99" s="220" t="str">
        <f t="shared" si="122"/>
        <v/>
      </c>
      <c r="BM99" s="220" t="str">
        <f t="shared" si="123"/>
        <v/>
      </c>
      <c r="BN99" s="220" t="str">
        <f t="shared" si="124"/>
        <v/>
      </c>
      <c r="BO99" s="220" t="str">
        <f t="shared" si="125"/>
        <v/>
      </c>
      <c r="BP99" s="220" t="str">
        <f>IF(AM99,VLOOKUP(AT99,'Beschäftigungsgruppen Honorare'!$I$17:$J$23,2,FALSE),"")</f>
        <v/>
      </c>
      <c r="BQ99" s="220" t="str">
        <f>IF(AN99,INDEX('Beschäftigungsgruppen Honorare'!$J$28:$M$31,BO99,BN99),"")</f>
        <v/>
      </c>
      <c r="BR99" s="220" t="str">
        <f t="shared" si="126"/>
        <v/>
      </c>
      <c r="BS99" s="220" t="str">
        <f>IF(AM99,VLOOKUP(AT99,'Beschäftigungsgruppen Honorare'!$I$17:$L$23,3,FALSE),"")</f>
        <v/>
      </c>
      <c r="BT99" s="220" t="str">
        <f>IF(AM99,VLOOKUP(AT99,'Beschäftigungsgruppen Honorare'!$I$17:$L$23,4,FALSE),"")</f>
        <v/>
      </c>
      <c r="BU99" s="220" t="b">
        <f>E99&lt;&gt;config!$H$20</f>
        <v>1</v>
      </c>
      <c r="BV99" s="64" t="b">
        <f t="shared" si="127"/>
        <v>0</v>
      </c>
      <c r="BW99" s="53" t="b">
        <f t="shared" si="128"/>
        <v>0</v>
      </c>
    </row>
    <row r="100" spans="2:89" s="53" customFormat="1" ht="15" customHeight="1" x14ac:dyDescent="0.2">
      <c r="B100" s="203" t="str">
        <f t="shared" si="129"/>
        <v/>
      </c>
      <c r="C100" s="217"/>
      <c r="D100" s="127"/>
      <c r="E100" s="96"/>
      <c r="F100" s="271"/>
      <c r="G100" s="180"/>
      <c r="H100" s="181"/>
      <c r="I100" s="219"/>
      <c r="J100" s="259"/>
      <c r="K100" s="181"/>
      <c r="L100" s="273"/>
      <c r="M100" s="207" t="str">
        <f t="shared" si="81"/>
        <v/>
      </c>
      <c r="N100" s="160" t="str">
        <f t="shared" si="82"/>
        <v/>
      </c>
      <c r="O100" s="161" t="str">
        <f t="shared" si="135"/>
        <v/>
      </c>
      <c r="P100" s="252" t="str">
        <f t="shared" si="136"/>
        <v/>
      </c>
      <c r="Q100" s="254" t="str">
        <f t="shared" si="137"/>
        <v/>
      </c>
      <c r="R100" s="252" t="str">
        <f t="shared" si="83"/>
        <v/>
      </c>
      <c r="S100" s="258" t="str">
        <f t="shared" si="130"/>
        <v/>
      </c>
      <c r="T100" s="252" t="str">
        <f t="shared" si="131"/>
        <v/>
      </c>
      <c r="U100" s="258" t="str">
        <f t="shared" si="132"/>
        <v/>
      </c>
      <c r="V100" s="252" t="str">
        <f t="shared" si="133"/>
        <v/>
      </c>
      <c r="W100" s="258" t="str">
        <f t="shared" si="134"/>
        <v/>
      </c>
      <c r="X100" s="120"/>
      <c r="Y100" s="267"/>
      <c r="Z100" s="4" t="b">
        <f t="shared" si="84"/>
        <v>1</v>
      </c>
      <c r="AA100" s="4" t="b">
        <f t="shared" si="85"/>
        <v>0</v>
      </c>
      <c r="AB100" s="61" t="str">
        <f t="shared" si="86"/>
        <v/>
      </c>
      <c r="AC100" s="61" t="str">
        <f t="shared" si="87"/>
        <v/>
      </c>
      <c r="AD100" s="61" t="str">
        <f t="shared" si="88"/>
        <v/>
      </c>
      <c r="AE100" s="61" t="str">
        <f t="shared" si="89"/>
        <v/>
      </c>
      <c r="AF100" s="232" t="str">
        <f t="shared" si="90"/>
        <v/>
      </c>
      <c r="AG100" s="61" t="str">
        <f t="shared" si="91"/>
        <v/>
      </c>
      <c r="AH100" s="61" t="b">
        <f t="shared" si="92"/>
        <v>0</v>
      </c>
      <c r="AI100" s="61" t="b">
        <f t="shared" si="93"/>
        <v>1</v>
      </c>
      <c r="AJ100" s="61" t="b">
        <f t="shared" si="94"/>
        <v>1</v>
      </c>
      <c r="AK100" s="61" t="b">
        <f t="shared" si="95"/>
        <v>0</v>
      </c>
      <c r="AL100" s="61" t="b">
        <f t="shared" si="96"/>
        <v>0</v>
      </c>
      <c r="AM100" s="220" t="b">
        <f t="shared" si="97"/>
        <v>0</v>
      </c>
      <c r="AN100" s="220" t="b">
        <f t="shared" si="98"/>
        <v>0</v>
      </c>
      <c r="AO100" s="220" t="str">
        <f t="shared" si="99"/>
        <v/>
      </c>
      <c r="AP100" s="220" t="str">
        <f t="shared" si="100"/>
        <v/>
      </c>
      <c r="AQ100" s="220" t="str">
        <f t="shared" si="101"/>
        <v/>
      </c>
      <c r="AR100" s="220" t="str">
        <f t="shared" si="102"/>
        <v/>
      </c>
      <c r="AS100" s="4" t="str">
        <f t="shared" si="103"/>
        <v/>
      </c>
      <c r="AT100" s="220" t="str">
        <f t="shared" si="104"/>
        <v/>
      </c>
      <c r="AU100" s="220" t="str">
        <f t="shared" si="105"/>
        <v/>
      </c>
      <c r="AV100" s="220" t="str">
        <f t="shared" si="106"/>
        <v/>
      </c>
      <c r="AW100" s="233" t="str">
        <f t="shared" si="107"/>
        <v/>
      </c>
      <c r="AX100" s="233" t="str">
        <f t="shared" si="108"/>
        <v/>
      </c>
      <c r="AY100" s="222" t="str">
        <f t="shared" si="109"/>
        <v/>
      </c>
      <c r="AZ100" s="222" t="str">
        <f t="shared" si="110"/>
        <v/>
      </c>
      <c r="BA100" s="220" t="str">
        <f t="shared" si="111"/>
        <v/>
      </c>
      <c r="BB100" s="222" t="str">
        <f t="shared" si="112"/>
        <v/>
      </c>
      <c r="BC100" s="233" t="str">
        <f t="shared" si="113"/>
        <v/>
      </c>
      <c r="BD100" s="222" t="str">
        <f t="shared" si="114"/>
        <v/>
      </c>
      <c r="BE100" s="222" t="str">
        <f t="shared" si="115"/>
        <v/>
      </c>
      <c r="BF100" s="222" t="str">
        <f t="shared" si="116"/>
        <v/>
      </c>
      <c r="BG100" s="222" t="str">
        <f t="shared" si="117"/>
        <v/>
      </c>
      <c r="BH100" s="222" t="str">
        <f t="shared" si="118"/>
        <v/>
      </c>
      <c r="BI100" s="222" t="str">
        <f t="shared" si="119"/>
        <v/>
      </c>
      <c r="BJ100" s="222" t="str">
        <f t="shared" si="120"/>
        <v/>
      </c>
      <c r="BK100" s="222" t="str">
        <f t="shared" si="121"/>
        <v/>
      </c>
      <c r="BL100" s="220" t="str">
        <f t="shared" si="122"/>
        <v/>
      </c>
      <c r="BM100" s="220" t="str">
        <f t="shared" si="123"/>
        <v/>
      </c>
      <c r="BN100" s="220" t="str">
        <f t="shared" si="124"/>
        <v/>
      </c>
      <c r="BO100" s="220" t="str">
        <f t="shared" si="125"/>
        <v/>
      </c>
      <c r="BP100" s="220" t="str">
        <f>IF(AM100,VLOOKUP(AT100,'Beschäftigungsgruppen Honorare'!$I$17:$J$23,2,FALSE),"")</f>
        <v/>
      </c>
      <c r="BQ100" s="220" t="str">
        <f>IF(AN100,INDEX('Beschäftigungsgruppen Honorare'!$J$28:$M$31,BO100,BN100),"")</f>
        <v/>
      </c>
      <c r="BR100" s="220" t="str">
        <f t="shared" si="126"/>
        <v/>
      </c>
      <c r="BS100" s="220" t="str">
        <f>IF(AM100,VLOOKUP(AT100,'Beschäftigungsgruppen Honorare'!$I$17:$L$23,3,FALSE),"")</f>
        <v/>
      </c>
      <c r="BT100" s="220" t="str">
        <f>IF(AM100,VLOOKUP(AT100,'Beschäftigungsgruppen Honorare'!$I$17:$L$23,4,FALSE),"")</f>
        <v/>
      </c>
      <c r="BU100" s="220" t="b">
        <f>E100&lt;&gt;config!$H$20</f>
        <v>1</v>
      </c>
      <c r="BV100" s="64" t="b">
        <f t="shared" si="127"/>
        <v>0</v>
      </c>
      <c r="BW100" s="53" t="b">
        <f t="shared" si="128"/>
        <v>0</v>
      </c>
    </row>
    <row r="101" spans="2:89" s="53" customFormat="1" ht="15" customHeight="1" x14ac:dyDescent="0.2">
      <c r="B101" s="203" t="str">
        <f t="shared" si="129"/>
        <v/>
      </c>
      <c r="C101" s="217"/>
      <c r="D101" s="127"/>
      <c r="E101" s="96"/>
      <c r="F101" s="271"/>
      <c r="G101" s="180"/>
      <c r="H101" s="181"/>
      <c r="I101" s="219"/>
      <c r="J101" s="259"/>
      <c r="K101" s="181"/>
      <c r="L101" s="273"/>
      <c r="M101" s="207" t="str">
        <f t="shared" si="81"/>
        <v/>
      </c>
      <c r="N101" s="160" t="str">
        <f t="shared" si="82"/>
        <v/>
      </c>
      <c r="O101" s="161" t="str">
        <f t="shared" si="135"/>
        <v/>
      </c>
      <c r="P101" s="252" t="str">
        <f t="shared" si="136"/>
        <v/>
      </c>
      <c r="Q101" s="254" t="str">
        <f t="shared" si="137"/>
        <v/>
      </c>
      <c r="R101" s="252" t="str">
        <f t="shared" si="83"/>
        <v/>
      </c>
      <c r="S101" s="258" t="str">
        <f t="shared" si="130"/>
        <v/>
      </c>
      <c r="T101" s="252" t="str">
        <f t="shared" si="131"/>
        <v/>
      </c>
      <c r="U101" s="258" t="str">
        <f t="shared" si="132"/>
        <v/>
      </c>
      <c r="V101" s="252" t="str">
        <f t="shared" si="133"/>
        <v/>
      </c>
      <c r="W101" s="258" t="str">
        <f t="shared" si="134"/>
        <v/>
      </c>
      <c r="X101" s="120"/>
      <c r="Y101" s="267"/>
      <c r="Z101" s="4" t="b">
        <f t="shared" si="84"/>
        <v>1</v>
      </c>
      <c r="AA101" s="4" t="b">
        <f t="shared" si="85"/>
        <v>0</v>
      </c>
      <c r="AB101" s="61" t="str">
        <f t="shared" si="86"/>
        <v/>
      </c>
      <c r="AC101" s="61" t="str">
        <f t="shared" si="87"/>
        <v/>
      </c>
      <c r="AD101" s="61" t="str">
        <f t="shared" si="88"/>
        <v/>
      </c>
      <c r="AE101" s="61" t="str">
        <f t="shared" si="89"/>
        <v/>
      </c>
      <c r="AF101" s="232" t="str">
        <f t="shared" si="90"/>
        <v/>
      </c>
      <c r="AG101" s="61" t="str">
        <f t="shared" si="91"/>
        <v/>
      </c>
      <c r="AH101" s="61" t="b">
        <f t="shared" si="92"/>
        <v>0</v>
      </c>
      <c r="AI101" s="61" t="b">
        <f t="shared" si="93"/>
        <v>1</v>
      </c>
      <c r="AJ101" s="61" t="b">
        <f t="shared" si="94"/>
        <v>1</v>
      </c>
      <c r="AK101" s="61" t="b">
        <f t="shared" si="95"/>
        <v>0</v>
      </c>
      <c r="AL101" s="61" t="b">
        <f t="shared" si="96"/>
        <v>0</v>
      </c>
      <c r="AM101" s="220" t="b">
        <f t="shared" si="97"/>
        <v>0</v>
      </c>
      <c r="AN101" s="220" t="b">
        <f t="shared" si="98"/>
        <v>0</v>
      </c>
      <c r="AO101" s="220" t="str">
        <f t="shared" si="99"/>
        <v/>
      </c>
      <c r="AP101" s="220" t="str">
        <f t="shared" si="100"/>
        <v/>
      </c>
      <c r="AQ101" s="220" t="str">
        <f t="shared" si="101"/>
        <v/>
      </c>
      <c r="AR101" s="220" t="str">
        <f t="shared" si="102"/>
        <v/>
      </c>
      <c r="AS101" s="4" t="str">
        <f t="shared" si="103"/>
        <v/>
      </c>
      <c r="AT101" s="220" t="str">
        <f t="shared" si="104"/>
        <v/>
      </c>
      <c r="AU101" s="220" t="str">
        <f t="shared" si="105"/>
        <v/>
      </c>
      <c r="AV101" s="220" t="str">
        <f t="shared" si="106"/>
        <v/>
      </c>
      <c r="AW101" s="233" t="str">
        <f t="shared" si="107"/>
        <v/>
      </c>
      <c r="AX101" s="233" t="str">
        <f t="shared" si="108"/>
        <v/>
      </c>
      <c r="AY101" s="222" t="str">
        <f t="shared" si="109"/>
        <v/>
      </c>
      <c r="AZ101" s="222" t="str">
        <f t="shared" si="110"/>
        <v/>
      </c>
      <c r="BA101" s="220" t="str">
        <f t="shared" si="111"/>
        <v/>
      </c>
      <c r="BB101" s="222" t="str">
        <f t="shared" si="112"/>
        <v/>
      </c>
      <c r="BC101" s="233" t="str">
        <f t="shared" si="113"/>
        <v/>
      </c>
      <c r="BD101" s="222" t="str">
        <f t="shared" si="114"/>
        <v/>
      </c>
      <c r="BE101" s="222" t="str">
        <f t="shared" si="115"/>
        <v/>
      </c>
      <c r="BF101" s="222" t="str">
        <f t="shared" si="116"/>
        <v/>
      </c>
      <c r="BG101" s="222" t="str">
        <f t="shared" si="117"/>
        <v/>
      </c>
      <c r="BH101" s="222" t="str">
        <f t="shared" si="118"/>
        <v/>
      </c>
      <c r="BI101" s="222" t="str">
        <f t="shared" si="119"/>
        <v/>
      </c>
      <c r="BJ101" s="222" t="str">
        <f t="shared" si="120"/>
        <v/>
      </c>
      <c r="BK101" s="222" t="str">
        <f t="shared" si="121"/>
        <v/>
      </c>
      <c r="BL101" s="220" t="str">
        <f t="shared" si="122"/>
        <v/>
      </c>
      <c r="BM101" s="220" t="str">
        <f t="shared" si="123"/>
        <v/>
      </c>
      <c r="BN101" s="220" t="str">
        <f t="shared" si="124"/>
        <v/>
      </c>
      <c r="BO101" s="220" t="str">
        <f t="shared" si="125"/>
        <v/>
      </c>
      <c r="BP101" s="220" t="str">
        <f>IF(AM101,VLOOKUP(AT101,'Beschäftigungsgruppen Honorare'!$I$17:$J$23,2,FALSE),"")</f>
        <v/>
      </c>
      <c r="BQ101" s="220" t="str">
        <f>IF(AN101,INDEX('Beschäftigungsgruppen Honorare'!$J$28:$M$31,BO101,BN101),"")</f>
        <v/>
      </c>
      <c r="BR101" s="220" t="str">
        <f t="shared" si="126"/>
        <v/>
      </c>
      <c r="BS101" s="220" t="str">
        <f>IF(AM101,VLOOKUP(AT101,'Beschäftigungsgruppen Honorare'!$I$17:$L$23,3,FALSE),"")</f>
        <v/>
      </c>
      <c r="BT101" s="220" t="str">
        <f>IF(AM101,VLOOKUP(AT101,'Beschäftigungsgruppen Honorare'!$I$17:$L$23,4,FALSE),"")</f>
        <v/>
      </c>
      <c r="BU101" s="220" t="b">
        <f>E101&lt;&gt;config!$H$20</f>
        <v>1</v>
      </c>
      <c r="BV101" s="64" t="b">
        <f t="shared" si="127"/>
        <v>0</v>
      </c>
      <c r="BW101" s="53" t="b">
        <f t="shared" si="128"/>
        <v>0</v>
      </c>
    </row>
    <row r="102" spans="2:89" s="53" customFormat="1" ht="15" customHeight="1" x14ac:dyDescent="0.2">
      <c r="B102" s="203" t="str">
        <f t="shared" si="129"/>
        <v/>
      </c>
      <c r="C102" s="217"/>
      <c r="D102" s="127"/>
      <c r="E102" s="96"/>
      <c r="F102" s="271"/>
      <c r="G102" s="180"/>
      <c r="H102" s="181"/>
      <c r="I102" s="219"/>
      <c r="J102" s="259"/>
      <c r="K102" s="181"/>
      <c r="L102" s="273"/>
      <c r="M102" s="207" t="str">
        <f t="shared" si="81"/>
        <v/>
      </c>
      <c r="N102" s="160" t="str">
        <f t="shared" si="82"/>
        <v/>
      </c>
      <c r="O102" s="161" t="str">
        <f t="shared" si="135"/>
        <v/>
      </c>
      <c r="P102" s="252" t="str">
        <f t="shared" si="136"/>
        <v/>
      </c>
      <c r="Q102" s="254" t="str">
        <f t="shared" si="137"/>
        <v/>
      </c>
      <c r="R102" s="252" t="str">
        <f t="shared" si="83"/>
        <v/>
      </c>
      <c r="S102" s="258" t="str">
        <f t="shared" si="130"/>
        <v/>
      </c>
      <c r="T102" s="252" t="str">
        <f t="shared" si="131"/>
        <v/>
      </c>
      <c r="U102" s="258" t="str">
        <f t="shared" si="132"/>
        <v/>
      </c>
      <c r="V102" s="252" t="str">
        <f t="shared" si="133"/>
        <v/>
      </c>
      <c r="W102" s="258" t="str">
        <f t="shared" si="134"/>
        <v/>
      </c>
      <c r="X102" s="120"/>
      <c r="Y102" s="267"/>
      <c r="Z102" s="4" t="b">
        <f t="shared" si="84"/>
        <v>1</v>
      </c>
      <c r="AA102" s="4" t="b">
        <f t="shared" si="85"/>
        <v>0</v>
      </c>
      <c r="AB102" s="61" t="str">
        <f t="shared" si="86"/>
        <v/>
      </c>
      <c r="AC102" s="61" t="str">
        <f t="shared" si="87"/>
        <v/>
      </c>
      <c r="AD102" s="61" t="str">
        <f t="shared" si="88"/>
        <v/>
      </c>
      <c r="AE102" s="61" t="str">
        <f t="shared" si="89"/>
        <v/>
      </c>
      <c r="AF102" s="232" t="str">
        <f t="shared" si="90"/>
        <v/>
      </c>
      <c r="AG102" s="61" t="str">
        <f t="shared" si="91"/>
        <v/>
      </c>
      <c r="AH102" s="61" t="b">
        <f t="shared" si="92"/>
        <v>0</v>
      </c>
      <c r="AI102" s="61" t="b">
        <f t="shared" si="93"/>
        <v>1</v>
      </c>
      <c r="AJ102" s="61" t="b">
        <f t="shared" si="94"/>
        <v>1</v>
      </c>
      <c r="AK102" s="61" t="b">
        <f t="shared" si="95"/>
        <v>0</v>
      </c>
      <c r="AL102" s="61" t="b">
        <f t="shared" si="96"/>
        <v>0</v>
      </c>
      <c r="AM102" s="220" t="b">
        <f t="shared" si="97"/>
        <v>0</v>
      </c>
      <c r="AN102" s="220" t="b">
        <f t="shared" si="98"/>
        <v>0</v>
      </c>
      <c r="AO102" s="220" t="str">
        <f t="shared" si="99"/>
        <v/>
      </c>
      <c r="AP102" s="220" t="str">
        <f t="shared" si="100"/>
        <v/>
      </c>
      <c r="AQ102" s="220" t="str">
        <f t="shared" si="101"/>
        <v/>
      </c>
      <c r="AR102" s="220" t="str">
        <f t="shared" si="102"/>
        <v/>
      </c>
      <c r="AS102" s="4" t="str">
        <f t="shared" si="103"/>
        <v/>
      </c>
      <c r="AT102" s="220" t="str">
        <f t="shared" si="104"/>
        <v/>
      </c>
      <c r="AU102" s="220" t="str">
        <f t="shared" si="105"/>
        <v/>
      </c>
      <c r="AV102" s="220" t="str">
        <f t="shared" si="106"/>
        <v/>
      </c>
      <c r="AW102" s="233" t="str">
        <f t="shared" si="107"/>
        <v/>
      </c>
      <c r="AX102" s="233" t="str">
        <f t="shared" si="108"/>
        <v/>
      </c>
      <c r="AY102" s="222" t="str">
        <f t="shared" si="109"/>
        <v/>
      </c>
      <c r="AZ102" s="222" t="str">
        <f t="shared" si="110"/>
        <v/>
      </c>
      <c r="BA102" s="220" t="str">
        <f t="shared" si="111"/>
        <v/>
      </c>
      <c r="BB102" s="222" t="str">
        <f t="shared" si="112"/>
        <v/>
      </c>
      <c r="BC102" s="233" t="str">
        <f t="shared" si="113"/>
        <v/>
      </c>
      <c r="BD102" s="222" t="str">
        <f t="shared" si="114"/>
        <v/>
      </c>
      <c r="BE102" s="222" t="str">
        <f t="shared" si="115"/>
        <v/>
      </c>
      <c r="BF102" s="222" t="str">
        <f t="shared" si="116"/>
        <v/>
      </c>
      <c r="BG102" s="222" t="str">
        <f t="shared" si="117"/>
        <v/>
      </c>
      <c r="BH102" s="222" t="str">
        <f t="shared" si="118"/>
        <v/>
      </c>
      <c r="BI102" s="222" t="str">
        <f t="shared" si="119"/>
        <v/>
      </c>
      <c r="BJ102" s="222" t="str">
        <f t="shared" si="120"/>
        <v/>
      </c>
      <c r="BK102" s="222" t="str">
        <f t="shared" si="121"/>
        <v/>
      </c>
      <c r="BL102" s="220" t="str">
        <f t="shared" si="122"/>
        <v/>
      </c>
      <c r="BM102" s="220" t="str">
        <f t="shared" si="123"/>
        <v/>
      </c>
      <c r="BN102" s="220" t="str">
        <f t="shared" si="124"/>
        <v/>
      </c>
      <c r="BO102" s="220" t="str">
        <f t="shared" si="125"/>
        <v/>
      </c>
      <c r="BP102" s="220" t="str">
        <f>IF(AM102,VLOOKUP(AT102,'Beschäftigungsgruppen Honorare'!$I$17:$J$23,2,FALSE),"")</f>
        <v/>
      </c>
      <c r="BQ102" s="220" t="str">
        <f>IF(AN102,INDEX('Beschäftigungsgruppen Honorare'!$J$28:$M$31,BO102,BN102),"")</f>
        <v/>
      </c>
      <c r="BR102" s="220" t="str">
        <f t="shared" si="126"/>
        <v/>
      </c>
      <c r="BS102" s="220" t="str">
        <f>IF(AM102,VLOOKUP(AT102,'Beschäftigungsgruppen Honorare'!$I$17:$L$23,3,FALSE),"")</f>
        <v/>
      </c>
      <c r="BT102" s="220" t="str">
        <f>IF(AM102,VLOOKUP(AT102,'Beschäftigungsgruppen Honorare'!$I$17:$L$23,4,FALSE),"")</f>
        <v/>
      </c>
      <c r="BU102" s="220" t="b">
        <f>E102&lt;&gt;config!$H$20</f>
        <v>1</v>
      </c>
      <c r="BV102" s="64" t="b">
        <f t="shared" si="127"/>
        <v>0</v>
      </c>
      <c r="BW102" s="53" t="b">
        <f t="shared" si="128"/>
        <v>0</v>
      </c>
    </row>
    <row r="103" spans="2:89" s="53" customFormat="1" ht="15" customHeight="1" x14ac:dyDescent="0.2">
      <c r="B103" s="203" t="str">
        <f t="shared" si="129"/>
        <v/>
      </c>
      <c r="C103" s="217"/>
      <c r="D103" s="127"/>
      <c r="E103" s="96"/>
      <c r="F103" s="271"/>
      <c r="G103" s="180"/>
      <c r="H103" s="181"/>
      <c r="I103" s="219"/>
      <c r="J103" s="259"/>
      <c r="K103" s="181"/>
      <c r="L103" s="273"/>
      <c r="M103" s="207" t="str">
        <f t="shared" si="81"/>
        <v/>
      </c>
      <c r="N103" s="160" t="str">
        <f t="shared" si="82"/>
        <v/>
      </c>
      <c r="O103" s="161" t="str">
        <f t="shared" si="135"/>
        <v/>
      </c>
      <c r="P103" s="252" t="str">
        <f t="shared" si="136"/>
        <v/>
      </c>
      <c r="Q103" s="254" t="str">
        <f t="shared" si="137"/>
        <v/>
      </c>
      <c r="R103" s="252" t="str">
        <f t="shared" si="83"/>
        <v/>
      </c>
      <c r="S103" s="258" t="str">
        <f t="shared" si="130"/>
        <v/>
      </c>
      <c r="T103" s="252" t="str">
        <f t="shared" si="131"/>
        <v/>
      </c>
      <c r="U103" s="258" t="str">
        <f t="shared" si="132"/>
        <v/>
      </c>
      <c r="V103" s="252" t="str">
        <f t="shared" si="133"/>
        <v/>
      </c>
      <c r="W103" s="258" t="str">
        <f t="shared" si="134"/>
        <v/>
      </c>
      <c r="X103" s="120"/>
      <c r="Y103" s="267"/>
      <c r="Z103" s="4" t="b">
        <f t="shared" si="84"/>
        <v>1</v>
      </c>
      <c r="AA103" s="4" t="b">
        <f t="shared" si="85"/>
        <v>0</v>
      </c>
      <c r="AB103" s="61" t="str">
        <f t="shared" si="86"/>
        <v/>
      </c>
      <c r="AC103" s="61" t="str">
        <f t="shared" si="87"/>
        <v/>
      </c>
      <c r="AD103" s="61" t="str">
        <f t="shared" si="88"/>
        <v/>
      </c>
      <c r="AE103" s="61" t="str">
        <f t="shared" si="89"/>
        <v/>
      </c>
      <c r="AF103" s="232" t="str">
        <f t="shared" si="90"/>
        <v/>
      </c>
      <c r="AG103" s="61" t="str">
        <f t="shared" si="91"/>
        <v/>
      </c>
      <c r="AH103" s="61" t="b">
        <f t="shared" si="92"/>
        <v>0</v>
      </c>
      <c r="AI103" s="61" t="b">
        <f t="shared" si="93"/>
        <v>1</v>
      </c>
      <c r="AJ103" s="61" t="b">
        <f t="shared" si="94"/>
        <v>1</v>
      </c>
      <c r="AK103" s="61" t="b">
        <f t="shared" si="95"/>
        <v>0</v>
      </c>
      <c r="AL103" s="61" t="b">
        <f t="shared" si="96"/>
        <v>0</v>
      </c>
      <c r="AM103" s="220" t="b">
        <f t="shared" si="97"/>
        <v>0</v>
      </c>
      <c r="AN103" s="220" t="b">
        <f t="shared" si="98"/>
        <v>0</v>
      </c>
      <c r="AO103" s="220" t="str">
        <f t="shared" si="99"/>
        <v/>
      </c>
      <c r="AP103" s="220" t="str">
        <f t="shared" si="100"/>
        <v/>
      </c>
      <c r="AQ103" s="220" t="str">
        <f t="shared" si="101"/>
        <v/>
      </c>
      <c r="AR103" s="220" t="str">
        <f t="shared" si="102"/>
        <v/>
      </c>
      <c r="AS103" s="4" t="str">
        <f t="shared" si="103"/>
        <v/>
      </c>
      <c r="AT103" s="220" t="str">
        <f t="shared" si="104"/>
        <v/>
      </c>
      <c r="AU103" s="220" t="str">
        <f t="shared" si="105"/>
        <v/>
      </c>
      <c r="AV103" s="220" t="str">
        <f t="shared" si="106"/>
        <v/>
      </c>
      <c r="AW103" s="233" t="str">
        <f t="shared" si="107"/>
        <v/>
      </c>
      <c r="AX103" s="233" t="str">
        <f t="shared" si="108"/>
        <v/>
      </c>
      <c r="AY103" s="222" t="str">
        <f t="shared" si="109"/>
        <v/>
      </c>
      <c r="AZ103" s="222" t="str">
        <f t="shared" si="110"/>
        <v/>
      </c>
      <c r="BA103" s="220" t="str">
        <f t="shared" si="111"/>
        <v/>
      </c>
      <c r="BB103" s="222" t="str">
        <f t="shared" si="112"/>
        <v/>
      </c>
      <c r="BC103" s="233" t="str">
        <f t="shared" si="113"/>
        <v/>
      </c>
      <c r="BD103" s="222" t="str">
        <f t="shared" si="114"/>
        <v/>
      </c>
      <c r="BE103" s="222" t="str">
        <f t="shared" si="115"/>
        <v/>
      </c>
      <c r="BF103" s="222" t="str">
        <f t="shared" si="116"/>
        <v/>
      </c>
      <c r="BG103" s="222" t="str">
        <f t="shared" si="117"/>
        <v/>
      </c>
      <c r="BH103" s="222" t="str">
        <f t="shared" si="118"/>
        <v/>
      </c>
      <c r="BI103" s="222" t="str">
        <f t="shared" si="119"/>
        <v/>
      </c>
      <c r="BJ103" s="222" t="str">
        <f t="shared" si="120"/>
        <v/>
      </c>
      <c r="BK103" s="222" t="str">
        <f t="shared" si="121"/>
        <v/>
      </c>
      <c r="BL103" s="220" t="str">
        <f t="shared" si="122"/>
        <v/>
      </c>
      <c r="BM103" s="220" t="str">
        <f t="shared" si="123"/>
        <v/>
      </c>
      <c r="BN103" s="220" t="str">
        <f t="shared" si="124"/>
        <v/>
      </c>
      <c r="BO103" s="220" t="str">
        <f t="shared" si="125"/>
        <v/>
      </c>
      <c r="BP103" s="220" t="str">
        <f>IF(AM103,VLOOKUP(AT103,'Beschäftigungsgruppen Honorare'!$I$17:$J$23,2,FALSE),"")</f>
        <v/>
      </c>
      <c r="BQ103" s="220" t="str">
        <f>IF(AN103,INDEX('Beschäftigungsgruppen Honorare'!$J$28:$M$31,BO103,BN103),"")</f>
        <v/>
      </c>
      <c r="BR103" s="220" t="str">
        <f t="shared" si="126"/>
        <v/>
      </c>
      <c r="BS103" s="220" t="str">
        <f>IF(AM103,VLOOKUP(AT103,'Beschäftigungsgruppen Honorare'!$I$17:$L$23,3,FALSE),"")</f>
        <v/>
      </c>
      <c r="BT103" s="220" t="str">
        <f>IF(AM103,VLOOKUP(AT103,'Beschäftigungsgruppen Honorare'!$I$17:$L$23,4,FALSE),"")</f>
        <v/>
      </c>
      <c r="BU103" s="220" t="b">
        <f>E103&lt;&gt;config!$H$20</f>
        <v>1</v>
      </c>
      <c r="BV103" s="64" t="b">
        <f t="shared" si="127"/>
        <v>0</v>
      </c>
      <c r="BW103" s="53" t="b">
        <f t="shared" si="128"/>
        <v>0</v>
      </c>
    </row>
    <row r="104" spans="2:89" s="53" customFormat="1" ht="15" customHeight="1" x14ac:dyDescent="0.2">
      <c r="B104" s="203" t="str">
        <f t="shared" si="129"/>
        <v/>
      </c>
      <c r="C104" s="217"/>
      <c r="D104" s="127"/>
      <c r="E104" s="96"/>
      <c r="F104" s="271"/>
      <c r="G104" s="180"/>
      <c r="H104" s="181"/>
      <c r="I104" s="219"/>
      <c r="J104" s="259"/>
      <c r="K104" s="181"/>
      <c r="L104" s="273"/>
      <c r="M104" s="207" t="str">
        <f t="shared" si="81"/>
        <v/>
      </c>
      <c r="N104" s="160" t="str">
        <f t="shared" si="82"/>
        <v/>
      </c>
      <c r="O104" s="161" t="str">
        <f t="shared" si="135"/>
        <v/>
      </c>
      <c r="P104" s="252" t="str">
        <f t="shared" si="136"/>
        <v/>
      </c>
      <c r="Q104" s="254" t="str">
        <f t="shared" si="137"/>
        <v/>
      </c>
      <c r="R104" s="252" t="str">
        <f t="shared" si="83"/>
        <v/>
      </c>
      <c r="S104" s="258" t="str">
        <f t="shared" si="130"/>
        <v/>
      </c>
      <c r="T104" s="252" t="str">
        <f t="shared" si="131"/>
        <v/>
      </c>
      <c r="U104" s="258" t="str">
        <f t="shared" si="132"/>
        <v/>
      </c>
      <c r="V104" s="252" t="str">
        <f t="shared" si="133"/>
        <v/>
      </c>
      <c r="W104" s="258" t="str">
        <f t="shared" si="134"/>
        <v/>
      </c>
      <c r="X104" s="120"/>
      <c r="Y104" s="267"/>
      <c r="Z104" s="4" t="b">
        <f t="shared" si="84"/>
        <v>1</v>
      </c>
      <c r="AA104" s="4" t="b">
        <f t="shared" si="85"/>
        <v>0</v>
      </c>
      <c r="AB104" s="61" t="str">
        <f t="shared" si="86"/>
        <v/>
      </c>
      <c r="AC104" s="61" t="str">
        <f t="shared" si="87"/>
        <v/>
      </c>
      <c r="AD104" s="61" t="str">
        <f t="shared" si="88"/>
        <v/>
      </c>
      <c r="AE104" s="61" t="str">
        <f t="shared" si="89"/>
        <v/>
      </c>
      <c r="AF104" s="232" t="str">
        <f t="shared" si="90"/>
        <v/>
      </c>
      <c r="AG104" s="61" t="str">
        <f t="shared" si="91"/>
        <v/>
      </c>
      <c r="AH104" s="61" t="b">
        <f t="shared" si="92"/>
        <v>0</v>
      </c>
      <c r="AI104" s="61" t="b">
        <f t="shared" si="93"/>
        <v>1</v>
      </c>
      <c r="AJ104" s="61" t="b">
        <f t="shared" si="94"/>
        <v>1</v>
      </c>
      <c r="AK104" s="61" t="b">
        <f t="shared" si="95"/>
        <v>0</v>
      </c>
      <c r="AL104" s="61" t="b">
        <f t="shared" si="96"/>
        <v>0</v>
      </c>
      <c r="AM104" s="220" t="b">
        <f t="shared" si="97"/>
        <v>0</v>
      </c>
      <c r="AN104" s="220" t="b">
        <f t="shared" si="98"/>
        <v>0</v>
      </c>
      <c r="AO104" s="220" t="str">
        <f t="shared" si="99"/>
        <v/>
      </c>
      <c r="AP104" s="220" t="str">
        <f t="shared" si="100"/>
        <v/>
      </c>
      <c r="AQ104" s="220" t="str">
        <f t="shared" si="101"/>
        <v/>
      </c>
      <c r="AR104" s="220" t="str">
        <f t="shared" si="102"/>
        <v/>
      </c>
      <c r="AS104" s="4" t="str">
        <f t="shared" si="103"/>
        <v/>
      </c>
      <c r="AT104" s="220" t="str">
        <f t="shared" si="104"/>
        <v/>
      </c>
      <c r="AU104" s="220" t="str">
        <f t="shared" si="105"/>
        <v/>
      </c>
      <c r="AV104" s="220" t="str">
        <f t="shared" si="106"/>
        <v/>
      </c>
      <c r="AW104" s="233" t="str">
        <f t="shared" si="107"/>
        <v/>
      </c>
      <c r="AX104" s="233" t="str">
        <f t="shared" si="108"/>
        <v/>
      </c>
      <c r="AY104" s="222" t="str">
        <f t="shared" si="109"/>
        <v/>
      </c>
      <c r="AZ104" s="222" t="str">
        <f t="shared" si="110"/>
        <v/>
      </c>
      <c r="BA104" s="220" t="str">
        <f t="shared" si="111"/>
        <v/>
      </c>
      <c r="BB104" s="222" t="str">
        <f t="shared" si="112"/>
        <v/>
      </c>
      <c r="BC104" s="233" t="str">
        <f t="shared" si="113"/>
        <v/>
      </c>
      <c r="BD104" s="222" t="str">
        <f t="shared" si="114"/>
        <v/>
      </c>
      <c r="BE104" s="222" t="str">
        <f t="shared" si="115"/>
        <v/>
      </c>
      <c r="BF104" s="222" t="str">
        <f t="shared" si="116"/>
        <v/>
      </c>
      <c r="BG104" s="222" t="str">
        <f t="shared" si="117"/>
        <v/>
      </c>
      <c r="BH104" s="222" t="str">
        <f t="shared" si="118"/>
        <v/>
      </c>
      <c r="BI104" s="222" t="str">
        <f t="shared" si="119"/>
        <v/>
      </c>
      <c r="BJ104" s="222" t="str">
        <f t="shared" si="120"/>
        <v/>
      </c>
      <c r="BK104" s="222" t="str">
        <f t="shared" si="121"/>
        <v/>
      </c>
      <c r="BL104" s="220" t="str">
        <f t="shared" si="122"/>
        <v/>
      </c>
      <c r="BM104" s="220" t="str">
        <f t="shared" si="123"/>
        <v/>
      </c>
      <c r="BN104" s="220" t="str">
        <f t="shared" si="124"/>
        <v/>
      </c>
      <c r="BO104" s="220" t="str">
        <f t="shared" si="125"/>
        <v/>
      </c>
      <c r="BP104" s="220" t="str">
        <f>IF(AM104,VLOOKUP(AT104,'Beschäftigungsgruppen Honorare'!$I$17:$J$23,2,FALSE),"")</f>
        <v/>
      </c>
      <c r="BQ104" s="220" t="str">
        <f>IF(AN104,INDEX('Beschäftigungsgruppen Honorare'!$J$28:$M$31,BO104,BN104),"")</f>
        <v/>
      </c>
      <c r="BR104" s="220" t="str">
        <f t="shared" si="126"/>
        <v/>
      </c>
      <c r="BS104" s="220" t="str">
        <f>IF(AM104,VLOOKUP(AT104,'Beschäftigungsgruppen Honorare'!$I$17:$L$23,3,FALSE),"")</f>
        <v/>
      </c>
      <c r="BT104" s="220" t="str">
        <f>IF(AM104,VLOOKUP(AT104,'Beschäftigungsgruppen Honorare'!$I$17:$L$23,4,FALSE),"")</f>
        <v/>
      </c>
      <c r="BU104" s="220" t="b">
        <f>E104&lt;&gt;config!$H$20</f>
        <v>1</v>
      </c>
      <c r="BV104" s="64" t="b">
        <f t="shared" si="127"/>
        <v>0</v>
      </c>
      <c r="BW104" s="53" t="b">
        <f t="shared" si="128"/>
        <v>0</v>
      </c>
    </row>
    <row r="105" spans="2:89" s="53" customFormat="1" ht="15" customHeight="1" x14ac:dyDescent="0.2">
      <c r="B105" s="203" t="str">
        <f t="shared" si="129"/>
        <v/>
      </c>
      <c r="C105" s="217"/>
      <c r="D105" s="127"/>
      <c r="E105" s="96"/>
      <c r="F105" s="271"/>
      <c r="G105" s="180"/>
      <c r="H105" s="181"/>
      <c r="I105" s="219"/>
      <c r="J105" s="259"/>
      <c r="K105" s="181"/>
      <c r="L105" s="273"/>
      <c r="M105" s="207" t="str">
        <f t="shared" si="81"/>
        <v/>
      </c>
      <c r="N105" s="160" t="str">
        <f t="shared" si="82"/>
        <v/>
      </c>
      <c r="O105" s="161" t="str">
        <f t="shared" si="135"/>
        <v/>
      </c>
      <c r="P105" s="252" t="str">
        <f t="shared" si="136"/>
        <v/>
      </c>
      <c r="Q105" s="254" t="str">
        <f t="shared" si="137"/>
        <v/>
      </c>
      <c r="R105" s="252" t="str">
        <f t="shared" si="83"/>
        <v/>
      </c>
      <c r="S105" s="258" t="str">
        <f t="shared" si="130"/>
        <v/>
      </c>
      <c r="T105" s="252" t="str">
        <f t="shared" si="131"/>
        <v/>
      </c>
      <c r="U105" s="258" t="str">
        <f t="shared" si="132"/>
        <v/>
      </c>
      <c r="V105" s="252" t="str">
        <f t="shared" si="133"/>
        <v/>
      </c>
      <c r="W105" s="258" t="str">
        <f t="shared" si="134"/>
        <v/>
      </c>
      <c r="X105" s="120"/>
      <c r="Y105" s="267"/>
      <c r="Z105" s="4" t="b">
        <f t="shared" si="84"/>
        <v>1</v>
      </c>
      <c r="AA105" s="4" t="b">
        <f t="shared" si="85"/>
        <v>0</v>
      </c>
      <c r="AB105" s="61" t="str">
        <f t="shared" si="86"/>
        <v/>
      </c>
      <c r="AC105" s="61" t="str">
        <f t="shared" si="87"/>
        <v/>
      </c>
      <c r="AD105" s="61" t="str">
        <f t="shared" si="88"/>
        <v/>
      </c>
      <c r="AE105" s="61" t="str">
        <f t="shared" si="89"/>
        <v/>
      </c>
      <c r="AF105" s="232" t="str">
        <f t="shared" si="90"/>
        <v/>
      </c>
      <c r="AG105" s="61" t="str">
        <f t="shared" si="91"/>
        <v/>
      </c>
      <c r="AH105" s="61" t="b">
        <f t="shared" si="92"/>
        <v>0</v>
      </c>
      <c r="AI105" s="61" t="b">
        <f t="shared" si="93"/>
        <v>1</v>
      </c>
      <c r="AJ105" s="61" t="b">
        <f t="shared" si="94"/>
        <v>1</v>
      </c>
      <c r="AK105" s="61" t="b">
        <f t="shared" si="95"/>
        <v>0</v>
      </c>
      <c r="AL105" s="61" t="b">
        <f t="shared" si="96"/>
        <v>0</v>
      </c>
      <c r="AM105" s="220" t="b">
        <f t="shared" si="97"/>
        <v>0</v>
      </c>
      <c r="AN105" s="220" t="b">
        <f t="shared" si="98"/>
        <v>0</v>
      </c>
      <c r="AO105" s="220" t="str">
        <f t="shared" si="99"/>
        <v/>
      </c>
      <c r="AP105" s="220" t="str">
        <f t="shared" si="100"/>
        <v/>
      </c>
      <c r="AQ105" s="220" t="str">
        <f t="shared" si="101"/>
        <v/>
      </c>
      <c r="AR105" s="220" t="str">
        <f t="shared" si="102"/>
        <v/>
      </c>
      <c r="AS105" s="4" t="str">
        <f t="shared" si="103"/>
        <v/>
      </c>
      <c r="AT105" s="220" t="str">
        <f t="shared" si="104"/>
        <v/>
      </c>
      <c r="AU105" s="220" t="str">
        <f t="shared" si="105"/>
        <v/>
      </c>
      <c r="AV105" s="220" t="str">
        <f t="shared" si="106"/>
        <v/>
      </c>
      <c r="AW105" s="233" t="str">
        <f t="shared" si="107"/>
        <v/>
      </c>
      <c r="AX105" s="233" t="str">
        <f t="shared" si="108"/>
        <v/>
      </c>
      <c r="AY105" s="222" t="str">
        <f t="shared" si="109"/>
        <v/>
      </c>
      <c r="AZ105" s="222" t="str">
        <f t="shared" si="110"/>
        <v/>
      </c>
      <c r="BA105" s="220" t="str">
        <f t="shared" si="111"/>
        <v/>
      </c>
      <c r="BB105" s="222" t="str">
        <f t="shared" si="112"/>
        <v/>
      </c>
      <c r="BC105" s="233" t="str">
        <f t="shared" si="113"/>
        <v/>
      </c>
      <c r="BD105" s="222" t="str">
        <f t="shared" si="114"/>
        <v/>
      </c>
      <c r="BE105" s="222" t="str">
        <f t="shared" si="115"/>
        <v/>
      </c>
      <c r="BF105" s="222" t="str">
        <f t="shared" si="116"/>
        <v/>
      </c>
      <c r="BG105" s="222" t="str">
        <f t="shared" si="117"/>
        <v/>
      </c>
      <c r="BH105" s="222" t="str">
        <f t="shared" si="118"/>
        <v/>
      </c>
      <c r="BI105" s="222" t="str">
        <f t="shared" si="119"/>
        <v/>
      </c>
      <c r="BJ105" s="222" t="str">
        <f t="shared" si="120"/>
        <v/>
      </c>
      <c r="BK105" s="222" t="str">
        <f t="shared" si="121"/>
        <v/>
      </c>
      <c r="BL105" s="220" t="str">
        <f t="shared" si="122"/>
        <v/>
      </c>
      <c r="BM105" s="220" t="str">
        <f t="shared" si="123"/>
        <v/>
      </c>
      <c r="BN105" s="220" t="str">
        <f t="shared" si="124"/>
        <v/>
      </c>
      <c r="BO105" s="220" t="str">
        <f t="shared" si="125"/>
        <v/>
      </c>
      <c r="BP105" s="220" t="str">
        <f>IF(AM105,VLOOKUP(AT105,'Beschäftigungsgruppen Honorare'!$I$17:$J$23,2,FALSE),"")</f>
        <v/>
      </c>
      <c r="BQ105" s="220" t="str">
        <f>IF(AN105,INDEX('Beschäftigungsgruppen Honorare'!$J$28:$M$31,BO105,BN105),"")</f>
        <v/>
      </c>
      <c r="BR105" s="220" t="str">
        <f t="shared" si="126"/>
        <v/>
      </c>
      <c r="BS105" s="220" t="str">
        <f>IF(AM105,VLOOKUP(AT105,'Beschäftigungsgruppen Honorare'!$I$17:$L$23,3,FALSE),"")</f>
        <v/>
      </c>
      <c r="BT105" s="220" t="str">
        <f>IF(AM105,VLOOKUP(AT105,'Beschäftigungsgruppen Honorare'!$I$17:$L$23,4,FALSE),"")</f>
        <v/>
      </c>
      <c r="BU105" s="220" t="b">
        <f>E105&lt;&gt;config!$H$20</f>
        <v>1</v>
      </c>
      <c r="BV105" s="64" t="b">
        <f t="shared" si="127"/>
        <v>0</v>
      </c>
      <c r="BW105" s="53" t="b">
        <f t="shared" si="128"/>
        <v>0</v>
      </c>
    </row>
    <row r="106" spans="2:89" ht="15" customHeight="1" x14ac:dyDescent="0.2">
      <c r="B106" s="203" t="str">
        <f t="shared" si="129"/>
        <v/>
      </c>
      <c r="C106" s="217"/>
      <c r="D106" s="127"/>
      <c r="E106" s="96"/>
      <c r="F106" s="271"/>
      <c r="G106" s="180"/>
      <c r="H106" s="181"/>
      <c r="I106" s="219"/>
      <c r="J106" s="259"/>
      <c r="K106" s="181"/>
      <c r="L106" s="273"/>
      <c r="M106" s="207" t="str">
        <f t="shared" si="81"/>
        <v/>
      </c>
      <c r="N106" s="160" t="str">
        <f t="shared" si="82"/>
        <v/>
      </c>
      <c r="O106" s="161" t="str">
        <f t="shared" si="135"/>
        <v/>
      </c>
      <c r="P106" s="252" t="str">
        <f t="shared" si="136"/>
        <v/>
      </c>
      <c r="Q106" s="254" t="str">
        <f t="shared" si="137"/>
        <v/>
      </c>
      <c r="R106" s="252" t="str">
        <f t="shared" si="83"/>
        <v/>
      </c>
      <c r="S106" s="258" t="str">
        <f t="shared" si="130"/>
        <v/>
      </c>
      <c r="T106" s="252" t="str">
        <f t="shared" si="131"/>
        <v/>
      </c>
      <c r="U106" s="258" t="str">
        <f t="shared" si="132"/>
        <v/>
      </c>
      <c r="V106" s="252" t="str">
        <f t="shared" si="133"/>
        <v/>
      </c>
      <c r="W106" s="258" t="str">
        <f t="shared" si="134"/>
        <v/>
      </c>
      <c r="X106" s="120"/>
      <c r="Y106" s="267"/>
      <c r="Z106" s="4" t="b">
        <f t="shared" si="84"/>
        <v>1</v>
      </c>
      <c r="AA106" s="4" t="b">
        <f t="shared" si="85"/>
        <v>0</v>
      </c>
      <c r="AB106" s="61" t="str">
        <f t="shared" si="86"/>
        <v/>
      </c>
      <c r="AC106" s="61" t="str">
        <f t="shared" si="87"/>
        <v/>
      </c>
      <c r="AD106" s="61" t="str">
        <f t="shared" si="88"/>
        <v/>
      </c>
      <c r="AE106" s="61" t="str">
        <f t="shared" si="89"/>
        <v/>
      </c>
      <c r="AF106" s="232" t="str">
        <f t="shared" si="90"/>
        <v/>
      </c>
      <c r="AG106" s="61" t="str">
        <f t="shared" si="91"/>
        <v/>
      </c>
      <c r="AH106" s="61" t="b">
        <f t="shared" si="92"/>
        <v>0</v>
      </c>
      <c r="AI106" s="61" t="b">
        <f t="shared" si="93"/>
        <v>1</v>
      </c>
      <c r="AJ106" s="61" t="b">
        <f t="shared" si="94"/>
        <v>1</v>
      </c>
      <c r="AK106" s="61" t="b">
        <f t="shared" si="95"/>
        <v>0</v>
      </c>
      <c r="AL106" s="61" t="b">
        <f t="shared" si="96"/>
        <v>0</v>
      </c>
      <c r="AM106" s="220" t="b">
        <f t="shared" si="97"/>
        <v>0</v>
      </c>
      <c r="AN106" s="220" t="b">
        <f t="shared" si="98"/>
        <v>0</v>
      </c>
      <c r="AO106" s="220" t="str">
        <f t="shared" si="99"/>
        <v/>
      </c>
      <c r="AP106" s="220" t="str">
        <f t="shared" si="100"/>
        <v/>
      </c>
      <c r="AQ106" s="220" t="str">
        <f t="shared" si="101"/>
        <v/>
      </c>
      <c r="AR106" s="220" t="str">
        <f t="shared" si="102"/>
        <v/>
      </c>
      <c r="AS106" s="4" t="str">
        <f t="shared" si="103"/>
        <v/>
      </c>
      <c r="AT106" s="220" t="str">
        <f t="shared" si="104"/>
        <v/>
      </c>
      <c r="AU106" s="220" t="str">
        <f t="shared" si="105"/>
        <v/>
      </c>
      <c r="AV106" s="220" t="str">
        <f t="shared" si="106"/>
        <v/>
      </c>
      <c r="AW106" s="233" t="str">
        <f t="shared" si="107"/>
        <v/>
      </c>
      <c r="AX106" s="233" t="str">
        <f t="shared" si="108"/>
        <v/>
      </c>
      <c r="AY106" s="222" t="str">
        <f t="shared" si="109"/>
        <v/>
      </c>
      <c r="AZ106" s="222" t="str">
        <f t="shared" si="110"/>
        <v/>
      </c>
      <c r="BA106" s="220" t="str">
        <f t="shared" si="111"/>
        <v/>
      </c>
      <c r="BB106" s="222" t="str">
        <f t="shared" si="112"/>
        <v/>
      </c>
      <c r="BC106" s="233" t="str">
        <f t="shared" si="113"/>
        <v/>
      </c>
      <c r="BD106" s="222" t="str">
        <f t="shared" si="114"/>
        <v/>
      </c>
      <c r="BE106" s="222" t="str">
        <f t="shared" si="115"/>
        <v/>
      </c>
      <c r="BF106" s="222" t="str">
        <f t="shared" si="116"/>
        <v/>
      </c>
      <c r="BG106" s="222" t="str">
        <f t="shared" si="117"/>
        <v/>
      </c>
      <c r="BH106" s="222" t="str">
        <f t="shared" si="118"/>
        <v/>
      </c>
      <c r="BI106" s="222" t="str">
        <f t="shared" si="119"/>
        <v/>
      </c>
      <c r="BJ106" s="222" t="str">
        <f t="shared" si="120"/>
        <v/>
      </c>
      <c r="BK106" s="222" t="str">
        <f t="shared" si="121"/>
        <v/>
      </c>
      <c r="BL106" s="220" t="str">
        <f t="shared" si="122"/>
        <v/>
      </c>
      <c r="BM106" s="220" t="str">
        <f t="shared" si="123"/>
        <v/>
      </c>
      <c r="BN106" s="220" t="str">
        <f t="shared" si="124"/>
        <v/>
      </c>
      <c r="BO106" s="220" t="str">
        <f t="shared" si="125"/>
        <v/>
      </c>
      <c r="BP106" s="220" t="str">
        <f>IF(AM106,VLOOKUP(AT106,'Beschäftigungsgruppen Honorare'!$I$17:$J$23,2,FALSE),"")</f>
        <v/>
      </c>
      <c r="BQ106" s="220" t="str">
        <f>IF(AN106,INDEX('Beschäftigungsgruppen Honorare'!$J$28:$M$31,BO106,BN106),"")</f>
        <v/>
      </c>
      <c r="BR106" s="220" t="str">
        <f t="shared" si="126"/>
        <v/>
      </c>
      <c r="BS106" s="220" t="str">
        <f>IF(AM106,VLOOKUP(AT106,'Beschäftigungsgruppen Honorare'!$I$17:$L$23,3,FALSE),"")</f>
        <v/>
      </c>
      <c r="BT106" s="220" t="str">
        <f>IF(AM106,VLOOKUP(AT106,'Beschäftigungsgruppen Honorare'!$I$17:$L$23,4,FALSE),"")</f>
        <v/>
      </c>
      <c r="BU106" s="220" t="b">
        <f>E106&lt;&gt;config!$H$20</f>
        <v>1</v>
      </c>
      <c r="BV106" s="64" t="b">
        <f t="shared" si="127"/>
        <v>0</v>
      </c>
      <c r="BW106" s="53" t="b">
        <f t="shared" si="128"/>
        <v>0</v>
      </c>
      <c r="BX106" s="53"/>
      <c r="BY106" s="53"/>
      <c r="BZ106" s="53"/>
      <c r="CA106" s="53"/>
      <c r="CB106" s="53"/>
      <c r="CI106" s="53"/>
      <c r="CJ106" s="53"/>
      <c r="CK106" s="53"/>
    </row>
    <row r="107" spans="2:89" ht="15" customHeight="1" x14ac:dyDescent="0.2">
      <c r="B107" s="203" t="str">
        <f t="shared" si="129"/>
        <v/>
      </c>
      <c r="C107" s="217"/>
      <c r="D107" s="127"/>
      <c r="E107" s="96"/>
      <c r="F107" s="271"/>
      <c r="G107" s="180"/>
      <c r="H107" s="181"/>
      <c r="I107" s="219"/>
      <c r="J107" s="259"/>
      <c r="K107" s="181"/>
      <c r="L107" s="273"/>
      <c r="M107" s="207" t="str">
        <f t="shared" si="81"/>
        <v/>
      </c>
      <c r="N107" s="160" t="str">
        <f t="shared" si="82"/>
        <v/>
      </c>
      <c r="O107" s="161" t="str">
        <f t="shared" si="135"/>
        <v/>
      </c>
      <c r="P107" s="252" t="str">
        <f t="shared" si="136"/>
        <v/>
      </c>
      <c r="Q107" s="254" t="str">
        <f t="shared" si="137"/>
        <v/>
      </c>
      <c r="R107" s="252" t="str">
        <f t="shared" si="83"/>
        <v/>
      </c>
      <c r="S107" s="258" t="str">
        <f t="shared" si="130"/>
        <v/>
      </c>
      <c r="T107" s="252" t="str">
        <f t="shared" si="131"/>
        <v/>
      </c>
      <c r="U107" s="258" t="str">
        <f t="shared" si="132"/>
        <v/>
      </c>
      <c r="V107" s="252" t="str">
        <f t="shared" si="133"/>
        <v/>
      </c>
      <c r="W107" s="258" t="str">
        <f t="shared" si="134"/>
        <v/>
      </c>
      <c r="X107" s="120"/>
      <c r="Y107" s="267"/>
      <c r="Z107" s="4" t="b">
        <f t="shared" si="84"/>
        <v>1</v>
      </c>
      <c r="AA107" s="4" t="b">
        <f t="shared" si="85"/>
        <v>0</v>
      </c>
      <c r="AB107" s="61" t="str">
        <f t="shared" si="86"/>
        <v/>
      </c>
      <c r="AC107" s="61" t="str">
        <f t="shared" si="87"/>
        <v/>
      </c>
      <c r="AD107" s="61" t="str">
        <f t="shared" si="88"/>
        <v/>
      </c>
      <c r="AE107" s="61" t="str">
        <f t="shared" si="89"/>
        <v/>
      </c>
      <c r="AF107" s="232" t="str">
        <f t="shared" si="90"/>
        <v/>
      </c>
      <c r="AG107" s="61" t="str">
        <f t="shared" si="91"/>
        <v/>
      </c>
      <c r="AH107" s="61" t="b">
        <f t="shared" si="92"/>
        <v>0</v>
      </c>
      <c r="AI107" s="61" t="b">
        <f t="shared" si="93"/>
        <v>1</v>
      </c>
      <c r="AJ107" s="61" t="b">
        <f t="shared" si="94"/>
        <v>1</v>
      </c>
      <c r="AK107" s="61" t="b">
        <f t="shared" si="95"/>
        <v>0</v>
      </c>
      <c r="AL107" s="61" t="b">
        <f t="shared" si="96"/>
        <v>0</v>
      </c>
      <c r="AM107" s="220" t="b">
        <f t="shared" si="97"/>
        <v>0</v>
      </c>
      <c r="AN107" s="220" t="b">
        <f t="shared" si="98"/>
        <v>0</v>
      </c>
      <c r="AO107" s="220" t="str">
        <f t="shared" si="99"/>
        <v/>
      </c>
      <c r="AP107" s="220" t="str">
        <f t="shared" si="100"/>
        <v/>
      </c>
      <c r="AQ107" s="220" t="str">
        <f t="shared" si="101"/>
        <v/>
      </c>
      <c r="AR107" s="220" t="str">
        <f t="shared" si="102"/>
        <v/>
      </c>
      <c r="AS107" s="4" t="str">
        <f t="shared" si="103"/>
        <v/>
      </c>
      <c r="AT107" s="220" t="str">
        <f t="shared" si="104"/>
        <v/>
      </c>
      <c r="AU107" s="220" t="str">
        <f t="shared" si="105"/>
        <v/>
      </c>
      <c r="AV107" s="220" t="str">
        <f t="shared" si="106"/>
        <v/>
      </c>
      <c r="AW107" s="233" t="str">
        <f t="shared" si="107"/>
        <v/>
      </c>
      <c r="AX107" s="233" t="str">
        <f t="shared" si="108"/>
        <v/>
      </c>
      <c r="AY107" s="222" t="str">
        <f t="shared" si="109"/>
        <v/>
      </c>
      <c r="AZ107" s="222" t="str">
        <f t="shared" si="110"/>
        <v/>
      </c>
      <c r="BA107" s="220" t="str">
        <f t="shared" si="111"/>
        <v/>
      </c>
      <c r="BB107" s="222" t="str">
        <f t="shared" si="112"/>
        <v/>
      </c>
      <c r="BC107" s="233" t="str">
        <f t="shared" si="113"/>
        <v/>
      </c>
      <c r="BD107" s="222" t="str">
        <f t="shared" si="114"/>
        <v/>
      </c>
      <c r="BE107" s="222" t="str">
        <f t="shared" si="115"/>
        <v/>
      </c>
      <c r="BF107" s="222" t="str">
        <f t="shared" si="116"/>
        <v/>
      </c>
      <c r="BG107" s="222" t="str">
        <f t="shared" si="117"/>
        <v/>
      </c>
      <c r="BH107" s="222" t="str">
        <f t="shared" si="118"/>
        <v/>
      </c>
      <c r="BI107" s="222" t="str">
        <f t="shared" si="119"/>
        <v/>
      </c>
      <c r="BJ107" s="222" t="str">
        <f t="shared" si="120"/>
        <v/>
      </c>
      <c r="BK107" s="222" t="str">
        <f t="shared" si="121"/>
        <v/>
      </c>
      <c r="BL107" s="220" t="str">
        <f t="shared" si="122"/>
        <v/>
      </c>
      <c r="BM107" s="220" t="str">
        <f t="shared" si="123"/>
        <v/>
      </c>
      <c r="BN107" s="220" t="str">
        <f t="shared" si="124"/>
        <v/>
      </c>
      <c r="BO107" s="220" t="str">
        <f t="shared" si="125"/>
        <v/>
      </c>
      <c r="BP107" s="220" t="str">
        <f>IF(AM107,VLOOKUP(AT107,'Beschäftigungsgruppen Honorare'!$I$17:$J$23,2,FALSE),"")</f>
        <v/>
      </c>
      <c r="BQ107" s="220" t="str">
        <f>IF(AN107,INDEX('Beschäftigungsgruppen Honorare'!$J$28:$M$31,BO107,BN107),"")</f>
        <v/>
      </c>
      <c r="BR107" s="220" t="str">
        <f t="shared" si="126"/>
        <v/>
      </c>
      <c r="BS107" s="220" t="str">
        <f>IF(AM107,VLOOKUP(AT107,'Beschäftigungsgruppen Honorare'!$I$17:$L$23,3,FALSE),"")</f>
        <v/>
      </c>
      <c r="BT107" s="220" t="str">
        <f>IF(AM107,VLOOKUP(AT107,'Beschäftigungsgruppen Honorare'!$I$17:$L$23,4,FALSE),"")</f>
        <v/>
      </c>
      <c r="BU107" s="220" t="b">
        <f>E107&lt;&gt;config!$H$20</f>
        <v>1</v>
      </c>
      <c r="BV107" s="64" t="b">
        <f t="shared" si="127"/>
        <v>0</v>
      </c>
      <c r="BW107" s="53" t="b">
        <f t="shared" si="128"/>
        <v>0</v>
      </c>
      <c r="BX107" s="53"/>
      <c r="BY107" s="53"/>
      <c r="BZ107" s="53"/>
      <c r="CA107" s="53"/>
      <c r="CB107" s="53"/>
      <c r="CI107" s="53"/>
      <c r="CJ107" s="53"/>
      <c r="CK107" s="53"/>
    </row>
    <row r="108" spans="2:89" ht="15" customHeight="1" x14ac:dyDescent="0.2">
      <c r="B108" s="203" t="str">
        <f t="shared" si="129"/>
        <v/>
      </c>
      <c r="C108" s="217"/>
      <c r="D108" s="127"/>
      <c r="E108" s="96"/>
      <c r="F108" s="271"/>
      <c r="G108" s="180"/>
      <c r="H108" s="181"/>
      <c r="I108" s="219"/>
      <c r="J108" s="259"/>
      <c r="K108" s="181"/>
      <c r="L108" s="273"/>
      <c r="M108" s="207" t="str">
        <f t="shared" si="81"/>
        <v/>
      </c>
      <c r="N108" s="160" t="str">
        <f t="shared" si="82"/>
        <v/>
      </c>
      <c r="O108" s="161" t="str">
        <f t="shared" si="135"/>
        <v/>
      </c>
      <c r="P108" s="252" t="str">
        <f t="shared" si="136"/>
        <v/>
      </c>
      <c r="Q108" s="254" t="str">
        <f t="shared" si="137"/>
        <v/>
      </c>
      <c r="R108" s="252" t="str">
        <f t="shared" si="83"/>
        <v/>
      </c>
      <c r="S108" s="258" t="str">
        <f t="shared" si="130"/>
        <v/>
      </c>
      <c r="T108" s="252" t="str">
        <f t="shared" si="131"/>
        <v/>
      </c>
      <c r="U108" s="258" t="str">
        <f t="shared" si="132"/>
        <v/>
      </c>
      <c r="V108" s="252" t="str">
        <f t="shared" si="133"/>
        <v/>
      </c>
      <c r="W108" s="258" t="str">
        <f t="shared" si="134"/>
        <v/>
      </c>
      <c r="X108" s="120"/>
      <c r="Y108" s="267"/>
      <c r="Z108" s="4" t="b">
        <f t="shared" si="84"/>
        <v>1</v>
      </c>
      <c r="AA108" s="4" t="b">
        <f t="shared" si="85"/>
        <v>0</v>
      </c>
      <c r="AB108" s="61" t="str">
        <f t="shared" si="86"/>
        <v/>
      </c>
      <c r="AC108" s="61" t="str">
        <f t="shared" si="87"/>
        <v/>
      </c>
      <c r="AD108" s="61" t="str">
        <f t="shared" si="88"/>
        <v/>
      </c>
      <c r="AE108" s="61" t="str">
        <f t="shared" si="89"/>
        <v/>
      </c>
      <c r="AF108" s="232" t="str">
        <f t="shared" si="90"/>
        <v/>
      </c>
      <c r="AG108" s="61" t="str">
        <f t="shared" si="91"/>
        <v/>
      </c>
      <c r="AH108" s="61" t="b">
        <f t="shared" si="92"/>
        <v>0</v>
      </c>
      <c r="AI108" s="61" t="b">
        <f t="shared" si="93"/>
        <v>1</v>
      </c>
      <c r="AJ108" s="61" t="b">
        <f t="shared" si="94"/>
        <v>1</v>
      </c>
      <c r="AK108" s="61" t="b">
        <f t="shared" si="95"/>
        <v>0</v>
      </c>
      <c r="AL108" s="61" t="b">
        <f t="shared" si="96"/>
        <v>0</v>
      </c>
      <c r="AM108" s="220" t="b">
        <f t="shared" si="97"/>
        <v>0</v>
      </c>
      <c r="AN108" s="220" t="b">
        <f t="shared" si="98"/>
        <v>0</v>
      </c>
      <c r="AO108" s="220" t="str">
        <f t="shared" si="99"/>
        <v/>
      </c>
      <c r="AP108" s="220" t="str">
        <f t="shared" si="100"/>
        <v/>
      </c>
      <c r="AQ108" s="220" t="str">
        <f t="shared" si="101"/>
        <v/>
      </c>
      <c r="AR108" s="220" t="str">
        <f t="shared" si="102"/>
        <v/>
      </c>
      <c r="AS108" s="4" t="str">
        <f t="shared" si="103"/>
        <v/>
      </c>
      <c r="AT108" s="220" t="str">
        <f t="shared" si="104"/>
        <v/>
      </c>
      <c r="AU108" s="220" t="str">
        <f t="shared" si="105"/>
        <v/>
      </c>
      <c r="AV108" s="220" t="str">
        <f t="shared" si="106"/>
        <v/>
      </c>
      <c r="AW108" s="233" t="str">
        <f t="shared" si="107"/>
        <v/>
      </c>
      <c r="AX108" s="233" t="str">
        <f t="shared" si="108"/>
        <v/>
      </c>
      <c r="AY108" s="222" t="str">
        <f t="shared" si="109"/>
        <v/>
      </c>
      <c r="AZ108" s="222" t="str">
        <f t="shared" si="110"/>
        <v/>
      </c>
      <c r="BA108" s="220" t="str">
        <f t="shared" si="111"/>
        <v/>
      </c>
      <c r="BB108" s="222" t="str">
        <f t="shared" si="112"/>
        <v/>
      </c>
      <c r="BC108" s="233" t="str">
        <f t="shared" si="113"/>
        <v/>
      </c>
      <c r="BD108" s="222" t="str">
        <f t="shared" si="114"/>
        <v/>
      </c>
      <c r="BE108" s="222" t="str">
        <f t="shared" si="115"/>
        <v/>
      </c>
      <c r="BF108" s="222" t="str">
        <f t="shared" si="116"/>
        <v/>
      </c>
      <c r="BG108" s="222" t="str">
        <f t="shared" si="117"/>
        <v/>
      </c>
      <c r="BH108" s="222" t="str">
        <f t="shared" si="118"/>
        <v/>
      </c>
      <c r="BI108" s="222" t="str">
        <f t="shared" si="119"/>
        <v/>
      </c>
      <c r="BJ108" s="222" t="str">
        <f t="shared" si="120"/>
        <v/>
      </c>
      <c r="BK108" s="222" t="str">
        <f t="shared" si="121"/>
        <v/>
      </c>
      <c r="BL108" s="220" t="str">
        <f t="shared" si="122"/>
        <v/>
      </c>
      <c r="BM108" s="220" t="str">
        <f t="shared" si="123"/>
        <v/>
      </c>
      <c r="BN108" s="220" t="str">
        <f t="shared" si="124"/>
        <v/>
      </c>
      <c r="BO108" s="220" t="str">
        <f t="shared" si="125"/>
        <v/>
      </c>
      <c r="BP108" s="220" t="str">
        <f>IF(AM108,VLOOKUP(AT108,'Beschäftigungsgruppen Honorare'!$I$17:$J$23,2,FALSE),"")</f>
        <v/>
      </c>
      <c r="BQ108" s="220" t="str">
        <f>IF(AN108,INDEX('Beschäftigungsgruppen Honorare'!$J$28:$M$31,BO108,BN108),"")</f>
        <v/>
      </c>
      <c r="BR108" s="220" t="str">
        <f t="shared" si="126"/>
        <v/>
      </c>
      <c r="BS108" s="220" t="str">
        <f>IF(AM108,VLOOKUP(AT108,'Beschäftigungsgruppen Honorare'!$I$17:$L$23,3,FALSE),"")</f>
        <v/>
      </c>
      <c r="BT108" s="220" t="str">
        <f>IF(AM108,VLOOKUP(AT108,'Beschäftigungsgruppen Honorare'!$I$17:$L$23,4,FALSE),"")</f>
        <v/>
      </c>
      <c r="BU108" s="220" t="b">
        <f>E108&lt;&gt;config!$H$20</f>
        <v>1</v>
      </c>
      <c r="BV108" s="64" t="b">
        <f t="shared" si="127"/>
        <v>0</v>
      </c>
      <c r="BW108" s="53" t="b">
        <f t="shared" si="128"/>
        <v>0</v>
      </c>
      <c r="BX108" s="53"/>
      <c r="BY108" s="53"/>
      <c r="BZ108" s="53"/>
      <c r="CA108" s="53"/>
      <c r="CB108" s="53"/>
      <c r="CI108" s="53"/>
      <c r="CJ108" s="53"/>
      <c r="CK108" s="53"/>
    </row>
    <row r="109" spans="2:89" ht="15" customHeight="1" x14ac:dyDescent="0.2">
      <c r="B109" s="203" t="str">
        <f t="shared" si="129"/>
        <v/>
      </c>
      <c r="C109" s="217"/>
      <c r="D109" s="127"/>
      <c r="E109" s="96"/>
      <c r="F109" s="271"/>
      <c r="G109" s="180"/>
      <c r="H109" s="181"/>
      <c r="I109" s="219"/>
      <c r="J109" s="259"/>
      <c r="K109" s="181"/>
      <c r="L109" s="273"/>
      <c r="M109" s="207" t="str">
        <f t="shared" si="81"/>
        <v/>
      </c>
      <c r="N109" s="160" t="str">
        <f t="shared" si="82"/>
        <v/>
      </c>
      <c r="O109" s="161" t="str">
        <f t="shared" si="135"/>
        <v/>
      </c>
      <c r="P109" s="252" t="str">
        <f t="shared" si="136"/>
        <v/>
      </c>
      <c r="Q109" s="254" t="str">
        <f t="shared" si="137"/>
        <v/>
      </c>
      <c r="R109" s="252" t="str">
        <f t="shared" si="83"/>
        <v/>
      </c>
      <c r="S109" s="258" t="str">
        <f t="shared" si="130"/>
        <v/>
      </c>
      <c r="T109" s="252" t="str">
        <f t="shared" si="131"/>
        <v/>
      </c>
      <c r="U109" s="258" t="str">
        <f t="shared" si="132"/>
        <v/>
      </c>
      <c r="V109" s="252" t="str">
        <f t="shared" si="133"/>
        <v/>
      </c>
      <c r="W109" s="258" t="str">
        <f t="shared" si="134"/>
        <v/>
      </c>
      <c r="X109" s="120"/>
      <c r="Y109" s="267"/>
      <c r="Z109" s="4" t="b">
        <f t="shared" si="84"/>
        <v>1</v>
      </c>
      <c r="AA109" s="4" t="b">
        <f t="shared" si="85"/>
        <v>0</v>
      </c>
      <c r="AB109" s="61" t="str">
        <f t="shared" si="86"/>
        <v/>
      </c>
      <c r="AC109" s="61" t="str">
        <f t="shared" si="87"/>
        <v/>
      </c>
      <c r="AD109" s="61" t="str">
        <f t="shared" si="88"/>
        <v/>
      </c>
      <c r="AE109" s="61" t="str">
        <f t="shared" si="89"/>
        <v/>
      </c>
      <c r="AF109" s="232" t="str">
        <f t="shared" si="90"/>
        <v/>
      </c>
      <c r="AG109" s="61" t="str">
        <f t="shared" si="91"/>
        <v/>
      </c>
      <c r="AH109" s="61" t="b">
        <f t="shared" si="92"/>
        <v>0</v>
      </c>
      <c r="AI109" s="61" t="b">
        <f t="shared" si="93"/>
        <v>1</v>
      </c>
      <c r="AJ109" s="61" t="b">
        <f t="shared" si="94"/>
        <v>1</v>
      </c>
      <c r="AK109" s="61" t="b">
        <f t="shared" si="95"/>
        <v>0</v>
      </c>
      <c r="AL109" s="61" t="b">
        <f t="shared" si="96"/>
        <v>0</v>
      </c>
      <c r="AM109" s="220" t="b">
        <f t="shared" si="97"/>
        <v>0</v>
      </c>
      <c r="AN109" s="220" t="b">
        <f t="shared" si="98"/>
        <v>0</v>
      </c>
      <c r="AO109" s="220" t="str">
        <f t="shared" si="99"/>
        <v/>
      </c>
      <c r="AP109" s="220" t="str">
        <f t="shared" si="100"/>
        <v/>
      </c>
      <c r="AQ109" s="220" t="str">
        <f t="shared" si="101"/>
        <v/>
      </c>
      <c r="AR109" s="220" t="str">
        <f t="shared" si="102"/>
        <v/>
      </c>
      <c r="AS109" s="4" t="str">
        <f t="shared" si="103"/>
        <v/>
      </c>
      <c r="AT109" s="220" t="str">
        <f t="shared" si="104"/>
        <v/>
      </c>
      <c r="AU109" s="220" t="str">
        <f t="shared" si="105"/>
        <v/>
      </c>
      <c r="AV109" s="220" t="str">
        <f t="shared" si="106"/>
        <v/>
      </c>
      <c r="AW109" s="233" t="str">
        <f t="shared" si="107"/>
        <v/>
      </c>
      <c r="AX109" s="233" t="str">
        <f t="shared" si="108"/>
        <v/>
      </c>
      <c r="AY109" s="222" t="str">
        <f t="shared" si="109"/>
        <v/>
      </c>
      <c r="AZ109" s="222" t="str">
        <f t="shared" si="110"/>
        <v/>
      </c>
      <c r="BA109" s="220" t="str">
        <f t="shared" si="111"/>
        <v/>
      </c>
      <c r="BB109" s="222" t="str">
        <f t="shared" si="112"/>
        <v/>
      </c>
      <c r="BC109" s="233" t="str">
        <f t="shared" si="113"/>
        <v/>
      </c>
      <c r="BD109" s="222" t="str">
        <f t="shared" si="114"/>
        <v/>
      </c>
      <c r="BE109" s="222" t="str">
        <f t="shared" si="115"/>
        <v/>
      </c>
      <c r="BF109" s="222" t="str">
        <f t="shared" si="116"/>
        <v/>
      </c>
      <c r="BG109" s="222" t="str">
        <f t="shared" si="117"/>
        <v/>
      </c>
      <c r="BH109" s="222" t="str">
        <f t="shared" si="118"/>
        <v/>
      </c>
      <c r="BI109" s="222" t="str">
        <f t="shared" si="119"/>
        <v/>
      </c>
      <c r="BJ109" s="222" t="str">
        <f t="shared" si="120"/>
        <v/>
      </c>
      <c r="BK109" s="222" t="str">
        <f t="shared" si="121"/>
        <v/>
      </c>
      <c r="BL109" s="220" t="str">
        <f t="shared" si="122"/>
        <v/>
      </c>
      <c r="BM109" s="220" t="str">
        <f t="shared" si="123"/>
        <v/>
      </c>
      <c r="BN109" s="220" t="str">
        <f t="shared" si="124"/>
        <v/>
      </c>
      <c r="BO109" s="220" t="str">
        <f t="shared" si="125"/>
        <v/>
      </c>
      <c r="BP109" s="220" t="str">
        <f>IF(AM109,VLOOKUP(AT109,'Beschäftigungsgruppen Honorare'!$I$17:$J$23,2,FALSE),"")</f>
        <v/>
      </c>
      <c r="BQ109" s="220" t="str">
        <f>IF(AN109,INDEX('Beschäftigungsgruppen Honorare'!$J$28:$M$31,BO109,BN109),"")</f>
        <v/>
      </c>
      <c r="BR109" s="220" t="str">
        <f t="shared" si="126"/>
        <v/>
      </c>
      <c r="BS109" s="220" t="str">
        <f>IF(AM109,VLOOKUP(AT109,'Beschäftigungsgruppen Honorare'!$I$17:$L$23,3,FALSE),"")</f>
        <v/>
      </c>
      <c r="BT109" s="220" t="str">
        <f>IF(AM109,VLOOKUP(AT109,'Beschäftigungsgruppen Honorare'!$I$17:$L$23,4,FALSE),"")</f>
        <v/>
      </c>
      <c r="BU109" s="220" t="b">
        <f>E109&lt;&gt;config!$H$20</f>
        <v>1</v>
      </c>
      <c r="BV109" s="64" t="b">
        <f t="shared" si="127"/>
        <v>0</v>
      </c>
      <c r="BW109" s="53" t="b">
        <f t="shared" si="128"/>
        <v>0</v>
      </c>
      <c r="BX109" s="53"/>
      <c r="BY109" s="53"/>
      <c r="BZ109" s="53"/>
      <c r="CA109" s="53"/>
      <c r="CB109" s="53"/>
      <c r="CI109" s="53"/>
      <c r="CJ109" s="53"/>
      <c r="CK109" s="53"/>
    </row>
    <row r="110" spans="2:89" ht="15" customHeight="1" x14ac:dyDescent="0.2">
      <c r="B110" s="203" t="str">
        <f t="shared" si="129"/>
        <v/>
      </c>
      <c r="C110" s="217"/>
      <c r="D110" s="127"/>
      <c r="E110" s="96"/>
      <c r="F110" s="271"/>
      <c r="G110" s="180"/>
      <c r="H110" s="181"/>
      <c r="I110" s="219"/>
      <c r="J110" s="259"/>
      <c r="K110" s="181"/>
      <c r="L110" s="273"/>
      <c r="M110" s="207" t="str">
        <f t="shared" si="81"/>
        <v/>
      </c>
      <c r="N110" s="160" t="str">
        <f t="shared" si="82"/>
        <v/>
      </c>
      <c r="O110" s="161" t="str">
        <f t="shared" si="135"/>
        <v/>
      </c>
      <c r="P110" s="252" t="str">
        <f t="shared" si="136"/>
        <v/>
      </c>
      <c r="Q110" s="254" t="str">
        <f t="shared" si="137"/>
        <v/>
      </c>
      <c r="R110" s="252" t="str">
        <f t="shared" si="83"/>
        <v/>
      </c>
      <c r="S110" s="258" t="str">
        <f t="shared" si="130"/>
        <v/>
      </c>
      <c r="T110" s="252" t="str">
        <f t="shared" si="131"/>
        <v/>
      </c>
      <c r="U110" s="258" t="str">
        <f t="shared" si="132"/>
        <v/>
      </c>
      <c r="V110" s="252" t="str">
        <f t="shared" si="133"/>
        <v/>
      </c>
      <c r="W110" s="258" t="str">
        <f t="shared" si="134"/>
        <v/>
      </c>
      <c r="X110" s="120"/>
      <c r="Y110" s="267"/>
      <c r="Z110" s="4" t="b">
        <f t="shared" si="84"/>
        <v>1</v>
      </c>
      <c r="AA110" s="4" t="b">
        <f t="shared" si="85"/>
        <v>0</v>
      </c>
      <c r="AB110" s="61" t="str">
        <f t="shared" si="86"/>
        <v/>
      </c>
      <c r="AC110" s="61" t="str">
        <f t="shared" si="87"/>
        <v/>
      </c>
      <c r="AD110" s="61" t="str">
        <f t="shared" si="88"/>
        <v/>
      </c>
      <c r="AE110" s="61" t="str">
        <f t="shared" si="89"/>
        <v/>
      </c>
      <c r="AF110" s="232" t="str">
        <f t="shared" si="90"/>
        <v/>
      </c>
      <c r="AG110" s="61" t="str">
        <f t="shared" si="91"/>
        <v/>
      </c>
      <c r="AH110" s="61" t="b">
        <f t="shared" si="92"/>
        <v>0</v>
      </c>
      <c r="AI110" s="61" t="b">
        <f t="shared" si="93"/>
        <v>1</v>
      </c>
      <c r="AJ110" s="61" t="b">
        <f t="shared" si="94"/>
        <v>1</v>
      </c>
      <c r="AK110" s="61" t="b">
        <f t="shared" si="95"/>
        <v>0</v>
      </c>
      <c r="AL110" s="61" t="b">
        <f t="shared" si="96"/>
        <v>0</v>
      </c>
      <c r="AM110" s="220" t="b">
        <f t="shared" si="97"/>
        <v>0</v>
      </c>
      <c r="AN110" s="220" t="b">
        <f t="shared" si="98"/>
        <v>0</v>
      </c>
      <c r="AO110" s="220" t="str">
        <f t="shared" si="99"/>
        <v/>
      </c>
      <c r="AP110" s="220" t="str">
        <f t="shared" si="100"/>
        <v/>
      </c>
      <c r="AQ110" s="220" t="str">
        <f t="shared" si="101"/>
        <v/>
      </c>
      <c r="AR110" s="220" t="str">
        <f t="shared" si="102"/>
        <v/>
      </c>
      <c r="AS110" s="4" t="str">
        <f t="shared" si="103"/>
        <v/>
      </c>
      <c r="AT110" s="220" t="str">
        <f t="shared" si="104"/>
        <v/>
      </c>
      <c r="AU110" s="220" t="str">
        <f t="shared" si="105"/>
        <v/>
      </c>
      <c r="AV110" s="220" t="str">
        <f t="shared" si="106"/>
        <v/>
      </c>
      <c r="AW110" s="233" t="str">
        <f t="shared" si="107"/>
        <v/>
      </c>
      <c r="AX110" s="233" t="str">
        <f t="shared" si="108"/>
        <v/>
      </c>
      <c r="AY110" s="222" t="str">
        <f t="shared" si="109"/>
        <v/>
      </c>
      <c r="AZ110" s="222" t="str">
        <f t="shared" si="110"/>
        <v/>
      </c>
      <c r="BA110" s="220" t="str">
        <f t="shared" si="111"/>
        <v/>
      </c>
      <c r="BB110" s="222" t="str">
        <f t="shared" si="112"/>
        <v/>
      </c>
      <c r="BC110" s="233" t="str">
        <f t="shared" si="113"/>
        <v/>
      </c>
      <c r="BD110" s="222" t="str">
        <f t="shared" si="114"/>
        <v/>
      </c>
      <c r="BE110" s="222" t="str">
        <f t="shared" si="115"/>
        <v/>
      </c>
      <c r="BF110" s="222" t="str">
        <f t="shared" si="116"/>
        <v/>
      </c>
      <c r="BG110" s="222" t="str">
        <f t="shared" si="117"/>
        <v/>
      </c>
      <c r="BH110" s="222" t="str">
        <f t="shared" si="118"/>
        <v/>
      </c>
      <c r="BI110" s="222" t="str">
        <f t="shared" si="119"/>
        <v/>
      </c>
      <c r="BJ110" s="222" t="str">
        <f t="shared" si="120"/>
        <v/>
      </c>
      <c r="BK110" s="222" t="str">
        <f t="shared" si="121"/>
        <v/>
      </c>
      <c r="BL110" s="220" t="str">
        <f t="shared" si="122"/>
        <v/>
      </c>
      <c r="BM110" s="220" t="str">
        <f t="shared" si="123"/>
        <v/>
      </c>
      <c r="BN110" s="220" t="str">
        <f t="shared" si="124"/>
        <v/>
      </c>
      <c r="BO110" s="220" t="str">
        <f t="shared" si="125"/>
        <v/>
      </c>
      <c r="BP110" s="220" t="str">
        <f>IF(AM110,VLOOKUP(AT110,'Beschäftigungsgruppen Honorare'!$I$17:$J$23,2,FALSE),"")</f>
        <v/>
      </c>
      <c r="BQ110" s="220" t="str">
        <f>IF(AN110,INDEX('Beschäftigungsgruppen Honorare'!$J$28:$M$31,BO110,BN110),"")</f>
        <v/>
      </c>
      <c r="BR110" s="220" t="str">
        <f t="shared" si="126"/>
        <v/>
      </c>
      <c r="BS110" s="220" t="str">
        <f>IF(AM110,VLOOKUP(AT110,'Beschäftigungsgruppen Honorare'!$I$17:$L$23,3,FALSE),"")</f>
        <v/>
      </c>
      <c r="BT110" s="220" t="str">
        <f>IF(AM110,VLOOKUP(AT110,'Beschäftigungsgruppen Honorare'!$I$17:$L$23,4,FALSE),"")</f>
        <v/>
      </c>
      <c r="BU110" s="220" t="b">
        <f>E110&lt;&gt;config!$H$20</f>
        <v>1</v>
      </c>
      <c r="BV110" s="64" t="b">
        <f t="shared" si="127"/>
        <v>0</v>
      </c>
      <c r="BW110" s="53" t="b">
        <f t="shared" si="128"/>
        <v>0</v>
      </c>
      <c r="BX110" s="53"/>
      <c r="BY110" s="53"/>
      <c r="BZ110" s="53"/>
      <c r="CA110" s="53"/>
      <c r="CB110" s="53"/>
      <c r="CI110" s="53"/>
      <c r="CJ110" s="53"/>
      <c r="CK110" s="53"/>
    </row>
    <row r="111" spans="2:89" ht="15" customHeight="1" x14ac:dyDescent="0.2">
      <c r="B111" s="203" t="str">
        <f t="shared" si="129"/>
        <v/>
      </c>
      <c r="C111" s="217"/>
      <c r="D111" s="127"/>
      <c r="E111" s="96"/>
      <c r="F111" s="271"/>
      <c r="G111" s="180"/>
      <c r="H111" s="181"/>
      <c r="I111" s="219"/>
      <c r="J111" s="259"/>
      <c r="K111" s="181"/>
      <c r="L111" s="273"/>
      <c r="M111" s="207" t="str">
        <f t="shared" si="81"/>
        <v/>
      </c>
      <c r="N111" s="160" t="str">
        <f t="shared" si="82"/>
        <v/>
      </c>
      <c r="O111" s="161" t="str">
        <f t="shared" si="135"/>
        <v/>
      </c>
      <c r="P111" s="252" t="str">
        <f t="shared" si="136"/>
        <v/>
      </c>
      <c r="Q111" s="254" t="str">
        <f t="shared" si="137"/>
        <v/>
      </c>
      <c r="R111" s="252" t="str">
        <f t="shared" si="83"/>
        <v/>
      </c>
      <c r="S111" s="258" t="str">
        <f t="shared" si="130"/>
        <v/>
      </c>
      <c r="T111" s="252" t="str">
        <f t="shared" si="131"/>
        <v/>
      </c>
      <c r="U111" s="258" t="str">
        <f t="shared" si="132"/>
        <v/>
      </c>
      <c r="V111" s="252" t="str">
        <f t="shared" si="133"/>
        <v/>
      </c>
      <c r="W111" s="258" t="str">
        <f t="shared" si="134"/>
        <v/>
      </c>
      <c r="X111" s="120"/>
      <c r="Y111" s="267"/>
      <c r="Z111" s="4" t="b">
        <f t="shared" si="84"/>
        <v>1</v>
      </c>
      <c r="AA111" s="4" t="b">
        <f t="shared" si="85"/>
        <v>0</v>
      </c>
      <c r="AB111" s="61" t="str">
        <f t="shared" si="86"/>
        <v/>
      </c>
      <c r="AC111" s="61" t="str">
        <f t="shared" si="87"/>
        <v/>
      </c>
      <c r="AD111" s="61" t="str">
        <f t="shared" si="88"/>
        <v/>
      </c>
      <c r="AE111" s="61" t="str">
        <f t="shared" si="89"/>
        <v/>
      </c>
      <c r="AF111" s="232" t="str">
        <f t="shared" si="90"/>
        <v/>
      </c>
      <c r="AG111" s="61" t="str">
        <f t="shared" si="91"/>
        <v/>
      </c>
      <c r="AH111" s="61" t="b">
        <f t="shared" si="92"/>
        <v>0</v>
      </c>
      <c r="AI111" s="61" t="b">
        <f t="shared" si="93"/>
        <v>1</v>
      </c>
      <c r="AJ111" s="61" t="b">
        <f t="shared" si="94"/>
        <v>1</v>
      </c>
      <c r="AK111" s="61" t="b">
        <f t="shared" si="95"/>
        <v>0</v>
      </c>
      <c r="AL111" s="61" t="b">
        <f t="shared" si="96"/>
        <v>0</v>
      </c>
      <c r="AM111" s="220" t="b">
        <f t="shared" si="97"/>
        <v>0</v>
      </c>
      <c r="AN111" s="220" t="b">
        <f t="shared" si="98"/>
        <v>0</v>
      </c>
      <c r="AO111" s="220" t="str">
        <f t="shared" si="99"/>
        <v/>
      </c>
      <c r="AP111" s="220" t="str">
        <f t="shared" si="100"/>
        <v/>
      </c>
      <c r="AQ111" s="220" t="str">
        <f t="shared" si="101"/>
        <v/>
      </c>
      <c r="AR111" s="220" t="str">
        <f t="shared" si="102"/>
        <v/>
      </c>
      <c r="AS111" s="4" t="str">
        <f t="shared" si="103"/>
        <v/>
      </c>
      <c r="AT111" s="220" t="str">
        <f t="shared" si="104"/>
        <v/>
      </c>
      <c r="AU111" s="220" t="str">
        <f t="shared" si="105"/>
        <v/>
      </c>
      <c r="AV111" s="220" t="str">
        <f t="shared" si="106"/>
        <v/>
      </c>
      <c r="AW111" s="233" t="str">
        <f t="shared" si="107"/>
        <v/>
      </c>
      <c r="AX111" s="233" t="str">
        <f t="shared" si="108"/>
        <v/>
      </c>
      <c r="AY111" s="222" t="str">
        <f t="shared" si="109"/>
        <v/>
      </c>
      <c r="AZ111" s="222" t="str">
        <f t="shared" si="110"/>
        <v/>
      </c>
      <c r="BA111" s="220" t="str">
        <f t="shared" si="111"/>
        <v/>
      </c>
      <c r="BB111" s="222" t="str">
        <f t="shared" si="112"/>
        <v/>
      </c>
      <c r="BC111" s="233" t="str">
        <f t="shared" si="113"/>
        <v/>
      </c>
      <c r="BD111" s="222" t="str">
        <f t="shared" si="114"/>
        <v/>
      </c>
      <c r="BE111" s="222" t="str">
        <f t="shared" si="115"/>
        <v/>
      </c>
      <c r="BF111" s="222" t="str">
        <f t="shared" si="116"/>
        <v/>
      </c>
      <c r="BG111" s="222" t="str">
        <f t="shared" si="117"/>
        <v/>
      </c>
      <c r="BH111" s="222" t="str">
        <f t="shared" si="118"/>
        <v/>
      </c>
      <c r="BI111" s="222" t="str">
        <f t="shared" si="119"/>
        <v/>
      </c>
      <c r="BJ111" s="222" t="str">
        <f t="shared" si="120"/>
        <v/>
      </c>
      <c r="BK111" s="222" t="str">
        <f t="shared" si="121"/>
        <v/>
      </c>
      <c r="BL111" s="220" t="str">
        <f t="shared" si="122"/>
        <v/>
      </c>
      <c r="BM111" s="220" t="str">
        <f t="shared" si="123"/>
        <v/>
      </c>
      <c r="BN111" s="220" t="str">
        <f t="shared" si="124"/>
        <v/>
      </c>
      <c r="BO111" s="220" t="str">
        <f t="shared" si="125"/>
        <v/>
      </c>
      <c r="BP111" s="220" t="str">
        <f>IF(AM111,VLOOKUP(AT111,'Beschäftigungsgruppen Honorare'!$I$17:$J$23,2,FALSE),"")</f>
        <v/>
      </c>
      <c r="BQ111" s="220" t="str">
        <f>IF(AN111,INDEX('Beschäftigungsgruppen Honorare'!$J$28:$M$31,BO111,BN111),"")</f>
        <v/>
      </c>
      <c r="BR111" s="220" t="str">
        <f t="shared" si="126"/>
        <v/>
      </c>
      <c r="BS111" s="220" t="str">
        <f>IF(AM111,VLOOKUP(AT111,'Beschäftigungsgruppen Honorare'!$I$17:$L$23,3,FALSE),"")</f>
        <v/>
      </c>
      <c r="BT111" s="220" t="str">
        <f>IF(AM111,VLOOKUP(AT111,'Beschäftigungsgruppen Honorare'!$I$17:$L$23,4,FALSE),"")</f>
        <v/>
      </c>
      <c r="BU111" s="220" t="b">
        <f>E111&lt;&gt;config!$H$20</f>
        <v>1</v>
      </c>
      <c r="BV111" s="64" t="b">
        <f t="shared" si="127"/>
        <v>0</v>
      </c>
      <c r="BW111" s="53" t="b">
        <f t="shared" si="128"/>
        <v>0</v>
      </c>
      <c r="BX111" s="53"/>
      <c r="BY111" s="53"/>
      <c r="BZ111" s="53"/>
      <c r="CA111" s="53"/>
      <c r="CB111" s="53"/>
      <c r="CI111" s="53"/>
      <c r="CJ111" s="53"/>
      <c r="CK111" s="53"/>
    </row>
    <row r="112" spans="2:89" ht="15" customHeight="1" x14ac:dyDescent="0.2">
      <c r="B112" s="203" t="str">
        <f t="shared" si="129"/>
        <v/>
      </c>
      <c r="C112" s="217"/>
      <c r="D112" s="127"/>
      <c r="E112" s="96"/>
      <c r="F112" s="271"/>
      <c r="G112" s="180"/>
      <c r="H112" s="181"/>
      <c r="I112" s="219"/>
      <c r="J112" s="259"/>
      <c r="K112" s="181"/>
      <c r="L112" s="273"/>
      <c r="M112" s="207" t="str">
        <f t="shared" si="81"/>
        <v/>
      </c>
      <c r="N112" s="160" t="str">
        <f t="shared" si="82"/>
        <v/>
      </c>
      <c r="O112" s="161" t="str">
        <f t="shared" si="135"/>
        <v/>
      </c>
      <c r="P112" s="252" t="str">
        <f t="shared" si="136"/>
        <v/>
      </c>
      <c r="Q112" s="254" t="str">
        <f t="shared" si="137"/>
        <v/>
      </c>
      <c r="R112" s="252" t="str">
        <f t="shared" si="83"/>
        <v/>
      </c>
      <c r="S112" s="258" t="str">
        <f t="shared" si="130"/>
        <v/>
      </c>
      <c r="T112" s="252" t="str">
        <f t="shared" si="131"/>
        <v/>
      </c>
      <c r="U112" s="258" t="str">
        <f t="shared" si="132"/>
        <v/>
      </c>
      <c r="V112" s="252" t="str">
        <f t="shared" si="133"/>
        <v/>
      </c>
      <c r="W112" s="258" t="str">
        <f t="shared" si="134"/>
        <v/>
      </c>
      <c r="X112" s="120"/>
      <c r="Y112" s="267"/>
      <c r="Z112" s="4" t="b">
        <f t="shared" si="84"/>
        <v>1</v>
      </c>
      <c r="AA112" s="4" t="b">
        <f t="shared" si="85"/>
        <v>0</v>
      </c>
      <c r="AB112" s="61" t="str">
        <f t="shared" si="86"/>
        <v/>
      </c>
      <c r="AC112" s="61" t="str">
        <f t="shared" si="87"/>
        <v/>
      </c>
      <c r="AD112" s="61" t="str">
        <f t="shared" si="88"/>
        <v/>
      </c>
      <c r="AE112" s="61" t="str">
        <f t="shared" si="89"/>
        <v/>
      </c>
      <c r="AF112" s="232" t="str">
        <f t="shared" si="90"/>
        <v/>
      </c>
      <c r="AG112" s="61" t="str">
        <f t="shared" si="91"/>
        <v/>
      </c>
      <c r="AH112" s="61" t="b">
        <f t="shared" si="92"/>
        <v>0</v>
      </c>
      <c r="AI112" s="61" t="b">
        <f t="shared" si="93"/>
        <v>1</v>
      </c>
      <c r="AJ112" s="61" t="b">
        <f t="shared" si="94"/>
        <v>1</v>
      </c>
      <c r="AK112" s="61" t="b">
        <f t="shared" si="95"/>
        <v>0</v>
      </c>
      <c r="AL112" s="61" t="b">
        <f t="shared" si="96"/>
        <v>0</v>
      </c>
      <c r="AM112" s="220" t="b">
        <f t="shared" si="97"/>
        <v>0</v>
      </c>
      <c r="AN112" s="220" t="b">
        <f t="shared" si="98"/>
        <v>0</v>
      </c>
      <c r="AO112" s="220" t="str">
        <f t="shared" si="99"/>
        <v/>
      </c>
      <c r="AP112" s="220" t="str">
        <f t="shared" si="100"/>
        <v/>
      </c>
      <c r="AQ112" s="220" t="str">
        <f t="shared" si="101"/>
        <v/>
      </c>
      <c r="AR112" s="220" t="str">
        <f t="shared" si="102"/>
        <v/>
      </c>
      <c r="AS112" s="4" t="str">
        <f t="shared" si="103"/>
        <v/>
      </c>
      <c r="AT112" s="220" t="str">
        <f t="shared" si="104"/>
        <v/>
      </c>
      <c r="AU112" s="220" t="str">
        <f t="shared" si="105"/>
        <v/>
      </c>
      <c r="AV112" s="220" t="str">
        <f t="shared" si="106"/>
        <v/>
      </c>
      <c r="AW112" s="233" t="str">
        <f t="shared" si="107"/>
        <v/>
      </c>
      <c r="AX112" s="233" t="str">
        <f t="shared" si="108"/>
        <v/>
      </c>
      <c r="AY112" s="222" t="str">
        <f t="shared" si="109"/>
        <v/>
      </c>
      <c r="AZ112" s="222" t="str">
        <f t="shared" si="110"/>
        <v/>
      </c>
      <c r="BA112" s="220" t="str">
        <f t="shared" si="111"/>
        <v/>
      </c>
      <c r="BB112" s="222" t="str">
        <f t="shared" si="112"/>
        <v/>
      </c>
      <c r="BC112" s="233" t="str">
        <f t="shared" si="113"/>
        <v/>
      </c>
      <c r="BD112" s="222" t="str">
        <f t="shared" si="114"/>
        <v/>
      </c>
      <c r="BE112" s="222" t="str">
        <f t="shared" si="115"/>
        <v/>
      </c>
      <c r="BF112" s="222" t="str">
        <f t="shared" si="116"/>
        <v/>
      </c>
      <c r="BG112" s="222" t="str">
        <f t="shared" si="117"/>
        <v/>
      </c>
      <c r="BH112" s="222" t="str">
        <f t="shared" si="118"/>
        <v/>
      </c>
      <c r="BI112" s="222" t="str">
        <f t="shared" si="119"/>
        <v/>
      </c>
      <c r="BJ112" s="222" t="str">
        <f t="shared" si="120"/>
        <v/>
      </c>
      <c r="BK112" s="222" t="str">
        <f t="shared" si="121"/>
        <v/>
      </c>
      <c r="BL112" s="220" t="str">
        <f t="shared" si="122"/>
        <v/>
      </c>
      <c r="BM112" s="220" t="str">
        <f t="shared" si="123"/>
        <v/>
      </c>
      <c r="BN112" s="220" t="str">
        <f t="shared" si="124"/>
        <v/>
      </c>
      <c r="BO112" s="220" t="str">
        <f t="shared" si="125"/>
        <v/>
      </c>
      <c r="BP112" s="220" t="str">
        <f>IF(AM112,VLOOKUP(AT112,'Beschäftigungsgruppen Honorare'!$I$17:$J$23,2,FALSE),"")</f>
        <v/>
      </c>
      <c r="BQ112" s="220" t="str">
        <f>IF(AN112,INDEX('Beschäftigungsgruppen Honorare'!$J$28:$M$31,BO112,BN112),"")</f>
        <v/>
      </c>
      <c r="BR112" s="220" t="str">
        <f t="shared" si="126"/>
        <v/>
      </c>
      <c r="BS112" s="220" t="str">
        <f>IF(AM112,VLOOKUP(AT112,'Beschäftigungsgruppen Honorare'!$I$17:$L$23,3,FALSE),"")</f>
        <v/>
      </c>
      <c r="BT112" s="220" t="str">
        <f>IF(AM112,VLOOKUP(AT112,'Beschäftigungsgruppen Honorare'!$I$17:$L$23,4,FALSE),"")</f>
        <v/>
      </c>
      <c r="BU112" s="220" t="b">
        <f>E112&lt;&gt;config!$H$20</f>
        <v>1</v>
      </c>
      <c r="BV112" s="64" t="b">
        <f t="shared" si="127"/>
        <v>0</v>
      </c>
      <c r="BW112" s="53" t="b">
        <f t="shared" si="128"/>
        <v>0</v>
      </c>
      <c r="BX112" s="53"/>
      <c r="BY112" s="53"/>
      <c r="BZ112" s="53"/>
      <c r="CA112" s="53"/>
      <c r="CB112" s="53"/>
      <c r="CI112" s="53"/>
      <c r="CJ112" s="53"/>
      <c r="CK112" s="53"/>
    </row>
    <row r="113" spans="2:89" ht="15" customHeight="1" x14ac:dyDescent="0.2">
      <c r="B113" s="203" t="str">
        <f t="shared" si="129"/>
        <v/>
      </c>
      <c r="C113" s="217"/>
      <c r="D113" s="127"/>
      <c r="E113" s="96"/>
      <c r="F113" s="271"/>
      <c r="G113" s="180"/>
      <c r="H113" s="181"/>
      <c r="I113" s="219"/>
      <c r="J113" s="259"/>
      <c r="K113" s="181"/>
      <c r="L113" s="273"/>
      <c r="M113" s="207" t="str">
        <f t="shared" si="81"/>
        <v/>
      </c>
      <c r="N113" s="160" t="str">
        <f t="shared" si="82"/>
        <v/>
      </c>
      <c r="O113" s="161" t="str">
        <f t="shared" si="135"/>
        <v/>
      </c>
      <c r="P113" s="252" t="str">
        <f t="shared" si="136"/>
        <v/>
      </c>
      <c r="Q113" s="254" t="str">
        <f t="shared" si="137"/>
        <v/>
      </c>
      <c r="R113" s="252" t="str">
        <f t="shared" si="83"/>
        <v/>
      </c>
      <c r="S113" s="258" t="str">
        <f t="shared" si="130"/>
        <v/>
      </c>
      <c r="T113" s="252" t="str">
        <f t="shared" si="131"/>
        <v/>
      </c>
      <c r="U113" s="258" t="str">
        <f t="shared" si="132"/>
        <v/>
      </c>
      <c r="V113" s="252" t="str">
        <f t="shared" si="133"/>
        <v/>
      </c>
      <c r="W113" s="258" t="str">
        <f t="shared" si="134"/>
        <v/>
      </c>
      <c r="X113" s="120"/>
      <c r="Y113" s="267"/>
      <c r="Z113" s="4" t="b">
        <f t="shared" si="84"/>
        <v>1</v>
      </c>
      <c r="AA113" s="4" t="b">
        <f t="shared" si="85"/>
        <v>0</v>
      </c>
      <c r="AB113" s="61" t="str">
        <f t="shared" si="86"/>
        <v/>
      </c>
      <c r="AC113" s="61" t="str">
        <f t="shared" si="87"/>
        <v/>
      </c>
      <c r="AD113" s="61" t="str">
        <f t="shared" si="88"/>
        <v/>
      </c>
      <c r="AE113" s="61" t="str">
        <f t="shared" si="89"/>
        <v/>
      </c>
      <c r="AF113" s="232" t="str">
        <f t="shared" si="90"/>
        <v/>
      </c>
      <c r="AG113" s="61" t="str">
        <f t="shared" si="91"/>
        <v/>
      </c>
      <c r="AH113" s="61" t="b">
        <f t="shared" si="92"/>
        <v>0</v>
      </c>
      <c r="AI113" s="61" t="b">
        <f t="shared" si="93"/>
        <v>1</v>
      </c>
      <c r="AJ113" s="61" t="b">
        <f t="shared" si="94"/>
        <v>1</v>
      </c>
      <c r="AK113" s="61" t="b">
        <f t="shared" si="95"/>
        <v>0</v>
      </c>
      <c r="AL113" s="61" t="b">
        <f t="shared" si="96"/>
        <v>0</v>
      </c>
      <c r="AM113" s="220" t="b">
        <f t="shared" si="97"/>
        <v>0</v>
      </c>
      <c r="AN113" s="220" t="b">
        <f t="shared" si="98"/>
        <v>0</v>
      </c>
      <c r="AO113" s="220" t="str">
        <f t="shared" si="99"/>
        <v/>
      </c>
      <c r="AP113" s="220" t="str">
        <f t="shared" si="100"/>
        <v/>
      </c>
      <c r="AQ113" s="220" t="str">
        <f t="shared" si="101"/>
        <v/>
      </c>
      <c r="AR113" s="220" t="str">
        <f t="shared" si="102"/>
        <v/>
      </c>
      <c r="AS113" s="4" t="str">
        <f t="shared" si="103"/>
        <v/>
      </c>
      <c r="AT113" s="220" t="str">
        <f t="shared" si="104"/>
        <v/>
      </c>
      <c r="AU113" s="220" t="str">
        <f t="shared" si="105"/>
        <v/>
      </c>
      <c r="AV113" s="220" t="str">
        <f t="shared" si="106"/>
        <v/>
      </c>
      <c r="AW113" s="233" t="str">
        <f t="shared" si="107"/>
        <v/>
      </c>
      <c r="AX113" s="233" t="str">
        <f t="shared" si="108"/>
        <v/>
      </c>
      <c r="AY113" s="222" t="str">
        <f t="shared" si="109"/>
        <v/>
      </c>
      <c r="AZ113" s="222" t="str">
        <f t="shared" si="110"/>
        <v/>
      </c>
      <c r="BA113" s="220" t="str">
        <f t="shared" si="111"/>
        <v/>
      </c>
      <c r="BB113" s="222" t="str">
        <f t="shared" si="112"/>
        <v/>
      </c>
      <c r="BC113" s="233" t="str">
        <f t="shared" si="113"/>
        <v/>
      </c>
      <c r="BD113" s="222" t="str">
        <f t="shared" si="114"/>
        <v/>
      </c>
      <c r="BE113" s="222" t="str">
        <f t="shared" si="115"/>
        <v/>
      </c>
      <c r="BF113" s="222" t="str">
        <f t="shared" si="116"/>
        <v/>
      </c>
      <c r="BG113" s="222" t="str">
        <f t="shared" si="117"/>
        <v/>
      </c>
      <c r="BH113" s="222" t="str">
        <f t="shared" si="118"/>
        <v/>
      </c>
      <c r="BI113" s="222" t="str">
        <f t="shared" si="119"/>
        <v/>
      </c>
      <c r="BJ113" s="222" t="str">
        <f t="shared" si="120"/>
        <v/>
      </c>
      <c r="BK113" s="222" t="str">
        <f t="shared" si="121"/>
        <v/>
      </c>
      <c r="BL113" s="220" t="str">
        <f t="shared" si="122"/>
        <v/>
      </c>
      <c r="BM113" s="220" t="str">
        <f t="shared" si="123"/>
        <v/>
      </c>
      <c r="BN113" s="220" t="str">
        <f t="shared" si="124"/>
        <v/>
      </c>
      <c r="BO113" s="220" t="str">
        <f t="shared" si="125"/>
        <v/>
      </c>
      <c r="BP113" s="220" t="str">
        <f>IF(AM113,VLOOKUP(AT113,'Beschäftigungsgruppen Honorare'!$I$17:$J$23,2,FALSE),"")</f>
        <v/>
      </c>
      <c r="BQ113" s="220" t="str">
        <f>IF(AN113,INDEX('Beschäftigungsgruppen Honorare'!$J$28:$M$31,BO113,BN113),"")</f>
        <v/>
      </c>
      <c r="BR113" s="220" t="str">
        <f t="shared" si="126"/>
        <v/>
      </c>
      <c r="BS113" s="220" t="str">
        <f>IF(AM113,VLOOKUP(AT113,'Beschäftigungsgruppen Honorare'!$I$17:$L$23,3,FALSE),"")</f>
        <v/>
      </c>
      <c r="BT113" s="220" t="str">
        <f>IF(AM113,VLOOKUP(AT113,'Beschäftigungsgruppen Honorare'!$I$17:$L$23,4,FALSE),"")</f>
        <v/>
      </c>
      <c r="BU113" s="220" t="b">
        <f>E113&lt;&gt;config!$H$20</f>
        <v>1</v>
      </c>
      <c r="BV113" s="64" t="b">
        <f t="shared" si="127"/>
        <v>0</v>
      </c>
      <c r="BW113" s="53" t="b">
        <f t="shared" si="128"/>
        <v>0</v>
      </c>
      <c r="BX113" s="53"/>
      <c r="BY113" s="53"/>
      <c r="BZ113" s="53"/>
      <c r="CA113" s="53"/>
      <c r="CB113" s="53"/>
      <c r="CI113" s="53"/>
      <c r="CJ113" s="53"/>
      <c r="CK113" s="53"/>
    </row>
    <row r="114" spans="2:89" ht="15" customHeight="1" x14ac:dyDescent="0.2">
      <c r="B114" s="203" t="str">
        <f t="shared" si="129"/>
        <v/>
      </c>
      <c r="C114" s="217"/>
      <c r="D114" s="127"/>
      <c r="E114" s="96"/>
      <c r="F114" s="271"/>
      <c r="G114" s="180"/>
      <c r="H114" s="181"/>
      <c r="I114" s="219"/>
      <c r="J114" s="259"/>
      <c r="K114" s="181"/>
      <c r="L114" s="273"/>
      <c r="M114" s="207" t="str">
        <f t="shared" si="81"/>
        <v/>
      </c>
      <c r="N114" s="160" t="str">
        <f t="shared" si="82"/>
        <v/>
      </c>
      <c r="O114" s="161" t="str">
        <f t="shared" si="135"/>
        <v/>
      </c>
      <c r="P114" s="252" t="str">
        <f t="shared" si="136"/>
        <v/>
      </c>
      <c r="Q114" s="254" t="str">
        <f t="shared" si="137"/>
        <v/>
      </c>
      <c r="R114" s="252" t="str">
        <f t="shared" si="83"/>
        <v/>
      </c>
      <c r="S114" s="258" t="str">
        <f t="shared" si="130"/>
        <v/>
      </c>
      <c r="T114" s="252" t="str">
        <f t="shared" si="131"/>
        <v/>
      </c>
      <c r="U114" s="258" t="str">
        <f t="shared" si="132"/>
        <v/>
      </c>
      <c r="V114" s="252" t="str">
        <f t="shared" si="133"/>
        <v/>
      </c>
      <c r="W114" s="258" t="str">
        <f t="shared" si="134"/>
        <v/>
      </c>
      <c r="X114" s="120"/>
      <c r="Y114" s="267"/>
      <c r="Z114" s="4" t="b">
        <f t="shared" si="84"/>
        <v>1</v>
      </c>
      <c r="AA114" s="4" t="b">
        <f t="shared" si="85"/>
        <v>0</v>
      </c>
      <c r="AB114" s="61" t="str">
        <f t="shared" si="86"/>
        <v/>
      </c>
      <c r="AC114" s="61" t="str">
        <f t="shared" si="87"/>
        <v/>
      </c>
      <c r="AD114" s="61" t="str">
        <f t="shared" si="88"/>
        <v/>
      </c>
      <c r="AE114" s="61" t="str">
        <f t="shared" si="89"/>
        <v/>
      </c>
      <c r="AF114" s="232" t="str">
        <f t="shared" si="90"/>
        <v/>
      </c>
      <c r="AG114" s="61" t="str">
        <f t="shared" si="91"/>
        <v/>
      </c>
      <c r="AH114" s="61" t="b">
        <f t="shared" si="92"/>
        <v>0</v>
      </c>
      <c r="AI114" s="61" t="b">
        <f t="shared" si="93"/>
        <v>1</v>
      </c>
      <c r="AJ114" s="61" t="b">
        <f t="shared" si="94"/>
        <v>1</v>
      </c>
      <c r="AK114" s="61" t="b">
        <f t="shared" si="95"/>
        <v>0</v>
      </c>
      <c r="AL114" s="61" t="b">
        <f t="shared" si="96"/>
        <v>0</v>
      </c>
      <c r="AM114" s="220" t="b">
        <f t="shared" si="97"/>
        <v>0</v>
      </c>
      <c r="AN114" s="220" t="b">
        <f t="shared" si="98"/>
        <v>0</v>
      </c>
      <c r="AO114" s="220" t="str">
        <f t="shared" si="99"/>
        <v/>
      </c>
      <c r="AP114" s="220" t="str">
        <f t="shared" si="100"/>
        <v/>
      </c>
      <c r="AQ114" s="220" t="str">
        <f t="shared" si="101"/>
        <v/>
      </c>
      <c r="AR114" s="220" t="str">
        <f t="shared" si="102"/>
        <v/>
      </c>
      <c r="AS114" s="4" t="str">
        <f t="shared" si="103"/>
        <v/>
      </c>
      <c r="AT114" s="220" t="str">
        <f t="shared" si="104"/>
        <v/>
      </c>
      <c r="AU114" s="220" t="str">
        <f t="shared" si="105"/>
        <v/>
      </c>
      <c r="AV114" s="220" t="str">
        <f t="shared" si="106"/>
        <v/>
      </c>
      <c r="AW114" s="233" t="str">
        <f t="shared" si="107"/>
        <v/>
      </c>
      <c r="AX114" s="233" t="str">
        <f t="shared" si="108"/>
        <v/>
      </c>
      <c r="AY114" s="222" t="str">
        <f t="shared" si="109"/>
        <v/>
      </c>
      <c r="AZ114" s="222" t="str">
        <f t="shared" si="110"/>
        <v/>
      </c>
      <c r="BA114" s="220" t="str">
        <f t="shared" si="111"/>
        <v/>
      </c>
      <c r="BB114" s="222" t="str">
        <f t="shared" si="112"/>
        <v/>
      </c>
      <c r="BC114" s="233" t="str">
        <f t="shared" si="113"/>
        <v/>
      </c>
      <c r="BD114" s="222" t="str">
        <f t="shared" si="114"/>
        <v/>
      </c>
      <c r="BE114" s="222" t="str">
        <f t="shared" si="115"/>
        <v/>
      </c>
      <c r="BF114" s="222" t="str">
        <f t="shared" si="116"/>
        <v/>
      </c>
      <c r="BG114" s="222" t="str">
        <f t="shared" si="117"/>
        <v/>
      </c>
      <c r="BH114" s="222" t="str">
        <f t="shared" si="118"/>
        <v/>
      </c>
      <c r="BI114" s="222" t="str">
        <f t="shared" si="119"/>
        <v/>
      </c>
      <c r="BJ114" s="222" t="str">
        <f t="shared" si="120"/>
        <v/>
      </c>
      <c r="BK114" s="222" t="str">
        <f t="shared" si="121"/>
        <v/>
      </c>
      <c r="BL114" s="220" t="str">
        <f t="shared" si="122"/>
        <v/>
      </c>
      <c r="BM114" s="220" t="str">
        <f t="shared" si="123"/>
        <v/>
      </c>
      <c r="BN114" s="220" t="str">
        <f t="shared" si="124"/>
        <v/>
      </c>
      <c r="BO114" s="220" t="str">
        <f t="shared" si="125"/>
        <v/>
      </c>
      <c r="BP114" s="220" t="str">
        <f>IF(AM114,VLOOKUP(AT114,'Beschäftigungsgruppen Honorare'!$I$17:$J$23,2,FALSE),"")</f>
        <v/>
      </c>
      <c r="BQ114" s="220" t="str">
        <f>IF(AN114,INDEX('Beschäftigungsgruppen Honorare'!$J$28:$M$31,BO114,BN114),"")</f>
        <v/>
      </c>
      <c r="BR114" s="220" t="str">
        <f t="shared" si="126"/>
        <v/>
      </c>
      <c r="BS114" s="220" t="str">
        <f>IF(AM114,VLOOKUP(AT114,'Beschäftigungsgruppen Honorare'!$I$17:$L$23,3,FALSE),"")</f>
        <v/>
      </c>
      <c r="BT114" s="220" t="str">
        <f>IF(AM114,VLOOKUP(AT114,'Beschäftigungsgruppen Honorare'!$I$17:$L$23,4,FALSE),"")</f>
        <v/>
      </c>
      <c r="BU114" s="220" t="b">
        <f>E114&lt;&gt;config!$H$20</f>
        <v>1</v>
      </c>
      <c r="BV114" s="64" t="b">
        <f t="shared" si="127"/>
        <v>0</v>
      </c>
      <c r="BW114" s="53" t="b">
        <f t="shared" si="128"/>
        <v>0</v>
      </c>
      <c r="BX114" s="53"/>
      <c r="BY114" s="53"/>
      <c r="BZ114" s="53"/>
      <c r="CA114" s="53"/>
      <c r="CB114" s="53"/>
      <c r="CI114" s="53"/>
      <c r="CJ114" s="53"/>
      <c r="CK114" s="53"/>
    </row>
    <row r="115" spans="2:89" ht="15" customHeight="1" x14ac:dyDescent="0.2">
      <c r="B115" s="203" t="str">
        <f t="shared" si="129"/>
        <v/>
      </c>
      <c r="C115" s="217"/>
      <c r="D115" s="127"/>
      <c r="E115" s="96"/>
      <c r="F115" s="271"/>
      <c r="G115" s="180"/>
      <c r="H115" s="181"/>
      <c r="I115" s="219"/>
      <c r="J115" s="259"/>
      <c r="K115" s="181"/>
      <c r="L115" s="273"/>
      <c r="M115" s="207" t="str">
        <f t="shared" si="81"/>
        <v/>
      </c>
      <c r="N115" s="160" t="str">
        <f t="shared" si="82"/>
        <v/>
      </c>
      <c r="O115" s="161" t="str">
        <f t="shared" si="135"/>
        <v/>
      </c>
      <c r="P115" s="252" t="str">
        <f t="shared" si="136"/>
        <v/>
      </c>
      <c r="Q115" s="254" t="str">
        <f t="shared" si="137"/>
        <v/>
      </c>
      <c r="R115" s="252" t="str">
        <f t="shared" si="83"/>
        <v/>
      </c>
      <c r="S115" s="258" t="str">
        <f t="shared" si="130"/>
        <v/>
      </c>
      <c r="T115" s="252" t="str">
        <f t="shared" si="131"/>
        <v/>
      </c>
      <c r="U115" s="258" t="str">
        <f t="shared" si="132"/>
        <v/>
      </c>
      <c r="V115" s="252" t="str">
        <f t="shared" si="133"/>
        <v/>
      </c>
      <c r="W115" s="258" t="str">
        <f t="shared" si="134"/>
        <v/>
      </c>
      <c r="X115" s="120"/>
      <c r="Y115" s="267"/>
      <c r="Z115" s="4" t="b">
        <f t="shared" si="84"/>
        <v>1</v>
      </c>
      <c r="AA115" s="4" t="b">
        <f t="shared" si="85"/>
        <v>0</v>
      </c>
      <c r="AB115" s="61" t="str">
        <f t="shared" si="86"/>
        <v/>
      </c>
      <c r="AC115" s="61" t="str">
        <f t="shared" si="87"/>
        <v/>
      </c>
      <c r="AD115" s="61" t="str">
        <f t="shared" si="88"/>
        <v/>
      </c>
      <c r="AE115" s="61" t="str">
        <f t="shared" si="89"/>
        <v/>
      </c>
      <c r="AF115" s="232" t="str">
        <f t="shared" si="90"/>
        <v/>
      </c>
      <c r="AG115" s="61" t="str">
        <f t="shared" si="91"/>
        <v/>
      </c>
      <c r="AH115" s="61" t="b">
        <f t="shared" si="92"/>
        <v>0</v>
      </c>
      <c r="AI115" s="61" t="b">
        <f t="shared" si="93"/>
        <v>1</v>
      </c>
      <c r="AJ115" s="61" t="b">
        <f t="shared" si="94"/>
        <v>1</v>
      </c>
      <c r="AK115" s="61" t="b">
        <f t="shared" si="95"/>
        <v>0</v>
      </c>
      <c r="AL115" s="61" t="b">
        <f t="shared" si="96"/>
        <v>0</v>
      </c>
      <c r="AM115" s="220" t="b">
        <f t="shared" si="97"/>
        <v>0</v>
      </c>
      <c r="AN115" s="220" t="b">
        <f t="shared" si="98"/>
        <v>0</v>
      </c>
      <c r="AO115" s="220" t="str">
        <f t="shared" si="99"/>
        <v/>
      </c>
      <c r="AP115" s="220" t="str">
        <f t="shared" si="100"/>
        <v/>
      </c>
      <c r="AQ115" s="220" t="str">
        <f t="shared" si="101"/>
        <v/>
      </c>
      <c r="AR115" s="220" t="str">
        <f t="shared" si="102"/>
        <v/>
      </c>
      <c r="AS115" s="4" t="str">
        <f t="shared" si="103"/>
        <v/>
      </c>
      <c r="AT115" s="220" t="str">
        <f t="shared" si="104"/>
        <v/>
      </c>
      <c r="AU115" s="220" t="str">
        <f t="shared" si="105"/>
        <v/>
      </c>
      <c r="AV115" s="220" t="str">
        <f t="shared" si="106"/>
        <v/>
      </c>
      <c r="AW115" s="233" t="str">
        <f t="shared" si="107"/>
        <v/>
      </c>
      <c r="AX115" s="233" t="str">
        <f t="shared" si="108"/>
        <v/>
      </c>
      <c r="AY115" s="222" t="str">
        <f t="shared" si="109"/>
        <v/>
      </c>
      <c r="AZ115" s="222" t="str">
        <f t="shared" si="110"/>
        <v/>
      </c>
      <c r="BA115" s="220" t="str">
        <f t="shared" si="111"/>
        <v/>
      </c>
      <c r="BB115" s="222" t="str">
        <f t="shared" si="112"/>
        <v/>
      </c>
      <c r="BC115" s="233" t="str">
        <f t="shared" si="113"/>
        <v/>
      </c>
      <c r="BD115" s="222" t="str">
        <f t="shared" si="114"/>
        <v/>
      </c>
      <c r="BE115" s="222" t="str">
        <f t="shared" si="115"/>
        <v/>
      </c>
      <c r="BF115" s="222" t="str">
        <f t="shared" si="116"/>
        <v/>
      </c>
      <c r="BG115" s="222" t="str">
        <f t="shared" si="117"/>
        <v/>
      </c>
      <c r="BH115" s="222" t="str">
        <f t="shared" si="118"/>
        <v/>
      </c>
      <c r="BI115" s="222" t="str">
        <f t="shared" si="119"/>
        <v/>
      </c>
      <c r="BJ115" s="222" t="str">
        <f t="shared" si="120"/>
        <v/>
      </c>
      <c r="BK115" s="222" t="str">
        <f t="shared" si="121"/>
        <v/>
      </c>
      <c r="BL115" s="220" t="str">
        <f t="shared" si="122"/>
        <v/>
      </c>
      <c r="BM115" s="220" t="str">
        <f t="shared" si="123"/>
        <v/>
      </c>
      <c r="BN115" s="220" t="str">
        <f t="shared" si="124"/>
        <v/>
      </c>
      <c r="BO115" s="220" t="str">
        <f t="shared" si="125"/>
        <v/>
      </c>
      <c r="BP115" s="220" t="str">
        <f>IF(AM115,VLOOKUP(AT115,'Beschäftigungsgruppen Honorare'!$I$17:$J$23,2,FALSE),"")</f>
        <v/>
      </c>
      <c r="BQ115" s="220" t="str">
        <f>IF(AN115,INDEX('Beschäftigungsgruppen Honorare'!$J$28:$M$31,BO115,BN115),"")</f>
        <v/>
      </c>
      <c r="BR115" s="220" t="str">
        <f t="shared" si="126"/>
        <v/>
      </c>
      <c r="BS115" s="220" t="str">
        <f>IF(AM115,VLOOKUP(AT115,'Beschäftigungsgruppen Honorare'!$I$17:$L$23,3,FALSE),"")</f>
        <v/>
      </c>
      <c r="BT115" s="220" t="str">
        <f>IF(AM115,VLOOKUP(AT115,'Beschäftigungsgruppen Honorare'!$I$17:$L$23,4,FALSE),"")</f>
        <v/>
      </c>
      <c r="BU115" s="220" t="b">
        <f>E115&lt;&gt;config!$H$20</f>
        <v>1</v>
      </c>
      <c r="BV115" s="64" t="b">
        <f t="shared" si="127"/>
        <v>0</v>
      </c>
      <c r="BW115" s="53" t="b">
        <f t="shared" si="128"/>
        <v>0</v>
      </c>
      <c r="BX115" s="53"/>
      <c r="BY115" s="53"/>
      <c r="BZ115" s="53"/>
      <c r="CA115" s="53"/>
      <c r="CB115" s="53"/>
      <c r="CI115" s="53"/>
      <c r="CJ115" s="53"/>
      <c r="CK115" s="53"/>
    </row>
    <row r="116" spans="2:89" ht="15" customHeight="1" x14ac:dyDescent="0.2">
      <c r="B116" s="203" t="str">
        <f t="shared" si="129"/>
        <v/>
      </c>
      <c r="C116" s="217"/>
      <c r="D116" s="127"/>
      <c r="E116" s="96"/>
      <c r="F116" s="271"/>
      <c r="G116" s="180"/>
      <c r="H116" s="181"/>
      <c r="I116" s="219"/>
      <c r="J116" s="259"/>
      <c r="K116" s="181"/>
      <c r="L116" s="273"/>
      <c r="M116" s="207" t="str">
        <f t="shared" si="81"/>
        <v/>
      </c>
      <c r="N116" s="160" t="str">
        <f t="shared" si="82"/>
        <v/>
      </c>
      <c r="O116" s="161" t="str">
        <f t="shared" si="135"/>
        <v/>
      </c>
      <c r="P116" s="252" t="str">
        <f t="shared" si="136"/>
        <v/>
      </c>
      <c r="Q116" s="254" t="str">
        <f t="shared" si="137"/>
        <v/>
      </c>
      <c r="R116" s="252" t="str">
        <f t="shared" si="83"/>
        <v/>
      </c>
      <c r="S116" s="258" t="str">
        <f t="shared" si="130"/>
        <v/>
      </c>
      <c r="T116" s="252" t="str">
        <f t="shared" si="131"/>
        <v/>
      </c>
      <c r="U116" s="258" t="str">
        <f t="shared" si="132"/>
        <v/>
      </c>
      <c r="V116" s="252" t="str">
        <f t="shared" si="133"/>
        <v/>
      </c>
      <c r="W116" s="258" t="str">
        <f t="shared" si="134"/>
        <v/>
      </c>
      <c r="X116" s="120"/>
      <c r="Y116" s="267"/>
      <c r="Z116" s="4" t="b">
        <f t="shared" si="84"/>
        <v>1</v>
      </c>
      <c r="AA116" s="4" t="b">
        <f t="shared" si="85"/>
        <v>0</v>
      </c>
      <c r="AB116" s="61" t="str">
        <f t="shared" si="86"/>
        <v/>
      </c>
      <c r="AC116" s="61" t="str">
        <f t="shared" si="87"/>
        <v/>
      </c>
      <c r="AD116" s="61" t="str">
        <f t="shared" si="88"/>
        <v/>
      </c>
      <c r="AE116" s="61" t="str">
        <f t="shared" si="89"/>
        <v/>
      </c>
      <c r="AF116" s="232" t="str">
        <f t="shared" si="90"/>
        <v/>
      </c>
      <c r="AG116" s="61" t="str">
        <f t="shared" si="91"/>
        <v/>
      </c>
      <c r="AH116" s="61" t="b">
        <f t="shared" si="92"/>
        <v>0</v>
      </c>
      <c r="AI116" s="61" t="b">
        <f t="shared" si="93"/>
        <v>1</v>
      </c>
      <c r="AJ116" s="61" t="b">
        <f t="shared" si="94"/>
        <v>1</v>
      </c>
      <c r="AK116" s="61" t="b">
        <f t="shared" si="95"/>
        <v>0</v>
      </c>
      <c r="AL116" s="61" t="b">
        <f t="shared" si="96"/>
        <v>0</v>
      </c>
      <c r="AM116" s="220" t="b">
        <f t="shared" si="97"/>
        <v>0</v>
      </c>
      <c r="AN116" s="220" t="b">
        <f t="shared" si="98"/>
        <v>0</v>
      </c>
      <c r="AO116" s="220" t="str">
        <f t="shared" si="99"/>
        <v/>
      </c>
      <c r="AP116" s="220" t="str">
        <f t="shared" si="100"/>
        <v/>
      </c>
      <c r="AQ116" s="220" t="str">
        <f t="shared" si="101"/>
        <v/>
      </c>
      <c r="AR116" s="220" t="str">
        <f t="shared" si="102"/>
        <v/>
      </c>
      <c r="AS116" s="4" t="str">
        <f t="shared" si="103"/>
        <v/>
      </c>
      <c r="AT116" s="220" t="str">
        <f t="shared" si="104"/>
        <v/>
      </c>
      <c r="AU116" s="220" t="str">
        <f t="shared" si="105"/>
        <v/>
      </c>
      <c r="AV116" s="220" t="str">
        <f t="shared" si="106"/>
        <v/>
      </c>
      <c r="AW116" s="233" t="str">
        <f t="shared" si="107"/>
        <v/>
      </c>
      <c r="AX116" s="233" t="str">
        <f t="shared" si="108"/>
        <v/>
      </c>
      <c r="AY116" s="222" t="str">
        <f t="shared" si="109"/>
        <v/>
      </c>
      <c r="AZ116" s="222" t="str">
        <f t="shared" si="110"/>
        <v/>
      </c>
      <c r="BA116" s="220" t="str">
        <f t="shared" si="111"/>
        <v/>
      </c>
      <c r="BB116" s="222" t="str">
        <f t="shared" si="112"/>
        <v/>
      </c>
      <c r="BC116" s="233" t="str">
        <f t="shared" si="113"/>
        <v/>
      </c>
      <c r="BD116" s="222" t="str">
        <f t="shared" si="114"/>
        <v/>
      </c>
      <c r="BE116" s="222" t="str">
        <f t="shared" si="115"/>
        <v/>
      </c>
      <c r="BF116" s="222" t="str">
        <f t="shared" si="116"/>
        <v/>
      </c>
      <c r="BG116" s="222" t="str">
        <f t="shared" si="117"/>
        <v/>
      </c>
      <c r="BH116" s="222" t="str">
        <f t="shared" si="118"/>
        <v/>
      </c>
      <c r="BI116" s="222" t="str">
        <f t="shared" si="119"/>
        <v/>
      </c>
      <c r="BJ116" s="222" t="str">
        <f t="shared" si="120"/>
        <v/>
      </c>
      <c r="BK116" s="222" t="str">
        <f t="shared" si="121"/>
        <v/>
      </c>
      <c r="BL116" s="220" t="str">
        <f t="shared" si="122"/>
        <v/>
      </c>
      <c r="BM116" s="220" t="str">
        <f t="shared" si="123"/>
        <v/>
      </c>
      <c r="BN116" s="220" t="str">
        <f t="shared" si="124"/>
        <v/>
      </c>
      <c r="BO116" s="220" t="str">
        <f t="shared" si="125"/>
        <v/>
      </c>
      <c r="BP116" s="220" t="str">
        <f>IF(AM116,VLOOKUP(AT116,'Beschäftigungsgruppen Honorare'!$I$17:$J$23,2,FALSE),"")</f>
        <v/>
      </c>
      <c r="BQ116" s="220" t="str">
        <f>IF(AN116,INDEX('Beschäftigungsgruppen Honorare'!$J$28:$M$31,BO116,BN116),"")</f>
        <v/>
      </c>
      <c r="BR116" s="220" t="str">
        <f t="shared" si="126"/>
        <v/>
      </c>
      <c r="BS116" s="220" t="str">
        <f>IF(AM116,VLOOKUP(AT116,'Beschäftigungsgruppen Honorare'!$I$17:$L$23,3,FALSE),"")</f>
        <v/>
      </c>
      <c r="BT116" s="220" t="str">
        <f>IF(AM116,VLOOKUP(AT116,'Beschäftigungsgruppen Honorare'!$I$17:$L$23,4,FALSE),"")</f>
        <v/>
      </c>
      <c r="BU116" s="220" t="b">
        <f>E116&lt;&gt;config!$H$20</f>
        <v>1</v>
      </c>
      <c r="BV116" s="64" t="b">
        <f t="shared" si="127"/>
        <v>0</v>
      </c>
      <c r="BW116" s="53" t="b">
        <f t="shared" si="128"/>
        <v>0</v>
      </c>
      <c r="BX116" s="53"/>
      <c r="BY116" s="53"/>
      <c r="BZ116" s="53"/>
      <c r="CA116" s="53"/>
      <c r="CB116" s="53"/>
      <c r="CI116" s="53"/>
      <c r="CJ116" s="53"/>
      <c r="CK116" s="53"/>
    </row>
    <row r="117" spans="2:89" ht="15" customHeight="1" x14ac:dyDescent="0.2">
      <c r="B117" s="203" t="str">
        <f t="shared" si="129"/>
        <v/>
      </c>
      <c r="C117" s="217"/>
      <c r="D117" s="127"/>
      <c r="E117" s="96"/>
      <c r="F117" s="271"/>
      <c r="G117" s="180"/>
      <c r="H117" s="181"/>
      <c r="I117" s="219"/>
      <c r="J117" s="259"/>
      <c r="K117" s="181"/>
      <c r="L117" s="273"/>
      <c r="M117" s="207" t="str">
        <f t="shared" si="81"/>
        <v/>
      </c>
      <c r="N117" s="160" t="str">
        <f t="shared" si="82"/>
        <v/>
      </c>
      <c r="O117" s="161" t="str">
        <f t="shared" si="135"/>
        <v/>
      </c>
      <c r="P117" s="252" t="str">
        <f t="shared" si="136"/>
        <v/>
      </c>
      <c r="Q117" s="254" t="str">
        <f t="shared" si="137"/>
        <v/>
      </c>
      <c r="R117" s="252" t="str">
        <f t="shared" si="83"/>
        <v/>
      </c>
      <c r="S117" s="258" t="str">
        <f t="shared" si="130"/>
        <v/>
      </c>
      <c r="T117" s="252" t="str">
        <f t="shared" si="131"/>
        <v/>
      </c>
      <c r="U117" s="258" t="str">
        <f t="shared" si="132"/>
        <v/>
      </c>
      <c r="V117" s="252" t="str">
        <f t="shared" si="133"/>
        <v/>
      </c>
      <c r="W117" s="258" t="str">
        <f t="shared" si="134"/>
        <v/>
      </c>
      <c r="X117" s="120"/>
      <c r="Y117" s="267"/>
      <c r="Z117" s="4" t="b">
        <f t="shared" si="84"/>
        <v>1</v>
      </c>
      <c r="AA117" s="4" t="b">
        <f t="shared" si="85"/>
        <v>0</v>
      </c>
      <c r="AB117" s="61" t="str">
        <f t="shared" si="86"/>
        <v/>
      </c>
      <c r="AC117" s="61" t="str">
        <f t="shared" si="87"/>
        <v/>
      </c>
      <c r="AD117" s="61" t="str">
        <f t="shared" si="88"/>
        <v/>
      </c>
      <c r="AE117" s="61" t="str">
        <f t="shared" si="89"/>
        <v/>
      </c>
      <c r="AF117" s="232" t="str">
        <f t="shared" si="90"/>
        <v/>
      </c>
      <c r="AG117" s="61" t="str">
        <f t="shared" si="91"/>
        <v/>
      </c>
      <c r="AH117" s="61" t="b">
        <f t="shared" si="92"/>
        <v>0</v>
      </c>
      <c r="AI117" s="61" t="b">
        <f t="shared" si="93"/>
        <v>1</v>
      </c>
      <c r="AJ117" s="61" t="b">
        <f t="shared" si="94"/>
        <v>1</v>
      </c>
      <c r="AK117" s="61" t="b">
        <f t="shared" si="95"/>
        <v>0</v>
      </c>
      <c r="AL117" s="61" t="b">
        <f t="shared" si="96"/>
        <v>0</v>
      </c>
      <c r="AM117" s="220" t="b">
        <f t="shared" si="97"/>
        <v>0</v>
      </c>
      <c r="AN117" s="220" t="b">
        <f t="shared" si="98"/>
        <v>0</v>
      </c>
      <c r="AO117" s="220" t="str">
        <f t="shared" si="99"/>
        <v/>
      </c>
      <c r="AP117" s="220" t="str">
        <f t="shared" si="100"/>
        <v/>
      </c>
      <c r="AQ117" s="220" t="str">
        <f t="shared" si="101"/>
        <v/>
      </c>
      <c r="AR117" s="220" t="str">
        <f t="shared" si="102"/>
        <v/>
      </c>
      <c r="AS117" s="4" t="str">
        <f t="shared" si="103"/>
        <v/>
      </c>
      <c r="AT117" s="220" t="str">
        <f t="shared" si="104"/>
        <v/>
      </c>
      <c r="AU117" s="220" t="str">
        <f t="shared" si="105"/>
        <v/>
      </c>
      <c r="AV117" s="220" t="str">
        <f t="shared" si="106"/>
        <v/>
      </c>
      <c r="AW117" s="233" t="str">
        <f t="shared" si="107"/>
        <v/>
      </c>
      <c r="AX117" s="233" t="str">
        <f t="shared" si="108"/>
        <v/>
      </c>
      <c r="AY117" s="222" t="str">
        <f t="shared" si="109"/>
        <v/>
      </c>
      <c r="AZ117" s="222" t="str">
        <f t="shared" si="110"/>
        <v/>
      </c>
      <c r="BA117" s="220" t="str">
        <f t="shared" si="111"/>
        <v/>
      </c>
      <c r="BB117" s="222" t="str">
        <f t="shared" si="112"/>
        <v/>
      </c>
      <c r="BC117" s="233" t="str">
        <f t="shared" si="113"/>
        <v/>
      </c>
      <c r="BD117" s="222" t="str">
        <f t="shared" si="114"/>
        <v/>
      </c>
      <c r="BE117" s="222" t="str">
        <f t="shared" si="115"/>
        <v/>
      </c>
      <c r="BF117" s="222" t="str">
        <f t="shared" si="116"/>
        <v/>
      </c>
      <c r="BG117" s="222" t="str">
        <f t="shared" si="117"/>
        <v/>
      </c>
      <c r="BH117" s="222" t="str">
        <f t="shared" si="118"/>
        <v/>
      </c>
      <c r="BI117" s="222" t="str">
        <f t="shared" si="119"/>
        <v/>
      </c>
      <c r="BJ117" s="222" t="str">
        <f t="shared" si="120"/>
        <v/>
      </c>
      <c r="BK117" s="222" t="str">
        <f t="shared" si="121"/>
        <v/>
      </c>
      <c r="BL117" s="220" t="str">
        <f t="shared" si="122"/>
        <v/>
      </c>
      <c r="BM117" s="220" t="str">
        <f t="shared" si="123"/>
        <v/>
      </c>
      <c r="BN117" s="220" t="str">
        <f t="shared" si="124"/>
        <v/>
      </c>
      <c r="BO117" s="220" t="str">
        <f t="shared" si="125"/>
        <v/>
      </c>
      <c r="BP117" s="220" t="str">
        <f>IF(AM117,VLOOKUP(AT117,'Beschäftigungsgruppen Honorare'!$I$17:$J$23,2,FALSE),"")</f>
        <v/>
      </c>
      <c r="BQ117" s="220" t="str">
        <f>IF(AN117,INDEX('Beschäftigungsgruppen Honorare'!$J$28:$M$31,BO117,BN117),"")</f>
        <v/>
      </c>
      <c r="BR117" s="220" t="str">
        <f t="shared" si="126"/>
        <v/>
      </c>
      <c r="BS117" s="220" t="str">
        <f>IF(AM117,VLOOKUP(AT117,'Beschäftigungsgruppen Honorare'!$I$17:$L$23,3,FALSE),"")</f>
        <v/>
      </c>
      <c r="BT117" s="220" t="str">
        <f>IF(AM117,VLOOKUP(AT117,'Beschäftigungsgruppen Honorare'!$I$17:$L$23,4,FALSE),"")</f>
        <v/>
      </c>
      <c r="BU117" s="220" t="b">
        <f>E117&lt;&gt;config!$H$20</f>
        <v>1</v>
      </c>
      <c r="BV117" s="64" t="b">
        <f t="shared" si="127"/>
        <v>0</v>
      </c>
      <c r="BW117" s="53" t="b">
        <f t="shared" si="128"/>
        <v>0</v>
      </c>
      <c r="BX117" s="53"/>
      <c r="BY117" s="53"/>
      <c r="BZ117" s="53"/>
      <c r="CA117" s="53"/>
      <c r="CB117" s="53"/>
      <c r="CI117" s="53"/>
      <c r="CJ117" s="53"/>
      <c r="CK117" s="53"/>
    </row>
    <row r="118" spans="2:89" ht="15" customHeight="1" x14ac:dyDescent="0.2">
      <c r="B118" s="203" t="str">
        <f t="shared" si="129"/>
        <v/>
      </c>
      <c r="C118" s="217"/>
      <c r="D118" s="127"/>
      <c r="E118" s="96"/>
      <c r="F118" s="271"/>
      <c r="G118" s="180"/>
      <c r="H118" s="181"/>
      <c r="I118" s="219"/>
      <c r="J118" s="259"/>
      <c r="K118" s="181"/>
      <c r="L118" s="273"/>
      <c r="M118" s="207" t="str">
        <f t="shared" si="81"/>
        <v/>
      </c>
      <c r="N118" s="160" t="str">
        <f t="shared" si="82"/>
        <v/>
      </c>
      <c r="O118" s="161" t="str">
        <f t="shared" si="135"/>
        <v/>
      </c>
      <c r="P118" s="252" t="str">
        <f t="shared" si="136"/>
        <v/>
      </c>
      <c r="Q118" s="254" t="str">
        <f t="shared" si="137"/>
        <v/>
      </c>
      <c r="R118" s="252" t="str">
        <f t="shared" si="83"/>
        <v/>
      </c>
      <c r="S118" s="258" t="str">
        <f t="shared" si="130"/>
        <v/>
      </c>
      <c r="T118" s="252" t="str">
        <f t="shared" si="131"/>
        <v/>
      </c>
      <c r="U118" s="258" t="str">
        <f t="shared" si="132"/>
        <v/>
      </c>
      <c r="V118" s="252" t="str">
        <f t="shared" si="133"/>
        <v/>
      </c>
      <c r="W118" s="258" t="str">
        <f t="shared" si="134"/>
        <v/>
      </c>
      <c r="X118" s="120"/>
      <c r="Y118" s="267"/>
      <c r="Z118" s="4" t="b">
        <f t="shared" si="84"/>
        <v>1</v>
      </c>
      <c r="AA118" s="4" t="b">
        <f t="shared" si="85"/>
        <v>0</v>
      </c>
      <c r="AB118" s="61" t="str">
        <f t="shared" si="86"/>
        <v/>
      </c>
      <c r="AC118" s="61" t="str">
        <f t="shared" si="87"/>
        <v/>
      </c>
      <c r="AD118" s="61" t="str">
        <f t="shared" si="88"/>
        <v/>
      </c>
      <c r="AE118" s="61" t="str">
        <f t="shared" si="89"/>
        <v/>
      </c>
      <c r="AF118" s="232" t="str">
        <f t="shared" si="90"/>
        <v/>
      </c>
      <c r="AG118" s="61" t="str">
        <f t="shared" si="91"/>
        <v/>
      </c>
      <c r="AH118" s="61" t="b">
        <f t="shared" si="92"/>
        <v>0</v>
      </c>
      <c r="AI118" s="61" t="b">
        <f t="shared" si="93"/>
        <v>1</v>
      </c>
      <c r="AJ118" s="61" t="b">
        <f t="shared" si="94"/>
        <v>1</v>
      </c>
      <c r="AK118" s="61" t="b">
        <f t="shared" si="95"/>
        <v>0</v>
      </c>
      <c r="AL118" s="61" t="b">
        <f t="shared" si="96"/>
        <v>0</v>
      </c>
      <c r="AM118" s="220" t="b">
        <f t="shared" si="97"/>
        <v>0</v>
      </c>
      <c r="AN118" s="220" t="b">
        <f t="shared" si="98"/>
        <v>0</v>
      </c>
      <c r="AO118" s="220" t="str">
        <f t="shared" si="99"/>
        <v/>
      </c>
      <c r="AP118" s="220" t="str">
        <f t="shared" si="100"/>
        <v/>
      </c>
      <c r="AQ118" s="220" t="str">
        <f t="shared" si="101"/>
        <v/>
      </c>
      <c r="AR118" s="220" t="str">
        <f t="shared" si="102"/>
        <v/>
      </c>
      <c r="AS118" s="4" t="str">
        <f t="shared" si="103"/>
        <v/>
      </c>
      <c r="AT118" s="220" t="str">
        <f t="shared" si="104"/>
        <v/>
      </c>
      <c r="AU118" s="220" t="str">
        <f t="shared" si="105"/>
        <v/>
      </c>
      <c r="AV118" s="220" t="str">
        <f t="shared" si="106"/>
        <v/>
      </c>
      <c r="AW118" s="233" t="str">
        <f t="shared" si="107"/>
        <v/>
      </c>
      <c r="AX118" s="233" t="str">
        <f t="shared" si="108"/>
        <v/>
      </c>
      <c r="AY118" s="222" t="str">
        <f t="shared" si="109"/>
        <v/>
      </c>
      <c r="AZ118" s="222" t="str">
        <f t="shared" si="110"/>
        <v/>
      </c>
      <c r="BA118" s="220" t="str">
        <f t="shared" si="111"/>
        <v/>
      </c>
      <c r="BB118" s="222" t="str">
        <f t="shared" si="112"/>
        <v/>
      </c>
      <c r="BC118" s="233" t="str">
        <f t="shared" si="113"/>
        <v/>
      </c>
      <c r="BD118" s="222" t="str">
        <f t="shared" si="114"/>
        <v/>
      </c>
      <c r="BE118" s="222" t="str">
        <f t="shared" si="115"/>
        <v/>
      </c>
      <c r="BF118" s="222" t="str">
        <f t="shared" si="116"/>
        <v/>
      </c>
      <c r="BG118" s="222" t="str">
        <f t="shared" si="117"/>
        <v/>
      </c>
      <c r="BH118" s="222" t="str">
        <f t="shared" si="118"/>
        <v/>
      </c>
      <c r="BI118" s="222" t="str">
        <f t="shared" si="119"/>
        <v/>
      </c>
      <c r="BJ118" s="222" t="str">
        <f t="shared" si="120"/>
        <v/>
      </c>
      <c r="BK118" s="222" t="str">
        <f t="shared" si="121"/>
        <v/>
      </c>
      <c r="BL118" s="220" t="str">
        <f t="shared" si="122"/>
        <v/>
      </c>
      <c r="BM118" s="220" t="str">
        <f t="shared" si="123"/>
        <v/>
      </c>
      <c r="BN118" s="220" t="str">
        <f t="shared" si="124"/>
        <v/>
      </c>
      <c r="BO118" s="220" t="str">
        <f t="shared" si="125"/>
        <v/>
      </c>
      <c r="BP118" s="220" t="str">
        <f>IF(AM118,VLOOKUP(AT118,'Beschäftigungsgruppen Honorare'!$I$17:$J$23,2,FALSE),"")</f>
        <v/>
      </c>
      <c r="BQ118" s="220" t="str">
        <f>IF(AN118,INDEX('Beschäftigungsgruppen Honorare'!$J$28:$M$31,BO118,BN118),"")</f>
        <v/>
      </c>
      <c r="BR118" s="220" t="str">
        <f t="shared" si="126"/>
        <v/>
      </c>
      <c r="BS118" s="220" t="str">
        <f>IF(AM118,VLOOKUP(AT118,'Beschäftigungsgruppen Honorare'!$I$17:$L$23,3,FALSE),"")</f>
        <v/>
      </c>
      <c r="BT118" s="220" t="str">
        <f>IF(AM118,VLOOKUP(AT118,'Beschäftigungsgruppen Honorare'!$I$17:$L$23,4,FALSE),"")</f>
        <v/>
      </c>
      <c r="BU118" s="220" t="b">
        <f>E118&lt;&gt;config!$H$20</f>
        <v>1</v>
      </c>
      <c r="BV118" s="64" t="b">
        <f t="shared" si="127"/>
        <v>0</v>
      </c>
      <c r="BW118" s="53" t="b">
        <f t="shared" si="128"/>
        <v>0</v>
      </c>
      <c r="BX118" s="53"/>
      <c r="BY118" s="53"/>
      <c r="BZ118" s="53"/>
      <c r="CA118" s="53"/>
      <c r="CB118" s="53"/>
      <c r="CI118" s="53"/>
      <c r="CJ118" s="53"/>
      <c r="CK118" s="53"/>
    </row>
    <row r="119" spans="2:89" ht="15" customHeight="1" x14ac:dyDescent="0.2">
      <c r="B119" s="203" t="str">
        <f t="shared" si="129"/>
        <v/>
      </c>
      <c r="C119" s="217"/>
      <c r="D119" s="127"/>
      <c r="E119" s="96"/>
      <c r="F119" s="271"/>
      <c r="G119" s="180"/>
      <c r="H119" s="181"/>
      <c r="I119" s="219"/>
      <c r="J119" s="259"/>
      <c r="K119" s="181"/>
      <c r="L119" s="273"/>
      <c r="M119" s="207" t="str">
        <f t="shared" si="81"/>
        <v/>
      </c>
      <c r="N119" s="160" t="str">
        <f t="shared" si="82"/>
        <v/>
      </c>
      <c r="O119" s="161" t="str">
        <f t="shared" si="135"/>
        <v/>
      </c>
      <c r="P119" s="252" t="str">
        <f t="shared" si="136"/>
        <v/>
      </c>
      <c r="Q119" s="254" t="str">
        <f t="shared" si="137"/>
        <v/>
      </c>
      <c r="R119" s="252" t="str">
        <f t="shared" si="83"/>
        <v/>
      </c>
      <c r="S119" s="258" t="str">
        <f t="shared" si="130"/>
        <v/>
      </c>
      <c r="T119" s="252" t="str">
        <f t="shared" si="131"/>
        <v/>
      </c>
      <c r="U119" s="258" t="str">
        <f t="shared" si="132"/>
        <v/>
      </c>
      <c r="V119" s="252" t="str">
        <f t="shared" si="133"/>
        <v/>
      </c>
      <c r="W119" s="258" t="str">
        <f t="shared" si="134"/>
        <v/>
      </c>
      <c r="X119" s="120"/>
      <c r="Y119" s="267"/>
      <c r="Z119" s="4" t="b">
        <f t="shared" si="84"/>
        <v>1</v>
      </c>
      <c r="AA119" s="4" t="b">
        <f t="shared" si="85"/>
        <v>0</v>
      </c>
      <c r="AB119" s="61" t="str">
        <f t="shared" si="86"/>
        <v/>
      </c>
      <c r="AC119" s="61" t="str">
        <f t="shared" si="87"/>
        <v/>
      </c>
      <c r="AD119" s="61" t="str">
        <f t="shared" si="88"/>
        <v/>
      </c>
      <c r="AE119" s="61" t="str">
        <f t="shared" si="89"/>
        <v/>
      </c>
      <c r="AF119" s="232" t="str">
        <f t="shared" si="90"/>
        <v/>
      </c>
      <c r="AG119" s="61" t="str">
        <f t="shared" si="91"/>
        <v/>
      </c>
      <c r="AH119" s="61" t="b">
        <f t="shared" si="92"/>
        <v>0</v>
      </c>
      <c r="AI119" s="61" t="b">
        <f t="shared" si="93"/>
        <v>1</v>
      </c>
      <c r="AJ119" s="61" t="b">
        <f t="shared" si="94"/>
        <v>1</v>
      </c>
      <c r="AK119" s="61" t="b">
        <f t="shared" si="95"/>
        <v>0</v>
      </c>
      <c r="AL119" s="61" t="b">
        <f t="shared" si="96"/>
        <v>0</v>
      </c>
      <c r="AM119" s="220" t="b">
        <f t="shared" si="97"/>
        <v>0</v>
      </c>
      <c r="AN119" s="220" t="b">
        <f t="shared" si="98"/>
        <v>0</v>
      </c>
      <c r="AO119" s="220" t="str">
        <f t="shared" si="99"/>
        <v/>
      </c>
      <c r="AP119" s="220" t="str">
        <f t="shared" si="100"/>
        <v/>
      </c>
      <c r="AQ119" s="220" t="str">
        <f t="shared" si="101"/>
        <v/>
      </c>
      <c r="AR119" s="220" t="str">
        <f t="shared" si="102"/>
        <v/>
      </c>
      <c r="AS119" s="4" t="str">
        <f t="shared" si="103"/>
        <v/>
      </c>
      <c r="AT119" s="220" t="str">
        <f t="shared" si="104"/>
        <v/>
      </c>
      <c r="AU119" s="220" t="str">
        <f t="shared" si="105"/>
        <v/>
      </c>
      <c r="AV119" s="220" t="str">
        <f t="shared" si="106"/>
        <v/>
      </c>
      <c r="AW119" s="233" t="str">
        <f t="shared" si="107"/>
        <v/>
      </c>
      <c r="AX119" s="233" t="str">
        <f t="shared" si="108"/>
        <v/>
      </c>
      <c r="AY119" s="222" t="str">
        <f t="shared" si="109"/>
        <v/>
      </c>
      <c r="AZ119" s="222" t="str">
        <f t="shared" si="110"/>
        <v/>
      </c>
      <c r="BA119" s="220" t="str">
        <f t="shared" si="111"/>
        <v/>
      </c>
      <c r="BB119" s="222" t="str">
        <f t="shared" si="112"/>
        <v/>
      </c>
      <c r="BC119" s="233" t="str">
        <f t="shared" si="113"/>
        <v/>
      </c>
      <c r="BD119" s="222" t="str">
        <f t="shared" si="114"/>
        <v/>
      </c>
      <c r="BE119" s="222" t="str">
        <f t="shared" si="115"/>
        <v/>
      </c>
      <c r="BF119" s="222" t="str">
        <f t="shared" si="116"/>
        <v/>
      </c>
      <c r="BG119" s="222" t="str">
        <f t="shared" si="117"/>
        <v/>
      </c>
      <c r="BH119" s="222" t="str">
        <f t="shared" si="118"/>
        <v/>
      </c>
      <c r="BI119" s="222" t="str">
        <f t="shared" si="119"/>
        <v/>
      </c>
      <c r="BJ119" s="222" t="str">
        <f t="shared" si="120"/>
        <v/>
      </c>
      <c r="BK119" s="222" t="str">
        <f t="shared" si="121"/>
        <v/>
      </c>
      <c r="BL119" s="220" t="str">
        <f t="shared" si="122"/>
        <v/>
      </c>
      <c r="BM119" s="220" t="str">
        <f t="shared" si="123"/>
        <v/>
      </c>
      <c r="BN119" s="220" t="str">
        <f t="shared" si="124"/>
        <v/>
      </c>
      <c r="BO119" s="220" t="str">
        <f t="shared" si="125"/>
        <v/>
      </c>
      <c r="BP119" s="220" t="str">
        <f>IF(AM119,VLOOKUP(AT119,'Beschäftigungsgruppen Honorare'!$I$17:$J$23,2,FALSE),"")</f>
        <v/>
      </c>
      <c r="BQ119" s="220" t="str">
        <f>IF(AN119,INDEX('Beschäftigungsgruppen Honorare'!$J$28:$M$31,BO119,BN119),"")</f>
        <v/>
      </c>
      <c r="BR119" s="220" t="str">
        <f t="shared" si="126"/>
        <v/>
      </c>
      <c r="BS119" s="220" t="str">
        <f>IF(AM119,VLOOKUP(AT119,'Beschäftigungsgruppen Honorare'!$I$17:$L$23,3,FALSE),"")</f>
        <v/>
      </c>
      <c r="BT119" s="220" t="str">
        <f>IF(AM119,VLOOKUP(AT119,'Beschäftigungsgruppen Honorare'!$I$17:$L$23,4,FALSE),"")</f>
        <v/>
      </c>
      <c r="BU119" s="220" t="b">
        <f>E119&lt;&gt;config!$H$20</f>
        <v>1</v>
      </c>
      <c r="BV119" s="64" t="b">
        <f t="shared" si="127"/>
        <v>0</v>
      </c>
      <c r="BW119" s="53" t="b">
        <f t="shared" si="128"/>
        <v>0</v>
      </c>
      <c r="BX119" s="53"/>
      <c r="BY119" s="53"/>
      <c r="BZ119" s="53"/>
      <c r="CA119" s="53"/>
      <c r="CB119" s="53"/>
      <c r="CI119" s="53"/>
      <c r="CJ119" s="53"/>
      <c r="CK119" s="53"/>
    </row>
    <row r="120" spans="2:89" ht="15" customHeight="1" x14ac:dyDescent="0.2">
      <c r="B120" s="203" t="str">
        <f t="shared" si="129"/>
        <v/>
      </c>
      <c r="C120" s="217"/>
      <c r="D120" s="127"/>
      <c r="E120" s="96"/>
      <c r="F120" s="271"/>
      <c r="G120" s="180"/>
      <c r="H120" s="181"/>
      <c r="I120" s="219"/>
      <c r="J120" s="259"/>
      <c r="K120" s="181"/>
      <c r="L120" s="273"/>
      <c r="M120" s="207" t="str">
        <f t="shared" si="81"/>
        <v/>
      </c>
      <c r="N120" s="160" t="str">
        <f t="shared" si="82"/>
        <v/>
      </c>
      <c r="O120" s="161" t="str">
        <f t="shared" si="135"/>
        <v/>
      </c>
      <c r="P120" s="252" t="str">
        <f t="shared" si="136"/>
        <v/>
      </c>
      <c r="Q120" s="254" t="str">
        <f t="shared" si="137"/>
        <v/>
      </c>
      <c r="R120" s="252" t="str">
        <f t="shared" si="83"/>
        <v/>
      </c>
      <c r="S120" s="258" t="str">
        <f t="shared" si="130"/>
        <v/>
      </c>
      <c r="T120" s="252" t="str">
        <f t="shared" si="131"/>
        <v/>
      </c>
      <c r="U120" s="258" t="str">
        <f t="shared" si="132"/>
        <v/>
      </c>
      <c r="V120" s="252" t="str">
        <f t="shared" si="133"/>
        <v/>
      </c>
      <c r="W120" s="258" t="str">
        <f t="shared" si="134"/>
        <v/>
      </c>
      <c r="X120" s="120"/>
      <c r="Y120" s="267"/>
      <c r="Z120" s="4" t="b">
        <f t="shared" si="84"/>
        <v>1</v>
      </c>
      <c r="AA120" s="4" t="b">
        <f t="shared" si="85"/>
        <v>0</v>
      </c>
      <c r="AB120" s="61" t="str">
        <f t="shared" si="86"/>
        <v/>
      </c>
      <c r="AC120" s="61" t="str">
        <f t="shared" si="87"/>
        <v/>
      </c>
      <c r="AD120" s="61" t="str">
        <f t="shared" si="88"/>
        <v/>
      </c>
      <c r="AE120" s="61" t="str">
        <f t="shared" si="89"/>
        <v/>
      </c>
      <c r="AF120" s="232" t="str">
        <f t="shared" si="90"/>
        <v/>
      </c>
      <c r="AG120" s="61" t="str">
        <f t="shared" si="91"/>
        <v/>
      </c>
      <c r="AH120" s="61" t="b">
        <f t="shared" si="92"/>
        <v>0</v>
      </c>
      <c r="AI120" s="61" t="b">
        <f t="shared" si="93"/>
        <v>1</v>
      </c>
      <c r="AJ120" s="61" t="b">
        <f t="shared" si="94"/>
        <v>1</v>
      </c>
      <c r="AK120" s="61" t="b">
        <f t="shared" si="95"/>
        <v>0</v>
      </c>
      <c r="AL120" s="61" t="b">
        <f t="shared" si="96"/>
        <v>0</v>
      </c>
      <c r="AM120" s="220" t="b">
        <f t="shared" si="97"/>
        <v>0</v>
      </c>
      <c r="AN120" s="220" t="b">
        <f t="shared" si="98"/>
        <v>0</v>
      </c>
      <c r="AO120" s="220" t="str">
        <f t="shared" si="99"/>
        <v/>
      </c>
      <c r="AP120" s="220" t="str">
        <f t="shared" si="100"/>
        <v/>
      </c>
      <c r="AQ120" s="220" t="str">
        <f t="shared" si="101"/>
        <v/>
      </c>
      <c r="AR120" s="220" t="str">
        <f t="shared" si="102"/>
        <v/>
      </c>
      <c r="AS120" s="4" t="str">
        <f t="shared" si="103"/>
        <v/>
      </c>
      <c r="AT120" s="220" t="str">
        <f t="shared" si="104"/>
        <v/>
      </c>
      <c r="AU120" s="220" t="str">
        <f t="shared" si="105"/>
        <v/>
      </c>
      <c r="AV120" s="220" t="str">
        <f t="shared" si="106"/>
        <v/>
      </c>
      <c r="AW120" s="233" t="str">
        <f t="shared" si="107"/>
        <v/>
      </c>
      <c r="AX120" s="233" t="str">
        <f t="shared" si="108"/>
        <v/>
      </c>
      <c r="AY120" s="222" t="str">
        <f t="shared" si="109"/>
        <v/>
      </c>
      <c r="AZ120" s="222" t="str">
        <f t="shared" si="110"/>
        <v/>
      </c>
      <c r="BA120" s="220" t="str">
        <f t="shared" si="111"/>
        <v/>
      </c>
      <c r="BB120" s="222" t="str">
        <f t="shared" si="112"/>
        <v/>
      </c>
      <c r="BC120" s="233" t="str">
        <f t="shared" si="113"/>
        <v/>
      </c>
      <c r="BD120" s="222" t="str">
        <f t="shared" si="114"/>
        <v/>
      </c>
      <c r="BE120" s="222" t="str">
        <f t="shared" si="115"/>
        <v/>
      </c>
      <c r="BF120" s="222" t="str">
        <f t="shared" si="116"/>
        <v/>
      </c>
      <c r="BG120" s="222" t="str">
        <f t="shared" si="117"/>
        <v/>
      </c>
      <c r="BH120" s="222" t="str">
        <f t="shared" si="118"/>
        <v/>
      </c>
      <c r="BI120" s="222" t="str">
        <f t="shared" si="119"/>
        <v/>
      </c>
      <c r="BJ120" s="222" t="str">
        <f t="shared" si="120"/>
        <v/>
      </c>
      <c r="BK120" s="222" t="str">
        <f t="shared" si="121"/>
        <v/>
      </c>
      <c r="BL120" s="220" t="str">
        <f t="shared" si="122"/>
        <v/>
      </c>
      <c r="BM120" s="220" t="str">
        <f t="shared" si="123"/>
        <v/>
      </c>
      <c r="BN120" s="220" t="str">
        <f t="shared" si="124"/>
        <v/>
      </c>
      <c r="BO120" s="220" t="str">
        <f t="shared" si="125"/>
        <v/>
      </c>
      <c r="BP120" s="220" t="str">
        <f>IF(AM120,VLOOKUP(AT120,'Beschäftigungsgruppen Honorare'!$I$17:$J$23,2,FALSE),"")</f>
        <v/>
      </c>
      <c r="BQ120" s="220" t="str">
        <f>IF(AN120,INDEX('Beschäftigungsgruppen Honorare'!$J$28:$M$31,BO120,BN120),"")</f>
        <v/>
      </c>
      <c r="BR120" s="220" t="str">
        <f t="shared" si="126"/>
        <v/>
      </c>
      <c r="BS120" s="220" t="str">
        <f>IF(AM120,VLOOKUP(AT120,'Beschäftigungsgruppen Honorare'!$I$17:$L$23,3,FALSE),"")</f>
        <v/>
      </c>
      <c r="BT120" s="220" t="str">
        <f>IF(AM120,VLOOKUP(AT120,'Beschäftigungsgruppen Honorare'!$I$17:$L$23,4,FALSE),"")</f>
        <v/>
      </c>
      <c r="BU120" s="220" t="b">
        <f>E120&lt;&gt;config!$H$20</f>
        <v>1</v>
      </c>
      <c r="BV120" s="64" t="b">
        <f t="shared" si="127"/>
        <v>0</v>
      </c>
      <c r="BW120" s="53" t="b">
        <f t="shared" si="128"/>
        <v>0</v>
      </c>
      <c r="BX120" s="53"/>
      <c r="BY120" s="53"/>
      <c r="BZ120" s="53"/>
      <c r="CA120" s="53"/>
      <c r="CB120" s="53"/>
      <c r="CI120" s="53"/>
      <c r="CJ120" s="53"/>
      <c r="CK120" s="53"/>
    </row>
    <row r="121" spans="2:89" ht="15" customHeight="1" x14ac:dyDescent="0.2">
      <c r="B121" s="203" t="str">
        <f t="shared" si="129"/>
        <v/>
      </c>
      <c r="C121" s="217"/>
      <c r="D121" s="127"/>
      <c r="E121" s="96"/>
      <c r="F121" s="271"/>
      <c r="G121" s="180"/>
      <c r="H121" s="181"/>
      <c r="I121" s="219"/>
      <c r="J121" s="259"/>
      <c r="K121" s="181"/>
      <c r="L121" s="273"/>
      <c r="M121" s="207" t="str">
        <f t="shared" si="81"/>
        <v/>
      </c>
      <c r="N121" s="160" t="str">
        <f t="shared" si="82"/>
        <v/>
      </c>
      <c r="O121" s="161" t="str">
        <f t="shared" si="135"/>
        <v/>
      </c>
      <c r="P121" s="252" t="str">
        <f t="shared" si="136"/>
        <v/>
      </c>
      <c r="Q121" s="254" t="str">
        <f t="shared" si="137"/>
        <v/>
      </c>
      <c r="R121" s="252" t="str">
        <f t="shared" si="83"/>
        <v/>
      </c>
      <c r="S121" s="258" t="str">
        <f t="shared" si="130"/>
        <v/>
      </c>
      <c r="T121" s="252" t="str">
        <f t="shared" si="131"/>
        <v/>
      </c>
      <c r="U121" s="258" t="str">
        <f t="shared" si="132"/>
        <v/>
      </c>
      <c r="V121" s="252" t="str">
        <f t="shared" si="133"/>
        <v/>
      </c>
      <c r="W121" s="258" t="str">
        <f t="shared" si="134"/>
        <v/>
      </c>
      <c r="X121" s="120"/>
      <c r="Y121" s="267"/>
      <c r="Z121" s="4" t="b">
        <f t="shared" si="84"/>
        <v>1</v>
      </c>
      <c r="AA121" s="4" t="b">
        <f t="shared" si="85"/>
        <v>0</v>
      </c>
      <c r="AB121" s="61" t="str">
        <f t="shared" si="86"/>
        <v/>
      </c>
      <c r="AC121" s="61" t="str">
        <f t="shared" si="87"/>
        <v/>
      </c>
      <c r="AD121" s="61" t="str">
        <f t="shared" si="88"/>
        <v/>
      </c>
      <c r="AE121" s="61" t="str">
        <f t="shared" si="89"/>
        <v/>
      </c>
      <c r="AF121" s="232" t="str">
        <f t="shared" si="90"/>
        <v/>
      </c>
      <c r="AG121" s="61" t="str">
        <f t="shared" si="91"/>
        <v/>
      </c>
      <c r="AH121" s="61" t="b">
        <f t="shared" si="92"/>
        <v>0</v>
      </c>
      <c r="AI121" s="61" t="b">
        <f t="shared" si="93"/>
        <v>1</v>
      </c>
      <c r="AJ121" s="61" t="b">
        <f t="shared" si="94"/>
        <v>1</v>
      </c>
      <c r="AK121" s="61" t="b">
        <f t="shared" si="95"/>
        <v>0</v>
      </c>
      <c r="AL121" s="61" t="b">
        <f t="shared" si="96"/>
        <v>0</v>
      </c>
      <c r="AM121" s="220" t="b">
        <f t="shared" si="97"/>
        <v>0</v>
      </c>
      <c r="AN121" s="220" t="b">
        <f t="shared" si="98"/>
        <v>0</v>
      </c>
      <c r="AO121" s="220" t="str">
        <f t="shared" si="99"/>
        <v/>
      </c>
      <c r="AP121" s="220" t="str">
        <f t="shared" si="100"/>
        <v/>
      </c>
      <c r="AQ121" s="220" t="str">
        <f t="shared" si="101"/>
        <v/>
      </c>
      <c r="AR121" s="220" t="str">
        <f t="shared" si="102"/>
        <v/>
      </c>
      <c r="AS121" s="4" t="str">
        <f t="shared" si="103"/>
        <v/>
      </c>
      <c r="AT121" s="220" t="str">
        <f t="shared" si="104"/>
        <v/>
      </c>
      <c r="AU121" s="220" t="str">
        <f t="shared" si="105"/>
        <v/>
      </c>
      <c r="AV121" s="220" t="str">
        <f t="shared" si="106"/>
        <v/>
      </c>
      <c r="AW121" s="233" t="str">
        <f t="shared" si="107"/>
        <v/>
      </c>
      <c r="AX121" s="233" t="str">
        <f t="shared" si="108"/>
        <v/>
      </c>
      <c r="AY121" s="222" t="str">
        <f t="shared" si="109"/>
        <v/>
      </c>
      <c r="AZ121" s="222" t="str">
        <f t="shared" si="110"/>
        <v/>
      </c>
      <c r="BA121" s="220" t="str">
        <f t="shared" si="111"/>
        <v/>
      </c>
      <c r="BB121" s="222" t="str">
        <f t="shared" si="112"/>
        <v/>
      </c>
      <c r="BC121" s="233" t="str">
        <f t="shared" si="113"/>
        <v/>
      </c>
      <c r="BD121" s="222" t="str">
        <f t="shared" si="114"/>
        <v/>
      </c>
      <c r="BE121" s="222" t="str">
        <f t="shared" si="115"/>
        <v/>
      </c>
      <c r="BF121" s="222" t="str">
        <f t="shared" si="116"/>
        <v/>
      </c>
      <c r="BG121" s="222" t="str">
        <f t="shared" si="117"/>
        <v/>
      </c>
      <c r="BH121" s="222" t="str">
        <f t="shared" si="118"/>
        <v/>
      </c>
      <c r="BI121" s="222" t="str">
        <f t="shared" si="119"/>
        <v/>
      </c>
      <c r="BJ121" s="222" t="str">
        <f t="shared" si="120"/>
        <v/>
      </c>
      <c r="BK121" s="222" t="str">
        <f t="shared" si="121"/>
        <v/>
      </c>
      <c r="BL121" s="220" t="str">
        <f t="shared" si="122"/>
        <v/>
      </c>
      <c r="BM121" s="220" t="str">
        <f t="shared" si="123"/>
        <v/>
      </c>
      <c r="BN121" s="220" t="str">
        <f t="shared" si="124"/>
        <v/>
      </c>
      <c r="BO121" s="220" t="str">
        <f t="shared" si="125"/>
        <v/>
      </c>
      <c r="BP121" s="220" t="str">
        <f>IF(AM121,VLOOKUP(AT121,'Beschäftigungsgruppen Honorare'!$I$17:$J$23,2,FALSE),"")</f>
        <v/>
      </c>
      <c r="BQ121" s="220" t="str">
        <f>IF(AN121,INDEX('Beschäftigungsgruppen Honorare'!$J$28:$M$31,BO121,BN121),"")</f>
        <v/>
      </c>
      <c r="BR121" s="220" t="str">
        <f t="shared" si="126"/>
        <v/>
      </c>
      <c r="BS121" s="220" t="str">
        <f>IF(AM121,VLOOKUP(AT121,'Beschäftigungsgruppen Honorare'!$I$17:$L$23,3,FALSE),"")</f>
        <v/>
      </c>
      <c r="BT121" s="220" t="str">
        <f>IF(AM121,VLOOKUP(AT121,'Beschäftigungsgruppen Honorare'!$I$17:$L$23,4,FALSE),"")</f>
        <v/>
      </c>
      <c r="BU121" s="220" t="b">
        <f>E121&lt;&gt;config!$H$20</f>
        <v>1</v>
      </c>
      <c r="BV121" s="64" t="b">
        <f t="shared" si="127"/>
        <v>0</v>
      </c>
      <c r="BW121" s="53" t="b">
        <f t="shared" si="128"/>
        <v>0</v>
      </c>
      <c r="BX121" s="53"/>
      <c r="BY121" s="53"/>
      <c r="BZ121" s="53"/>
      <c r="CA121" s="53"/>
      <c r="CB121" s="53"/>
      <c r="CI121" s="53"/>
      <c r="CJ121" s="53"/>
      <c r="CK121" s="53"/>
    </row>
    <row r="122" spans="2:89" ht="15" customHeight="1" x14ac:dyDescent="0.2">
      <c r="B122" s="203" t="str">
        <f t="shared" si="129"/>
        <v/>
      </c>
      <c r="C122" s="217"/>
      <c r="D122" s="127"/>
      <c r="E122" s="96"/>
      <c r="F122" s="271"/>
      <c r="G122" s="180"/>
      <c r="H122" s="181"/>
      <c r="I122" s="219"/>
      <c r="J122" s="259"/>
      <c r="K122" s="181"/>
      <c r="L122" s="273"/>
      <c r="M122" s="207" t="str">
        <f t="shared" si="81"/>
        <v/>
      </c>
      <c r="N122" s="160" t="str">
        <f t="shared" si="82"/>
        <v/>
      </c>
      <c r="O122" s="161" t="str">
        <f t="shared" si="135"/>
        <v/>
      </c>
      <c r="P122" s="252" t="str">
        <f t="shared" si="136"/>
        <v/>
      </c>
      <c r="Q122" s="254" t="str">
        <f t="shared" si="137"/>
        <v/>
      </c>
      <c r="R122" s="252" t="str">
        <f t="shared" si="83"/>
        <v/>
      </c>
      <c r="S122" s="258" t="str">
        <f t="shared" si="130"/>
        <v/>
      </c>
      <c r="T122" s="252" t="str">
        <f t="shared" si="131"/>
        <v/>
      </c>
      <c r="U122" s="258" t="str">
        <f t="shared" si="132"/>
        <v/>
      </c>
      <c r="V122" s="252" t="str">
        <f t="shared" si="133"/>
        <v/>
      </c>
      <c r="W122" s="258" t="str">
        <f t="shared" si="134"/>
        <v/>
      </c>
      <c r="X122" s="120"/>
      <c r="Y122" s="267"/>
      <c r="Z122" s="4" t="b">
        <f t="shared" si="84"/>
        <v>1</v>
      </c>
      <c r="AA122" s="4" t="b">
        <f t="shared" si="85"/>
        <v>0</v>
      </c>
      <c r="AB122" s="61" t="str">
        <f t="shared" si="86"/>
        <v/>
      </c>
      <c r="AC122" s="61" t="str">
        <f t="shared" si="87"/>
        <v/>
      </c>
      <c r="AD122" s="61" t="str">
        <f t="shared" si="88"/>
        <v/>
      </c>
      <c r="AE122" s="61" t="str">
        <f t="shared" si="89"/>
        <v/>
      </c>
      <c r="AF122" s="232" t="str">
        <f t="shared" si="90"/>
        <v/>
      </c>
      <c r="AG122" s="61" t="str">
        <f t="shared" si="91"/>
        <v/>
      </c>
      <c r="AH122" s="61" t="b">
        <f t="shared" si="92"/>
        <v>0</v>
      </c>
      <c r="AI122" s="61" t="b">
        <f t="shared" si="93"/>
        <v>1</v>
      </c>
      <c r="AJ122" s="61" t="b">
        <f t="shared" si="94"/>
        <v>1</v>
      </c>
      <c r="AK122" s="61" t="b">
        <f t="shared" si="95"/>
        <v>0</v>
      </c>
      <c r="AL122" s="61" t="b">
        <f t="shared" si="96"/>
        <v>0</v>
      </c>
      <c r="AM122" s="220" t="b">
        <f t="shared" si="97"/>
        <v>0</v>
      </c>
      <c r="AN122" s="220" t="b">
        <f t="shared" si="98"/>
        <v>0</v>
      </c>
      <c r="AO122" s="220" t="str">
        <f t="shared" si="99"/>
        <v/>
      </c>
      <c r="AP122" s="220" t="str">
        <f t="shared" si="100"/>
        <v/>
      </c>
      <c r="AQ122" s="220" t="str">
        <f t="shared" si="101"/>
        <v/>
      </c>
      <c r="AR122" s="220" t="str">
        <f t="shared" si="102"/>
        <v/>
      </c>
      <c r="AS122" s="4" t="str">
        <f t="shared" si="103"/>
        <v/>
      </c>
      <c r="AT122" s="220" t="str">
        <f t="shared" si="104"/>
        <v/>
      </c>
      <c r="AU122" s="220" t="str">
        <f t="shared" si="105"/>
        <v/>
      </c>
      <c r="AV122" s="220" t="str">
        <f t="shared" si="106"/>
        <v/>
      </c>
      <c r="AW122" s="233" t="str">
        <f t="shared" si="107"/>
        <v/>
      </c>
      <c r="AX122" s="233" t="str">
        <f t="shared" si="108"/>
        <v/>
      </c>
      <c r="AY122" s="222" t="str">
        <f t="shared" si="109"/>
        <v/>
      </c>
      <c r="AZ122" s="222" t="str">
        <f t="shared" si="110"/>
        <v/>
      </c>
      <c r="BA122" s="220" t="str">
        <f t="shared" si="111"/>
        <v/>
      </c>
      <c r="BB122" s="222" t="str">
        <f t="shared" si="112"/>
        <v/>
      </c>
      <c r="BC122" s="233" t="str">
        <f t="shared" si="113"/>
        <v/>
      </c>
      <c r="BD122" s="222" t="str">
        <f t="shared" si="114"/>
        <v/>
      </c>
      <c r="BE122" s="222" t="str">
        <f t="shared" si="115"/>
        <v/>
      </c>
      <c r="BF122" s="222" t="str">
        <f t="shared" si="116"/>
        <v/>
      </c>
      <c r="BG122" s="222" t="str">
        <f t="shared" si="117"/>
        <v/>
      </c>
      <c r="BH122" s="222" t="str">
        <f t="shared" si="118"/>
        <v/>
      </c>
      <c r="BI122" s="222" t="str">
        <f t="shared" si="119"/>
        <v/>
      </c>
      <c r="BJ122" s="222" t="str">
        <f t="shared" si="120"/>
        <v/>
      </c>
      <c r="BK122" s="222" t="str">
        <f t="shared" si="121"/>
        <v/>
      </c>
      <c r="BL122" s="220" t="str">
        <f t="shared" si="122"/>
        <v/>
      </c>
      <c r="BM122" s="220" t="str">
        <f t="shared" si="123"/>
        <v/>
      </c>
      <c r="BN122" s="220" t="str">
        <f t="shared" si="124"/>
        <v/>
      </c>
      <c r="BO122" s="220" t="str">
        <f t="shared" si="125"/>
        <v/>
      </c>
      <c r="BP122" s="220" t="str">
        <f>IF(AM122,VLOOKUP(AT122,'Beschäftigungsgruppen Honorare'!$I$17:$J$23,2,FALSE),"")</f>
        <v/>
      </c>
      <c r="BQ122" s="220" t="str">
        <f>IF(AN122,INDEX('Beschäftigungsgruppen Honorare'!$J$28:$M$31,BO122,BN122),"")</f>
        <v/>
      </c>
      <c r="BR122" s="220" t="str">
        <f t="shared" si="126"/>
        <v/>
      </c>
      <c r="BS122" s="220" t="str">
        <f>IF(AM122,VLOOKUP(AT122,'Beschäftigungsgruppen Honorare'!$I$17:$L$23,3,FALSE),"")</f>
        <v/>
      </c>
      <c r="BT122" s="220" t="str">
        <f>IF(AM122,VLOOKUP(AT122,'Beschäftigungsgruppen Honorare'!$I$17:$L$23,4,FALSE),"")</f>
        <v/>
      </c>
      <c r="BU122" s="220" t="b">
        <f>E122&lt;&gt;config!$H$20</f>
        <v>1</v>
      </c>
      <c r="BV122" s="64" t="b">
        <f t="shared" si="127"/>
        <v>0</v>
      </c>
      <c r="BW122" s="53" t="b">
        <f t="shared" si="128"/>
        <v>0</v>
      </c>
      <c r="BX122" s="53"/>
      <c r="BY122" s="53"/>
      <c r="BZ122" s="53"/>
      <c r="CA122" s="53"/>
      <c r="CB122" s="53"/>
      <c r="CI122" s="53"/>
      <c r="CJ122" s="53"/>
      <c r="CK122" s="53"/>
    </row>
    <row r="123" spans="2:89" ht="15" customHeight="1" x14ac:dyDescent="0.2">
      <c r="B123" s="203" t="str">
        <f t="shared" si="129"/>
        <v/>
      </c>
      <c r="C123" s="217"/>
      <c r="D123" s="127"/>
      <c r="E123" s="96"/>
      <c r="F123" s="271"/>
      <c r="G123" s="180"/>
      <c r="H123" s="181"/>
      <c r="I123" s="219"/>
      <c r="J123" s="259"/>
      <c r="K123" s="181"/>
      <c r="L123" s="273"/>
      <c r="M123" s="207" t="str">
        <f t="shared" si="81"/>
        <v/>
      </c>
      <c r="N123" s="160" t="str">
        <f t="shared" si="82"/>
        <v/>
      </c>
      <c r="O123" s="161" t="str">
        <f t="shared" si="135"/>
        <v/>
      </c>
      <c r="P123" s="252" t="str">
        <f t="shared" si="136"/>
        <v/>
      </c>
      <c r="Q123" s="254" t="str">
        <f t="shared" si="137"/>
        <v/>
      </c>
      <c r="R123" s="252" t="str">
        <f t="shared" si="83"/>
        <v/>
      </c>
      <c r="S123" s="258" t="str">
        <f t="shared" si="130"/>
        <v/>
      </c>
      <c r="T123" s="252" t="str">
        <f t="shared" si="131"/>
        <v/>
      </c>
      <c r="U123" s="258" t="str">
        <f t="shared" si="132"/>
        <v/>
      </c>
      <c r="V123" s="252" t="str">
        <f t="shared" si="133"/>
        <v/>
      </c>
      <c r="W123" s="258" t="str">
        <f t="shared" si="134"/>
        <v/>
      </c>
      <c r="X123" s="120"/>
      <c r="Y123" s="267"/>
      <c r="Z123" s="4" t="b">
        <f t="shared" si="84"/>
        <v>1</v>
      </c>
      <c r="AA123" s="4" t="b">
        <f t="shared" si="85"/>
        <v>0</v>
      </c>
      <c r="AB123" s="61" t="str">
        <f t="shared" si="86"/>
        <v/>
      </c>
      <c r="AC123" s="61" t="str">
        <f t="shared" si="87"/>
        <v/>
      </c>
      <c r="AD123" s="61" t="str">
        <f t="shared" si="88"/>
        <v/>
      </c>
      <c r="AE123" s="61" t="str">
        <f t="shared" si="89"/>
        <v/>
      </c>
      <c r="AF123" s="232" t="str">
        <f t="shared" si="90"/>
        <v/>
      </c>
      <c r="AG123" s="61" t="str">
        <f t="shared" si="91"/>
        <v/>
      </c>
      <c r="AH123" s="61" t="b">
        <f t="shared" si="92"/>
        <v>0</v>
      </c>
      <c r="AI123" s="61" t="b">
        <f t="shared" si="93"/>
        <v>1</v>
      </c>
      <c r="AJ123" s="61" t="b">
        <f t="shared" si="94"/>
        <v>1</v>
      </c>
      <c r="AK123" s="61" t="b">
        <f t="shared" si="95"/>
        <v>0</v>
      </c>
      <c r="AL123" s="61" t="b">
        <f t="shared" si="96"/>
        <v>0</v>
      </c>
      <c r="AM123" s="220" t="b">
        <f t="shared" si="97"/>
        <v>0</v>
      </c>
      <c r="AN123" s="220" t="b">
        <f t="shared" si="98"/>
        <v>0</v>
      </c>
      <c r="AO123" s="220" t="str">
        <f t="shared" si="99"/>
        <v/>
      </c>
      <c r="AP123" s="220" t="str">
        <f t="shared" si="100"/>
        <v/>
      </c>
      <c r="AQ123" s="220" t="str">
        <f t="shared" si="101"/>
        <v/>
      </c>
      <c r="AR123" s="220" t="str">
        <f t="shared" si="102"/>
        <v/>
      </c>
      <c r="AS123" s="4" t="str">
        <f t="shared" si="103"/>
        <v/>
      </c>
      <c r="AT123" s="220" t="str">
        <f t="shared" si="104"/>
        <v/>
      </c>
      <c r="AU123" s="220" t="str">
        <f t="shared" si="105"/>
        <v/>
      </c>
      <c r="AV123" s="220" t="str">
        <f t="shared" si="106"/>
        <v/>
      </c>
      <c r="AW123" s="233" t="str">
        <f t="shared" si="107"/>
        <v/>
      </c>
      <c r="AX123" s="233" t="str">
        <f t="shared" si="108"/>
        <v/>
      </c>
      <c r="AY123" s="222" t="str">
        <f t="shared" si="109"/>
        <v/>
      </c>
      <c r="AZ123" s="222" t="str">
        <f t="shared" si="110"/>
        <v/>
      </c>
      <c r="BA123" s="220" t="str">
        <f t="shared" si="111"/>
        <v/>
      </c>
      <c r="BB123" s="222" t="str">
        <f t="shared" si="112"/>
        <v/>
      </c>
      <c r="BC123" s="233" t="str">
        <f t="shared" si="113"/>
        <v/>
      </c>
      <c r="BD123" s="222" t="str">
        <f t="shared" si="114"/>
        <v/>
      </c>
      <c r="BE123" s="222" t="str">
        <f t="shared" si="115"/>
        <v/>
      </c>
      <c r="BF123" s="222" t="str">
        <f t="shared" si="116"/>
        <v/>
      </c>
      <c r="BG123" s="222" t="str">
        <f t="shared" si="117"/>
        <v/>
      </c>
      <c r="BH123" s="222" t="str">
        <f t="shared" si="118"/>
        <v/>
      </c>
      <c r="BI123" s="222" t="str">
        <f t="shared" si="119"/>
        <v/>
      </c>
      <c r="BJ123" s="222" t="str">
        <f t="shared" si="120"/>
        <v/>
      </c>
      <c r="BK123" s="222" t="str">
        <f t="shared" si="121"/>
        <v/>
      </c>
      <c r="BL123" s="220" t="str">
        <f t="shared" si="122"/>
        <v/>
      </c>
      <c r="BM123" s="220" t="str">
        <f t="shared" si="123"/>
        <v/>
      </c>
      <c r="BN123" s="220" t="str">
        <f t="shared" si="124"/>
        <v/>
      </c>
      <c r="BO123" s="220" t="str">
        <f t="shared" si="125"/>
        <v/>
      </c>
      <c r="BP123" s="220" t="str">
        <f>IF(AM123,VLOOKUP(AT123,'Beschäftigungsgruppen Honorare'!$I$17:$J$23,2,FALSE),"")</f>
        <v/>
      </c>
      <c r="BQ123" s="220" t="str">
        <f>IF(AN123,INDEX('Beschäftigungsgruppen Honorare'!$J$28:$M$31,BO123,BN123),"")</f>
        <v/>
      </c>
      <c r="BR123" s="220" t="str">
        <f t="shared" si="126"/>
        <v/>
      </c>
      <c r="BS123" s="220" t="str">
        <f>IF(AM123,VLOOKUP(AT123,'Beschäftigungsgruppen Honorare'!$I$17:$L$23,3,FALSE),"")</f>
        <v/>
      </c>
      <c r="BT123" s="220" t="str">
        <f>IF(AM123,VLOOKUP(AT123,'Beschäftigungsgruppen Honorare'!$I$17:$L$23,4,FALSE),"")</f>
        <v/>
      </c>
      <c r="BU123" s="220" t="b">
        <f>E123&lt;&gt;config!$H$20</f>
        <v>1</v>
      </c>
      <c r="BV123" s="64" t="b">
        <f t="shared" si="127"/>
        <v>0</v>
      </c>
      <c r="BW123" s="53" t="b">
        <f t="shared" si="128"/>
        <v>0</v>
      </c>
      <c r="BX123" s="53"/>
      <c r="BY123" s="53"/>
      <c r="BZ123" s="53"/>
      <c r="CA123" s="53"/>
      <c r="CB123" s="53"/>
      <c r="CI123" s="53"/>
      <c r="CJ123" s="53"/>
      <c r="CK123" s="53"/>
    </row>
    <row r="124" spans="2:89" ht="15" customHeight="1" x14ac:dyDescent="0.2">
      <c r="B124" s="203" t="str">
        <f t="shared" si="129"/>
        <v/>
      </c>
      <c r="C124" s="217"/>
      <c r="D124" s="127"/>
      <c r="E124" s="96"/>
      <c r="F124" s="271"/>
      <c r="G124" s="180"/>
      <c r="H124" s="181"/>
      <c r="I124" s="219"/>
      <c r="J124" s="259"/>
      <c r="K124" s="181"/>
      <c r="L124" s="273"/>
      <c r="M124" s="207" t="str">
        <f t="shared" si="81"/>
        <v/>
      </c>
      <c r="N124" s="160" t="str">
        <f t="shared" si="82"/>
        <v/>
      </c>
      <c r="O124" s="161" t="str">
        <f t="shared" si="135"/>
        <v/>
      </c>
      <c r="P124" s="252" t="str">
        <f t="shared" si="136"/>
        <v/>
      </c>
      <c r="Q124" s="254" t="str">
        <f t="shared" si="137"/>
        <v/>
      </c>
      <c r="R124" s="252" t="str">
        <f t="shared" si="83"/>
        <v/>
      </c>
      <c r="S124" s="258" t="str">
        <f t="shared" si="130"/>
        <v/>
      </c>
      <c r="T124" s="252" t="str">
        <f t="shared" si="131"/>
        <v/>
      </c>
      <c r="U124" s="258" t="str">
        <f t="shared" si="132"/>
        <v/>
      </c>
      <c r="V124" s="252" t="str">
        <f t="shared" si="133"/>
        <v/>
      </c>
      <c r="W124" s="258" t="str">
        <f t="shared" si="134"/>
        <v/>
      </c>
      <c r="X124" s="120"/>
      <c r="Y124" s="267"/>
      <c r="Z124" s="4" t="b">
        <f t="shared" si="84"/>
        <v>1</v>
      </c>
      <c r="AA124" s="4" t="b">
        <f t="shared" si="85"/>
        <v>0</v>
      </c>
      <c r="AB124" s="61" t="str">
        <f t="shared" si="86"/>
        <v/>
      </c>
      <c r="AC124" s="61" t="str">
        <f t="shared" si="87"/>
        <v/>
      </c>
      <c r="AD124" s="61" t="str">
        <f t="shared" si="88"/>
        <v/>
      </c>
      <c r="AE124" s="61" t="str">
        <f t="shared" si="89"/>
        <v/>
      </c>
      <c r="AF124" s="232" t="str">
        <f t="shared" si="90"/>
        <v/>
      </c>
      <c r="AG124" s="61" t="str">
        <f t="shared" si="91"/>
        <v/>
      </c>
      <c r="AH124" s="61" t="b">
        <f t="shared" si="92"/>
        <v>0</v>
      </c>
      <c r="AI124" s="61" t="b">
        <f t="shared" si="93"/>
        <v>1</v>
      </c>
      <c r="AJ124" s="61" t="b">
        <f t="shared" si="94"/>
        <v>1</v>
      </c>
      <c r="AK124" s="61" t="b">
        <f t="shared" si="95"/>
        <v>0</v>
      </c>
      <c r="AL124" s="61" t="b">
        <f t="shared" si="96"/>
        <v>0</v>
      </c>
      <c r="AM124" s="220" t="b">
        <f t="shared" si="97"/>
        <v>0</v>
      </c>
      <c r="AN124" s="220" t="b">
        <f t="shared" si="98"/>
        <v>0</v>
      </c>
      <c r="AO124" s="220" t="str">
        <f t="shared" si="99"/>
        <v/>
      </c>
      <c r="AP124" s="220" t="str">
        <f t="shared" si="100"/>
        <v/>
      </c>
      <c r="AQ124" s="220" t="str">
        <f t="shared" si="101"/>
        <v/>
      </c>
      <c r="AR124" s="220" t="str">
        <f t="shared" si="102"/>
        <v/>
      </c>
      <c r="AS124" s="4" t="str">
        <f t="shared" si="103"/>
        <v/>
      </c>
      <c r="AT124" s="220" t="str">
        <f t="shared" si="104"/>
        <v/>
      </c>
      <c r="AU124" s="220" t="str">
        <f t="shared" si="105"/>
        <v/>
      </c>
      <c r="AV124" s="220" t="str">
        <f t="shared" si="106"/>
        <v/>
      </c>
      <c r="AW124" s="233" t="str">
        <f t="shared" si="107"/>
        <v/>
      </c>
      <c r="AX124" s="233" t="str">
        <f t="shared" si="108"/>
        <v/>
      </c>
      <c r="AY124" s="222" t="str">
        <f t="shared" si="109"/>
        <v/>
      </c>
      <c r="AZ124" s="222" t="str">
        <f t="shared" si="110"/>
        <v/>
      </c>
      <c r="BA124" s="220" t="str">
        <f t="shared" si="111"/>
        <v/>
      </c>
      <c r="BB124" s="222" t="str">
        <f t="shared" si="112"/>
        <v/>
      </c>
      <c r="BC124" s="233" t="str">
        <f t="shared" si="113"/>
        <v/>
      </c>
      <c r="BD124" s="222" t="str">
        <f t="shared" si="114"/>
        <v/>
      </c>
      <c r="BE124" s="222" t="str">
        <f t="shared" si="115"/>
        <v/>
      </c>
      <c r="BF124" s="222" t="str">
        <f t="shared" si="116"/>
        <v/>
      </c>
      <c r="BG124" s="222" t="str">
        <f t="shared" si="117"/>
        <v/>
      </c>
      <c r="BH124" s="222" t="str">
        <f t="shared" si="118"/>
        <v/>
      </c>
      <c r="BI124" s="222" t="str">
        <f t="shared" si="119"/>
        <v/>
      </c>
      <c r="BJ124" s="222" t="str">
        <f t="shared" si="120"/>
        <v/>
      </c>
      <c r="BK124" s="222" t="str">
        <f t="shared" si="121"/>
        <v/>
      </c>
      <c r="BL124" s="220" t="str">
        <f t="shared" si="122"/>
        <v/>
      </c>
      <c r="BM124" s="220" t="str">
        <f t="shared" si="123"/>
        <v/>
      </c>
      <c r="BN124" s="220" t="str">
        <f t="shared" si="124"/>
        <v/>
      </c>
      <c r="BO124" s="220" t="str">
        <f t="shared" si="125"/>
        <v/>
      </c>
      <c r="BP124" s="220" t="str">
        <f>IF(AM124,VLOOKUP(AT124,'Beschäftigungsgruppen Honorare'!$I$17:$J$23,2,FALSE),"")</f>
        <v/>
      </c>
      <c r="BQ124" s="220" t="str">
        <f>IF(AN124,INDEX('Beschäftigungsgruppen Honorare'!$J$28:$M$31,BO124,BN124),"")</f>
        <v/>
      </c>
      <c r="BR124" s="220" t="str">
        <f t="shared" si="126"/>
        <v/>
      </c>
      <c r="BS124" s="220" t="str">
        <f>IF(AM124,VLOOKUP(AT124,'Beschäftigungsgruppen Honorare'!$I$17:$L$23,3,FALSE),"")</f>
        <v/>
      </c>
      <c r="BT124" s="220" t="str">
        <f>IF(AM124,VLOOKUP(AT124,'Beschäftigungsgruppen Honorare'!$I$17:$L$23,4,FALSE),"")</f>
        <v/>
      </c>
      <c r="BU124" s="220" t="b">
        <f>E124&lt;&gt;config!$H$20</f>
        <v>1</v>
      </c>
      <c r="BV124" s="64" t="b">
        <f t="shared" si="127"/>
        <v>0</v>
      </c>
      <c r="BW124" s="53" t="b">
        <f t="shared" si="128"/>
        <v>0</v>
      </c>
      <c r="BX124" s="53"/>
      <c r="BY124" s="53"/>
      <c r="BZ124" s="53"/>
      <c r="CA124" s="53"/>
      <c r="CB124" s="53"/>
      <c r="CI124" s="53"/>
      <c r="CJ124" s="53"/>
      <c r="CK124" s="53"/>
    </row>
    <row r="125" spans="2:89" ht="15" customHeight="1" x14ac:dyDescent="0.2">
      <c r="B125" s="203" t="str">
        <f t="shared" si="129"/>
        <v/>
      </c>
      <c r="C125" s="217"/>
      <c r="D125" s="127"/>
      <c r="E125" s="96"/>
      <c r="F125" s="271"/>
      <c r="G125" s="180"/>
      <c r="H125" s="181"/>
      <c r="I125" s="219"/>
      <c r="J125" s="259"/>
      <c r="K125" s="181"/>
      <c r="L125" s="273"/>
      <c r="M125" s="207" t="str">
        <f t="shared" si="81"/>
        <v/>
      </c>
      <c r="N125" s="160" t="str">
        <f t="shared" si="82"/>
        <v/>
      </c>
      <c r="O125" s="161" t="str">
        <f t="shared" si="135"/>
        <v/>
      </c>
      <c r="P125" s="252" t="str">
        <f t="shared" si="136"/>
        <v/>
      </c>
      <c r="Q125" s="254" t="str">
        <f t="shared" si="137"/>
        <v/>
      </c>
      <c r="R125" s="252" t="str">
        <f t="shared" si="83"/>
        <v/>
      </c>
      <c r="S125" s="258" t="str">
        <f t="shared" si="130"/>
        <v/>
      </c>
      <c r="T125" s="252" t="str">
        <f t="shared" si="131"/>
        <v/>
      </c>
      <c r="U125" s="258" t="str">
        <f t="shared" si="132"/>
        <v/>
      </c>
      <c r="V125" s="252" t="str">
        <f t="shared" si="133"/>
        <v/>
      </c>
      <c r="W125" s="258" t="str">
        <f t="shared" si="134"/>
        <v/>
      </c>
      <c r="X125" s="120"/>
      <c r="Y125" s="267"/>
      <c r="Z125" s="4" t="b">
        <f t="shared" si="84"/>
        <v>1</v>
      </c>
      <c r="AA125" s="4" t="b">
        <f t="shared" si="85"/>
        <v>0</v>
      </c>
      <c r="AB125" s="61" t="str">
        <f t="shared" si="86"/>
        <v/>
      </c>
      <c r="AC125" s="61" t="str">
        <f t="shared" si="87"/>
        <v/>
      </c>
      <c r="AD125" s="61" t="str">
        <f t="shared" si="88"/>
        <v/>
      </c>
      <c r="AE125" s="61" t="str">
        <f t="shared" si="89"/>
        <v/>
      </c>
      <c r="AF125" s="232" t="str">
        <f t="shared" si="90"/>
        <v/>
      </c>
      <c r="AG125" s="61" t="str">
        <f t="shared" si="91"/>
        <v/>
      </c>
      <c r="AH125" s="61" t="b">
        <f t="shared" si="92"/>
        <v>0</v>
      </c>
      <c r="AI125" s="61" t="b">
        <f t="shared" si="93"/>
        <v>1</v>
      </c>
      <c r="AJ125" s="61" t="b">
        <f t="shared" si="94"/>
        <v>1</v>
      </c>
      <c r="AK125" s="61" t="b">
        <f t="shared" si="95"/>
        <v>0</v>
      </c>
      <c r="AL125" s="61" t="b">
        <f t="shared" si="96"/>
        <v>0</v>
      </c>
      <c r="AM125" s="220" t="b">
        <f t="shared" si="97"/>
        <v>0</v>
      </c>
      <c r="AN125" s="220" t="b">
        <f t="shared" si="98"/>
        <v>0</v>
      </c>
      <c r="AO125" s="220" t="str">
        <f t="shared" si="99"/>
        <v/>
      </c>
      <c r="AP125" s="220" t="str">
        <f t="shared" si="100"/>
        <v/>
      </c>
      <c r="AQ125" s="220" t="str">
        <f t="shared" si="101"/>
        <v/>
      </c>
      <c r="AR125" s="220" t="str">
        <f t="shared" si="102"/>
        <v/>
      </c>
      <c r="AS125" s="4" t="str">
        <f t="shared" si="103"/>
        <v/>
      </c>
      <c r="AT125" s="220" t="str">
        <f t="shared" si="104"/>
        <v/>
      </c>
      <c r="AU125" s="220" t="str">
        <f t="shared" si="105"/>
        <v/>
      </c>
      <c r="AV125" s="220" t="str">
        <f t="shared" si="106"/>
        <v/>
      </c>
      <c r="AW125" s="233" t="str">
        <f t="shared" si="107"/>
        <v/>
      </c>
      <c r="AX125" s="233" t="str">
        <f t="shared" si="108"/>
        <v/>
      </c>
      <c r="AY125" s="222" t="str">
        <f t="shared" si="109"/>
        <v/>
      </c>
      <c r="AZ125" s="222" t="str">
        <f t="shared" si="110"/>
        <v/>
      </c>
      <c r="BA125" s="220" t="str">
        <f t="shared" si="111"/>
        <v/>
      </c>
      <c r="BB125" s="222" t="str">
        <f t="shared" si="112"/>
        <v/>
      </c>
      <c r="BC125" s="233" t="str">
        <f t="shared" si="113"/>
        <v/>
      </c>
      <c r="BD125" s="222" t="str">
        <f t="shared" si="114"/>
        <v/>
      </c>
      <c r="BE125" s="222" t="str">
        <f t="shared" si="115"/>
        <v/>
      </c>
      <c r="BF125" s="222" t="str">
        <f t="shared" si="116"/>
        <v/>
      </c>
      <c r="BG125" s="222" t="str">
        <f t="shared" si="117"/>
        <v/>
      </c>
      <c r="BH125" s="222" t="str">
        <f t="shared" si="118"/>
        <v/>
      </c>
      <c r="BI125" s="222" t="str">
        <f t="shared" si="119"/>
        <v/>
      </c>
      <c r="BJ125" s="222" t="str">
        <f t="shared" si="120"/>
        <v/>
      </c>
      <c r="BK125" s="222" t="str">
        <f t="shared" si="121"/>
        <v/>
      </c>
      <c r="BL125" s="220" t="str">
        <f t="shared" si="122"/>
        <v/>
      </c>
      <c r="BM125" s="220" t="str">
        <f t="shared" si="123"/>
        <v/>
      </c>
      <c r="BN125" s="220" t="str">
        <f t="shared" si="124"/>
        <v/>
      </c>
      <c r="BO125" s="220" t="str">
        <f t="shared" si="125"/>
        <v/>
      </c>
      <c r="BP125" s="220" t="str">
        <f>IF(AM125,VLOOKUP(AT125,'Beschäftigungsgruppen Honorare'!$I$17:$J$23,2,FALSE),"")</f>
        <v/>
      </c>
      <c r="BQ125" s="220" t="str">
        <f>IF(AN125,INDEX('Beschäftigungsgruppen Honorare'!$J$28:$M$31,BO125,BN125),"")</f>
        <v/>
      </c>
      <c r="BR125" s="220" t="str">
        <f t="shared" si="126"/>
        <v/>
      </c>
      <c r="BS125" s="220" t="str">
        <f>IF(AM125,VLOOKUP(AT125,'Beschäftigungsgruppen Honorare'!$I$17:$L$23,3,FALSE),"")</f>
        <v/>
      </c>
      <c r="BT125" s="220" t="str">
        <f>IF(AM125,VLOOKUP(AT125,'Beschäftigungsgruppen Honorare'!$I$17:$L$23,4,FALSE),"")</f>
        <v/>
      </c>
      <c r="BU125" s="220" t="b">
        <f>E125&lt;&gt;config!$H$20</f>
        <v>1</v>
      </c>
      <c r="BV125" s="64" t="b">
        <f t="shared" si="127"/>
        <v>0</v>
      </c>
      <c r="BW125" s="53" t="b">
        <f t="shared" si="128"/>
        <v>0</v>
      </c>
      <c r="BX125" s="53"/>
      <c r="BY125" s="53"/>
      <c r="BZ125" s="53"/>
      <c r="CA125" s="53"/>
      <c r="CB125" s="53"/>
      <c r="CI125" s="53"/>
      <c r="CJ125" s="53"/>
      <c r="CK125" s="53"/>
    </row>
    <row r="126" spans="2:89" ht="15" customHeight="1" x14ac:dyDescent="0.2">
      <c r="B126" s="203" t="str">
        <f t="shared" si="129"/>
        <v/>
      </c>
      <c r="C126" s="217"/>
      <c r="D126" s="127"/>
      <c r="E126" s="96"/>
      <c r="F126" s="271"/>
      <c r="G126" s="180"/>
      <c r="H126" s="181"/>
      <c r="I126" s="219"/>
      <c r="J126" s="259"/>
      <c r="K126" s="181"/>
      <c r="L126" s="273"/>
      <c r="M126" s="207" t="str">
        <f t="shared" si="81"/>
        <v/>
      </c>
      <c r="N126" s="160" t="str">
        <f t="shared" si="82"/>
        <v/>
      </c>
      <c r="O126" s="161" t="str">
        <f t="shared" si="135"/>
        <v/>
      </c>
      <c r="P126" s="252" t="str">
        <f t="shared" si="136"/>
        <v/>
      </c>
      <c r="Q126" s="254" t="str">
        <f t="shared" si="137"/>
        <v/>
      </c>
      <c r="R126" s="252" t="str">
        <f t="shared" si="83"/>
        <v/>
      </c>
      <c r="S126" s="258" t="str">
        <f t="shared" si="130"/>
        <v/>
      </c>
      <c r="T126" s="252" t="str">
        <f t="shared" si="131"/>
        <v/>
      </c>
      <c r="U126" s="258" t="str">
        <f t="shared" si="132"/>
        <v/>
      </c>
      <c r="V126" s="252" t="str">
        <f t="shared" si="133"/>
        <v/>
      </c>
      <c r="W126" s="258" t="str">
        <f t="shared" si="134"/>
        <v/>
      </c>
      <c r="X126" s="120"/>
      <c r="Y126" s="267"/>
      <c r="Z126" s="4" t="b">
        <f t="shared" si="84"/>
        <v>1</v>
      </c>
      <c r="AA126" s="4" t="b">
        <f t="shared" si="85"/>
        <v>0</v>
      </c>
      <c r="AB126" s="61" t="str">
        <f t="shared" si="86"/>
        <v/>
      </c>
      <c r="AC126" s="61" t="str">
        <f t="shared" si="87"/>
        <v/>
      </c>
      <c r="AD126" s="61" t="str">
        <f t="shared" si="88"/>
        <v/>
      </c>
      <c r="AE126" s="61" t="str">
        <f t="shared" si="89"/>
        <v/>
      </c>
      <c r="AF126" s="232" t="str">
        <f t="shared" si="90"/>
        <v/>
      </c>
      <c r="AG126" s="61" t="str">
        <f t="shared" si="91"/>
        <v/>
      </c>
      <c r="AH126" s="61" t="b">
        <f t="shared" si="92"/>
        <v>0</v>
      </c>
      <c r="AI126" s="61" t="b">
        <f t="shared" si="93"/>
        <v>1</v>
      </c>
      <c r="AJ126" s="61" t="b">
        <f t="shared" si="94"/>
        <v>1</v>
      </c>
      <c r="AK126" s="61" t="b">
        <f t="shared" si="95"/>
        <v>0</v>
      </c>
      <c r="AL126" s="61" t="b">
        <f t="shared" si="96"/>
        <v>0</v>
      </c>
      <c r="AM126" s="220" t="b">
        <f t="shared" si="97"/>
        <v>0</v>
      </c>
      <c r="AN126" s="220" t="b">
        <f t="shared" si="98"/>
        <v>0</v>
      </c>
      <c r="AO126" s="220" t="str">
        <f t="shared" si="99"/>
        <v/>
      </c>
      <c r="AP126" s="220" t="str">
        <f t="shared" si="100"/>
        <v/>
      </c>
      <c r="AQ126" s="220" t="str">
        <f t="shared" si="101"/>
        <v/>
      </c>
      <c r="AR126" s="220" t="str">
        <f t="shared" si="102"/>
        <v/>
      </c>
      <c r="AS126" s="4" t="str">
        <f t="shared" si="103"/>
        <v/>
      </c>
      <c r="AT126" s="220" t="str">
        <f t="shared" si="104"/>
        <v/>
      </c>
      <c r="AU126" s="220" t="str">
        <f t="shared" si="105"/>
        <v/>
      </c>
      <c r="AV126" s="220" t="str">
        <f t="shared" si="106"/>
        <v/>
      </c>
      <c r="AW126" s="233" t="str">
        <f t="shared" si="107"/>
        <v/>
      </c>
      <c r="AX126" s="233" t="str">
        <f t="shared" si="108"/>
        <v/>
      </c>
      <c r="AY126" s="222" t="str">
        <f t="shared" si="109"/>
        <v/>
      </c>
      <c r="AZ126" s="222" t="str">
        <f t="shared" si="110"/>
        <v/>
      </c>
      <c r="BA126" s="220" t="str">
        <f t="shared" si="111"/>
        <v/>
      </c>
      <c r="BB126" s="222" t="str">
        <f t="shared" si="112"/>
        <v/>
      </c>
      <c r="BC126" s="233" t="str">
        <f t="shared" si="113"/>
        <v/>
      </c>
      <c r="BD126" s="222" t="str">
        <f t="shared" si="114"/>
        <v/>
      </c>
      <c r="BE126" s="222" t="str">
        <f t="shared" si="115"/>
        <v/>
      </c>
      <c r="BF126" s="222" t="str">
        <f t="shared" si="116"/>
        <v/>
      </c>
      <c r="BG126" s="222" t="str">
        <f t="shared" si="117"/>
        <v/>
      </c>
      <c r="BH126" s="222" t="str">
        <f t="shared" si="118"/>
        <v/>
      </c>
      <c r="BI126" s="222" t="str">
        <f t="shared" si="119"/>
        <v/>
      </c>
      <c r="BJ126" s="222" t="str">
        <f t="shared" si="120"/>
        <v/>
      </c>
      <c r="BK126" s="222" t="str">
        <f t="shared" si="121"/>
        <v/>
      </c>
      <c r="BL126" s="220" t="str">
        <f t="shared" si="122"/>
        <v/>
      </c>
      <c r="BM126" s="220" t="str">
        <f t="shared" si="123"/>
        <v/>
      </c>
      <c r="BN126" s="220" t="str">
        <f t="shared" si="124"/>
        <v/>
      </c>
      <c r="BO126" s="220" t="str">
        <f t="shared" si="125"/>
        <v/>
      </c>
      <c r="BP126" s="220" t="str">
        <f>IF(AM126,VLOOKUP(AT126,'Beschäftigungsgruppen Honorare'!$I$17:$J$23,2,FALSE),"")</f>
        <v/>
      </c>
      <c r="BQ126" s="220" t="str">
        <f>IF(AN126,INDEX('Beschäftigungsgruppen Honorare'!$J$28:$M$31,BO126,BN126),"")</f>
        <v/>
      </c>
      <c r="BR126" s="220" t="str">
        <f t="shared" si="126"/>
        <v/>
      </c>
      <c r="BS126" s="220" t="str">
        <f>IF(AM126,VLOOKUP(AT126,'Beschäftigungsgruppen Honorare'!$I$17:$L$23,3,FALSE),"")</f>
        <v/>
      </c>
      <c r="BT126" s="220" t="str">
        <f>IF(AM126,VLOOKUP(AT126,'Beschäftigungsgruppen Honorare'!$I$17:$L$23,4,FALSE),"")</f>
        <v/>
      </c>
      <c r="BU126" s="220" t="b">
        <f>E126&lt;&gt;config!$H$20</f>
        <v>1</v>
      </c>
      <c r="BV126" s="64" t="b">
        <f t="shared" si="127"/>
        <v>0</v>
      </c>
      <c r="BW126" s="53" t="b">
        <f t="shared" si="128"/>
        <v>0</v>
      </c>
      <c r="BX126" s="53"/>
      <c r="BY126" s="53"/>
      <c r="BZ126" s="53"/>
      <c r="CA126" s="53"/>
      <c r="CB126" s="53"/>
      <c r="CI126" s="53"/>
      <c r="CJ126" s="53"/>
      <c r="CK126" s="53"/>
    </row>
    <row r="127" spans="2:89" ht="15" customHeight="1" x14ac:dyDescent="0.2">
      <c r="B127" s="203" t="str">
        <f t="shared" si="129"/>
        <v/>
      </c>
      <c r="C127" s="217"/>
      <c r="D127" s="127"/>
      <c r="E127" s="96"/>
      <c r="F127" s="271"/>
      <c r="G127" s="180"/>
      <c r="H127" s="181"/>
      <c r="I127" s="219"/>
      <c r="J127" s="259"/>
      <c r="K127" s="181"/>
      <c r="L127" s="273"/>
      <c r="M127" s="207" t="str">
        <f t="shared" si="81"/>
        <v/>
      </c>
      <c r="N127" s="160" t="str">
        <f t="shared" si="82"/>
        <v/>
      </c>
      <c r="O127" s="161" t="str">
        <f t="shared" si="135"/>
        <v/>
      </c>
      <c r="P127" s="252" t="str">
        <f t="shared" si="136"/>
        <v/>
      </c>
      <c r="Q127" s="254" t="str">
        <f t="shared" si="137"/>
        <v/>
      </c>
      <c r="R127" s="252" t="str">
        <f t="shared" si="83"/>
        <v/>
      </c>
      <c r="S127" s="258" t="str">
        <f t="shared" si="130"/>
        <v/>
      </c>
      <c r="T127" s="252" t="str">
        <f t="shared" si="131"/>
        <v/>
      </c>
      <c r="U127" s="258" t="str">
        <f t="shared" si="132"/>
        <v/>
      </c>
      <c r="V127" s="252" t="str">
        <f t="shared" si="133"/>
        <v/>
      </c>
      <c r="W127" s="258" t="str">
        <f t="shared" si="134"/>
        <v/>
      </c>
      <c r="X127" s="120"/>
      <c r="Y127" s="267"/>
      <c r="Z127" s="4" t="b">
        <f t="shared" si="84"/>
        <v>1</v>
      </c>
      <c r="AA127" s="4" t="b">
        <f t="shared" si="85"/>
        <v>0</v>
      </c>
      <c r="AB127" s="61" t="str">
        <f t="shared" si="86"/>
        <v/>
      </c>
      <c r="AC127" s="61" t="str">
        <f t="shared" si="87"/>
        <v/>
      </c>
      <c r="AD127" s="61" t="str">
        <f t="shared" si="88"/>
        <v/>
      </c>
      <c r="AE127" s="61" t="str">
        <f t="shared" si="89"/>
        <v/>
      </c>
      <c r="AF127" s="232" t="str">
        <f t="shared" si="90"/>
        <v/>
      </c>
      <c r="AG127" s="61" t="str">
        <f t="shared" si="91"/>
        <v/>
      </c>
      <c r="AH127" s="61" t="b">
        <f t="shared" si="92"/>
        <v>0</v>
      </c>
      <c r="AI127" s="61" t="b">
        <f t="shared" si="93"/>
        <v>1</v>
      </c>
      <c r="AJ127" s="61" t="b">
        <f t="shared" si="94"/>
        <v>1</v>
      </c>
      <c r="AK127" s="61" t="b">
        <f t="shared" si="95"/>
        <v>0</v>
      </c>
      <c r="AL127" s="61" t="b">
        <f t="shared" si="96"/>
        <v>0</v>
      </c>
      <c r="AM127" s="220" t="b">
        <f t="shared" si="97"/>
        <v>0</v>
      </c>
      <c r="AN127" s="220" t="b">
        <f t="shared" si="98"/>
        <v>0</v>
      </c>
      <c r="AO127" s="220" t="str">
        <f t="shared" si="99"/>
        <v/>
      </c>
      <c r="AP127" s="220" t="str">
        <f t="shared" si="100"/>
        <v/>
      </c>
      <c r="AQ127" s="220" t="str">
        <f t="shared" si="101"/>
        <v/>
      </c>
      <c r="AR127" s="220" t="str">
        <f t="shared" si="102"/>
        <v/>
      </c>
      <c r="AS127" s="4" t="str">
        <f t="shared" si="103"/>
        <v/>
      </c>
      <c r="AT127" s="220" t="str">
        <f t="shared" si="104"/>
        <v/>
      </c>
      <c r="AU127" s="220" t="str">
        <f t="shared" si="105"/>
        <v/>
      </c>
      <c r="AV127" s="220" t="str">
        <f t="shared" si="106"/>
        <v/>
      </c>
      <c r="AW127" s="233" t="str">
        <f t="shared" si="107"/>
        <v/>
      </c>
      <c r="AX127" s="233" t="str">
        <f t="shared" si="108"/>
        <v/>
      </c>
      <c r="AY127" s="222" t="str">
        <f t="shared" si="109"/>
        <v/>
      </c>
      <c r="AZ127" s="222" t="str">
        <f t="shared" si="110"/>
        <v/>
      </c>
      <c r="BA127" s="220" t="str">
        <f t="shared" si="111"/>
        <v/>
      </c>
      <c r="BB127" s="222" t="str">
        <f t="shared" si="112"/>
        <v/>
      </c>
      <c r="BC127" s="233" t="str">
        <f t="shared" si="113"/>
        <v/>
      </c>
      <c r="BD127" s="222" t="str">
        <f t="shared" si="114"/>
        <v/>
      </c>
      <c r="BE127" s="222" t="str">
        <f t="shared" si="115"/>
        <v/>
      </c>
      <c r="BF127" s="222" t="str">
        <f t="shared" si="116"/>
        <v/>
      </c>
      <c r="BG127" s="222" t="str">
        <f t="shared" si="117"/>
        <v/>
      </c>
      <c r="BH127" s="222" t="str">
        <f t="shared" si="118"/>
        <v/>
      </c>
      <c r="BI127" s="222" t="str">
        <f t="shared" si="119"/>
        <v/>
      </c>
      <c r="BJ127" s="222" t="str">
        <f t="shared" si="120"/>
        <v/>
      </c>
      <c r="BK127" s="222" t="str">
        <f t="shared" si="121"/>
        <v/>
      </c>
      <c r="BL127" s="220" t="str">
        <f t="shared" si="122"/>
        <v/>
      </c>
      <c r="BM127" s="220" t="str">
        <f t="shared" si="123"/>
        <v/>
      </c>
      <c r="BN127" s="220" t="str">
        <f t="shared" si="124"/>
        <v/>
      </c>
      <c r="BO127" s="220" t="str">
        <f t="shared" si="125"/>
        <v/>
      </c>
      <c r="BP127" s="220" t="str">
        <f>IF(AM127,VLOOKUP(AT127,'Beschäftigungsgruppen Honorare'!$I$17:$J$23,2,FALSE),"")</f>
        <v/>
      </c>
      <c r="BQ127" s="220" t="str">
        <f>IF(AN127,INDEX('Beschäftigungsgruppen Honorare'!$J$28:$M$31,BO127,BN127),"")</f>
        <v/>
      </c>
      <c r="BR127" s="220" t="str">
        <f t="shared" si="126"/>
        <v/>
      </c>
      <c r="BS127" s="220" t="str">
        <f>IF(AM127,VLOOKUP(AT127,'Beschäftigungsgruppen Honorare'!$I$17:$L$23,3,FALSE),"")</f>
        <v/>
      </c>
      <c r="BT127" s="220" t="str">
        <f>IF(AM127,VLOOKUP(AT127,'Beschäftigungsgruppen Honorare'!$I$17:$L$23,4,FALSE),"")</f>
        <v/>
      </c>
      <c r="BU127" s="220" t="b">
        <f>E127&lt;&gt;config!$H$20</f>
        <v>1</v>
      </c>
      <c r="BV127" s="64" t="b">
        <f t="shared" si="127"/>
        <v>0</v>
      </c>
      <c r="BW127" s="53" t="b">
        <f t="shared" si="128"/>
        <v>0</v>
      </c>
      <c r="BX127" s="53"/>
      <c r="BY127" s="53"/>
      <c r="BZ127" s="53"/>
      <c r="CA127" s="53"/>
      <c r="CB127" s="53"/>
      <c r="CI127" s="53"/>
      <c r="CJ127" s="53"/>
      <c r="CK127" s="53"/>
    </row>
    <row r="128" spans="2:89" ht="15" customHeight="1" x14ac:dyDescent="0.2">
      <c r="B128" s="203" t="str">
        <f t="shared" si="129"/>
        <v/>
      </c>
      <c r="C128" s="217"/>
      <c r="D128" s="127"/>
      <c r="E128" s="96"/>
      <c r="F128" s="271"/>
      <c r="G128" s="180"/>
      <c r="H128" s="181"/>
      <c r="I128" s="219"/>
      <c r="J128" s="259"/>
      <c r="K128" s="181"/>
      <c r="L128" s="273"/>
      <c r="M128" s="207" t="str">
        <f t="shared" si="81"/>
        <v/>
      </c>
      <c r="N128" s="160" t="str">
        <f t="shared" si="82"/>
        <v/>
      </c>
      <c r="O128" s="161" t="str">
        <f t="shared" si="135"/>
        <v/>
      </c>
      <c r="P128" s="252" t="str">
        <f t="shared" si="136"/>
        <v/>
      </c>
      <c r="Q128" s="254" t="str">
        <f t="shared" si="137"/>
        <v/>
      </c>
      <c r="R128" s="252" t="str">
        <f t="shared" si="83"/>
        <v/>
      </c>
      <c r="S128" s="258" t="str">
        <f t="shared" si="130"/>
        <v/>
      </c>
      <c r="T128" s="252" t="str">
        <f t="shared" si="131"/>
        <v/>
      </c>
      <c r="U128" s="258" t="str">
        <f t="shared" si="132"/>
        <v/>
      </c>
      <c r="V128" s="252" t="str">
        <f t="shared" si="133"/>
        <v/>
      </c>
      <c r="W128" s="258" t="str">
        <f t="shared" si="134"/>
        <v/>
      </c>
      <c r="X128" s="120"/>
      <c r="Y128" s="267"/>
      <c r="Z128" s="4" t="b">
        <f t="shared" si="84"/>
        <v>1</v>
      </c>
      <c r="AA128" s="4" t="b">
        <f t="shared" si="85"/>
        <v>0</v>
      </c>
      <c r="AB128" s="61" t="str">
        <f t="shared" si="86"/>
        <v/>
      </c>
      <c r="AC128" s="61" t="str">
        <f t="shared" si="87"/>
        <v/>
      </c>
      <c r="AD128" s="61" t="str">
        <f t="shared" si="88"/>
        <v/>
      </c>
      <c r="AE128" s="61" t="str">
        <f t="shared" si="89"/>
        <v/>
      </c>
      <c r="AF128" s="232" t="str">
        <f t="shared" si="90"/>
        <v/>
      </c>
      <c r="AG128" s="61" t="str">
        <f t="shared" si="91"/>
        <v/>
      </c>
      <c r="AH128" s="61" t="b">
        <f t="shared" si="92"/>
        <v>0</v>
      </c>
      <c r="AI128" s="61" t="b">
        <f t="shared" si="93"/>
        <v>1</v>
      </c>
      <c r="AJ128" s="61" t="b">
        <f t="shared" si="94"/>
        <v>1</v>
      </c>
      <c r="AK128" s="61" t="b">
        <f t="shared" si="95"/>
        <v>0</v>
      </c>
      <c r="AL128" s="61" t="b">
        <f t="shared" si="96"/>
        <v>0</v>
      </c>
      <c r="AM128" s="220" t="b">
        <f t="shared" si="97"/>
        <v>0</v>
      </c>
      <c r="AN128" s="220" t="b">
        <f t="shared" si="98"/>
        <v>0</v>
      </c>
      <c r="AO128" s="220" t="str">
        <f t="shared" si="99"/>
        <v/>
      </c>
      <c r="AP128" s="220" t="str">
        <f t="shared" si="100"/>
        <v/>
      </c>
      <c r="AQ128" s="220" t="str">
        <f t="shared" si="101"/>
        <v/>
      </c>
      <c r="AR128" s="220" t="str">
        <f t="shared" si="102"/>
        <v/>
      </c>
      <c r="AS128" s="4" t="str">
        <f t="shared" si="103"/>
        <v/>
      </c>
      <c r="AT128" s="220" t="str">
        <f t="shared" si="104"/>
        <v/>
      </c>
      <c r="AU128" s="220" t="str">
        <f t="shared" si="105"/>
        <v/>
      </c>
      <c r="AV128" s="220" t="str">
        <f t="shared" si="106"/>
        <v/>
      </c>
      <c r="AW128" s="233" t="str">
        <f t="shared" si="107"/>
        <v/>
      </c>
      <c r="AX128" s="233" t="str">
        <f t="shared" si="108"/>
        <v/>
      </c>
      <c r="AY128" s="222" t="str">
        <f t="shared" si="109"/>
        <v/>
      </c>
      <c r="AZ128" s="222" t="str">
        <f t="shared" si="110"/>
        <v/>
      </c>
      <c r="BA128" s="220" t="str">
        <f t="shared" si="111"/>
        <v/>
      </c>
      <c r="BB128" s="222" t="str">
        <f t="shared" si="112"/>
        <v/>
      </c>
      <c r="BC128" s="233" t="str">
        <f t="shared" si="113"/>
        <v/>
      </c>
      <c r="BD128" s="222" t="str">
        <f t="shared" si="114"/>
        <v/>
      </c>
      <c r="BE128" s="222" t="str">
        <f t="shared" si="115"/>
        <v/>
      </c>
      <c r="BF128" s="222" t="str">
        <f t="shared" si="116"/>
        <v/>
      </c>
      <c r="BG128" s="222" t="str">
        <f t="shared" si="117"/>
        <v/>
      </c>
      <c r="BH128" s="222" t="str">
        <f t="shared" si="118"/>
        <v/>
      </c>
      <c r="BI128" s="222" t="str">
        <f t="shared" si="119"/>
        <v/>
      </c>
      <c r="BJ128" s="222" t="str">
        <f t="shared" si="120"/>
        <v/>
      </c>
      <c r="BK128" s="222" t="str">
        <f t="shared" si="121"/>
        <v/>
      </c>
      <c r="BL128" s="220" t="str">
        <f t="shared" si="122"/>
        <v/>
      </c>
      <c r="BM128" s="220" t="str">
        <f t="shared" si="123"/>
        <v/>
      </c>
      <c r="BN128" s="220" t="str">
        <f t="shared" si="124"/>
        <v/>
      </c>
      <c r="BO128" s="220" t="str">
        <f t="shared" si="125"/>
        <v/>
      </c>
      <c r="BP128" s="220" t="str">
        <f>IF(AM128,VLOOKUP(AT128,'Beschäftigungsgruppen Honorare'!$I$17:$J$23,2,FALSE),"")</f>
        <v/>
      </c>
      <c r="BQ128" s="220" t="str">
        <f>IF(AN128,INDEX('Beschäftigungsgruppen Honorare'!$J$28:$M$31,BO128,BN128),"")</f>
        <v/>
      </c>
      <c r="BR128" s="220" t="str">
        <f t="shared" si="126"/>
        <v/>
      </c>
      <c r="BS128" s="220" t="str">
        <f>IF(AM128,VLOOKUP(AT128,'Beschäftigungsgruppen Honorare'!$I$17:$L$23,3,FALSE),"")</f>
        <v/>
      </c>
      <c r="BT128" s="220" t="str">
        <f>IF(AM128,VLOOKUP(AT128,'Beschäftigungsgruppen Honorare'!$I$17:$L$23,4,FALSE),"")</f>
        <v/>
      </c>
      <c r="BU128" s="220" t="b">
        <f>E128&lt;&gt;config!$H$20</f>
        <v>1</v>
      </c>
      <c r="BV128" s="64" t="b">
        <f t="shared" si="127"/>
        <v>0</v>
      </c>
      <c r="BW128" s="53" t="b">
        <f t="shared" si="128"/>
        <v>0</v>
      </c>
      <c r="BX128" s="53"/>
      <c r="BY128" s="53"/>
      <c r="BZ128" s="53"/>
      <c r="CA128" s="53"/>
      <c r="CB128" s="53"/>
      <c r="CI128" s="53"/>
      <c r="CJ128" s="53"/>
      <c r="CK128" s="53"/>
    </row>
    <row r="129" spans="2:89" ht="15" customHeight="1" x14ac:dyDescent="0.2">
      <c r="B129" s="203" t="str">
        <f t="shared" si="129"/>
        <v/>
      </c>
      <c r="C129" s="217"/>
      <c r="D129" s="127"/>
      <c r="E129" s="96"/>
      <c r="F129" s="271"/>
      <c r="G129" s="180"/>
      <c r="H129" s="181"/>
      <c r="I129" s="219"/>
      <c r="J129" s="259"/>
      <c r="K129" s="181"/>
      <c r="L129" s="273"/>
      <c r="M129" s="207" t="str">
        <f t="shared" si="81"/>
        <v/>
      </c>
      <c r="N129" s="160" t="str">
        <f t="shared" si="82"/>
        <v/>
      </c>
      <c r="O129" s="161" t="str">
        <f t="shared" si="135"/>
        <v/>
      </c>
      <c r="P129" s="252" t="str">
        <f t="shared" si="136"/>
        <v/>
      </c>
      <c r="Q129" s="254" t="str">
        <f t="shared" si="137"/>
        <v/>
      </c>
      <c r="R129" s="252" t="str">
        <f t="shared" si="83"/>
        <v/>
      </c>
      <c r="S129" s="258" t="str">
        <f t="shared" si="130"/>
        <v/>
      </c>
      <c r="T129" s="252" t="str">
        <f t="shared" si="131"/>
        <v/>
      </c>
      <c r="U129" s="258" t="str">
        <f t="shared" si="132"/>
        <v/>
      </c>
      <c r="V129" s="252" t="str">
        <f t="shared" si="133"/>
        <v/>
      </c>
      <c r="W129" s="258" t="str">
        <f t="shared" si="134"/>
        <v/>
      </c>
      <c r="X129" s="120"/>
      <c r="Y129" s="267"/>
      <c r="Z129" s="4" t="b">
        <f t="shared" si="84"/>
        <v>1</v>
      </c>
      <c r="AA129" s="4" t="b">
        <f t="shared" si="85"/>
        <v>0</v>
      </c>
      <c r="AB129" s="61" t="str">
        <f t="shared" si="86"/>
        <v/>
      </c>
      <c r="AC129" s="61" t="str">
        <f t="shared" si="87"/>
        <v/>
      </c>
      <c r="AD129" s="61" t="str">
        <f t="shared" si="88"/>
        <v/>
      </c>
      <c r="AE129" s="61" t="str">
        <f t="shared" si="89"/>
        <v/>
      </c>
      <c r="AF129" s="232" t="str">
        <f t="shared" si="90"/>
        <v/>
      </c>
      <c r="AG129" s="61" t="str">
        <f t="shared" si="91"/>
        <v/>
      </c>
      <c r="AH129" s="61" t="b">
        <f t="shared" si="92"/>
        <v>0</v>
      </c>
      <c r="AI129" s="61" t="b">
        <f t="shared" si="93"/>
        <v>1</v>
      </c>
      <c r="AJ129" s="61" t="b">
        <f t="shared" si="94"/>
        <v>1</v>
      </c>
      <c r="AK129" s="61" t="b">
        <f t="shared" si="95"/>
        <v>0</v>
      </c>
      <c r="AL129" s="61" t="b">
        <f t="shared" si="96"/>
        <v>0</v>
      </c>
      <c r="AM129" s="220" t="b">
        <f t="shared" si="97"/>
        <v>0</v>
      </c>
      <c r="AN129" s="220" t="b">
        <f t="shared" si="98"/>
        <v>0</v>
      </c>
      <c r="AO129" s="220" t="str">
        <f t="shared" si="99"/>
        <v/>
      </c>
      <c r="AP129" s="220" t="str">
        <f t="shared" si="100"/>
        <v/>
      </c>
      <c r="AQ129" s="220" t="str">
        <f t="shared" si="101"/>
        <v/>
      </c>
      <c r="AR129" s="220" t="str">
        <f t="shared" si="102"/>
        <v/>
      </c>
      <c r="AS129" s="4" t="str">
        <f t="shared" si="103"/>
        <v/>
      </c>
      <c r="AT129" s="220" t="str">
        <f t="shared" si="104"/>
        <v/>
      </c>
      <c r="AU129" s="220" t="str">
        <f t="shared" si="105"/>
        <v/>
      </c>
      <c r="AV129" s="220" t="str">
        <f t="shared" si="106"/>
        <v/>
      </c>
      <c r="AW129" s="233" t="str">
        <f t="shared" si="107"/>
        <v/>
      </c>
      <c r="AX129" s="233" t="str">
        <f t="shared" si="108"/>
        <v/>
      </c>
      <c r="AY129" s="222" t="str">
        <f t="shared" si="109"/>
        <v/>
      </c>
      <c r="AZ129" s="222" t="str">
        <f t="shared" si="110"/>
        <v/>
      </c>
      <c r="BA129" s="220" t="str">
        <f t="shared" si="111"/>
        <v/>
      </c>
      <c r="BB129" s="222" t="str">
        <f t="shared" si="112"/>
        <v/>
      </c>
      <c r="BC129" s="233" t="str">
        <f t="shared" si="113"/>
        <v/>
      </c>
      <c r="BD129" s="222" t="str">
        <f t="shared" si="114"/>
        <v/>
      </c>
      <c r="BE129" s="222" t="str">
        <f t="shared" si="115"/>
        <v/>
      </c>
      <c r="BF129" s="222" t="str">
        <f t="shared" si="116"/>
        <v/>
      </c>
      <c r="BG129" s="222" t="str">
        <f t="shared" si="117"/>
        <v/>
      </c>
      <c r="BH129" s="222" t="str">
        <f t="shared" si="118"/>
        <v/>
      </c>
      <c r="BI129" s="222" t="str">
        <f t="shared" si="119"/>
        <v/>
      </c>
      <c r="BJ129" s="222" t="str">
        <f t="shared" si="120"/>
        <v/>
      </c>
      <c r="BK129" s="222" t="str">
        <f t="shared" si="121"/>
        <v/>
      </c>
      <c r="BL129" s="220" t="str">
        <f t="shared" si="122"/>
        <v/>
      </c>
      <c r="BM129" s="220" t="str">
        <f t="shared" si="123"/>
        <v/>
      </c>
      <c r="BN129" s="220" t="str">
        <f t="shared" si="124"/>
        <v/>
      </c>
      <c r="BO129" s="220" t="str">
        <f t="shared" si="125"/>
        <v/>
      </c>
      <c r="BP129" s="220" t="str">
        <f>IF(AM129,VLOOKUP(AT129,'Beschäftigungsgruppen Honorare'!$I$17:$J$23,2,FALSE),"")</f>
        <v/>
      </c>
      <c r="BQ129" s="220" t="str">
        <f>IF(AN129,INDEX('Beschäftigungsgruppen Honorare'!$J$28:$M$31,BO129,BN129),"")</f>
        <v/>
      </c>
      <c r="BR129" s="220" t="str">
        <f t="shared" si="126"/>
        <v/>
      </c>
      <c r="BS129" s="220" t="str">
        <f>IF(AM129,VLOOKUP(AT129,'Beschäftigungsgruppen Honorare'!$I$17:$L$23,3,FALSE),"")</f>
        <v/>
      </c>
      <c r="BT129" s="220" t="str">
        <f>IF(AM129,VLOOKUP(AT129,'Beschäftigungsgruppen Honorare'!$I$17:$L$23,4,FALSE),"")</f>
        <v/>
      </c>
      <c r="BU129" s="220" t="b">
        <f>E129&lt;&gt;config!$H$20</f>
        <v>1</v>
      </c>
      <c r="BV129" s="64" t="b">
        <f t="shared" si="127"/>
        <v>0</v>
      </c>
      <c r="BW129" s="53" t="b">
        <f t="shared" si="128"/>
        <v>0</v>
      </c>
      <c r="BX129" s="53"/>
      <c r="BY129" s="53"/>
      <c r="BZ129" s="53"/>
      <c r="CA129" s="53"/>
      <c r="CB129" s="53"/>
      <c r="CI129" s="53"/>
      <c r="CJ129" s="53"/>
      <c r="CK129" s="53"/>
    </row>
    <row r="130" spans="2:89" ht="15" customHeight="1" x14ac:dyDescent="0.2">
      <c r="B130" s="203" t="str">
        <f t="shared" si="129"/>
        <v/>
      </c>
      <c r="C130" s="217"/>
      <c r="D130" s="127"/>
      <c r="E130" s="96"/>
      <c r="F130" s="271"/>
      <c r="G130" s="180"/>
      <c r="H130" s="181"/>
      <c r="I130" s="219"/>
      <c r="J130" s="259"/>
      <c r="K130" s="181"/>
      <c r="L130" s="273"/>
      <c r="M130" s="207" t="str">
        <f t="shared" si="81"/>
        <v/>
      </c>
      <c r="N130" s="160" t="str">
        <f t="shared" si="82"/>
        <v/>
      </c>
      <c r="O130" s="161" t="str">
        <f t="shared" si="135"/>
        <v/>
      </c>
      <c r="P130" s="252" t="str">
        <f t="shared" si="136"/>
        <v/>
      </c>
      <c r="Q130" s="254" t="str">
        <f t="shared" si="137"/>
        <v/>
      </c>
      <c r="R130" s="252" t="str">
        <f t="shared" si="83"/>
        <v/>
      </c>
      <c r="S130" s="258" t="str">
        <f t="shared" si="130"/>
        <v/>
      </c>
      <c r="T130" s="252" t="str">
        <f t="shared" si="131"/>
        <v/>
      </c>
      <c r="U130" s="258" t="str">
        <f t="shared" si="132"/>
        <v/>
      </c>
      <c r="V130" s="252" t="str">
        <f t="shared" si="133"/>
        <v/>
      </c>
      <c r="W130" s="258" t="str">
        <f t="shared" si="134"/>
        <v/>
      </c>
      <c r="X130" s="120"/>
      <c r="Y130" s="267"/>
      <c r="Z130" s="4" t="b">
        <f t="shared" si="84"/>
        <v>1</v>
      </c>
      <c r="AA130" s="4" t="b">
        <f t="shared" si="85"/>
        <v>0</v>
      </c>
      <c r="AB130" s="61" t="str">
        <f t="shared" si="86"/>
        <v/>
      </c>
      <c r="AC130" s="61" t="str">
        <f t="shared" si="87"/>
        <v/>
      </c>
      <c r="AD130" s="61" t="str">
        <f t="shared" si="88"/>
        <v/>
      </c>
      <c r="AE130" s="61" t="str">
        <f t="shared" si="89"/>
        <v/>
      </c>
      <c r="AF130" s="232" t="str">
        <f t="shared" si="90"/>
        <v/>
      </c>
      <c r="AG130" s="61" t="str">
        <f t="shared" si="91"/>
        <v/>
      </c>
      <c r="AH130" s="61" t="b">
        <f t="shared" si="92"/>
        <v>0</v>
      </c>
      <c r="AI130" s="61" t="b">
        <f t="shared" si="93"/>
        <v>1</v>
      </c>
      <c r="AJ130" s="61" t="b">
        <f t="shared" si="94"/>
        <v>1</v>
      </c>
      <c r="AK130" s="61" t="b">
        <f t="shared" si="95"/>
        <v>0</v>
      </c>
      <c r="AL130" s="61" t="b">
        <f t="shared" si="96"/>
        <v>0</v>
      </c>
      <c r="AM130" s="220" t="b">
        <f t="shared" si="97"/>
        <v>0</v>
      </c>
      <c r="AN130" s="220" t="b">
        <f t="shared" si="98"/>
        <v>0</v>
      </c>
      <c r="AO130" s="220" t="str">
        <f t="shared" si="99"/>
        <v/>
      </c>
      <c r="AP130" s="220" t="str">
        <f t="shared" si="100"/>
        <v/>
      </c>
      <c r="AQ130" s="220" t="str">
        <f t="shared" si="101"/>
        <v/>
      </c>
      <c r="AR130" s="220" t="str">
        <f t="shared" si="102"/>
        <v/>
      </c>
      <c r="AS130" s="4" t="str">
        <f t="shared" si="103"/>
        <v/>
      </c>
      <c r="AT130" s="220" t="str">
        <f t="shared" si="104"/>
        <v/>
      </c>
      <c r="AU130" s="220" t="str">
        <f t="shared" si="105"/>
        <v/>
      </c>
      <c r="AV130" s="220" t="str">
        <f t="shared" si="106"/>
        <v/>
      </c>
      <c r="AW130" s="233" t="str">
        <f t="shared" si="107"/>
        <v/>
      </c>
      <c r="AX130" s="233" t="str">
        <f t="shared" si="108"/>
        <v/>
      </c>
      <c r="AY130" s="222" t="str">
        <f t="shared" si="109"/>
        <v/>
      </c>
      <c r="AZ130" s="222" t="str">
        <f t="shared" si="110"/>
        <v/>
      </c>
      <c r="BA130" s="220" t="str">
        <f t="shared" si="111"/>
        <v/>
      </c>
      <c r="BB130" s="222" t="str">
        <f t="shared" si="112"/>
        <v/>
      </c>
      <c r="BC130" s="233" t="str">
        <f t="shared" si="113"/>
        <v/>
      </c>
      <c r="BD130" s="222" t="str">
        <f t="shared" si="114"/>
        <v/>
      </c>
      <c r="BE130" s="222" t="str">
        <f t="shared" si="115"/>
        <v/>
      </c>
      <c r="BF130" s="222" t="str">
        <f t="shared" si="116"/>
        <v/>
      </c>
      <c r="BG130" s="222" t="str">
        <f t="shared" si="117"/>
        <v/>
      </c>
      <c r="BH130" s="222" t="str">
        <f t="shared" si="118"/>
        <v/>
      </c>
      <c r="BI130" s="222" t="str">
        <f t="shared" si="119"/>
        <v/>
      </c>
      <c r="BJ130" s="222" t="str">
        <f t="shared" si="120"/>
        <v/>
      </c>
      <c r="BK130" s="222" t="str">
        <f t="shared" si="121"/>
        <v/>
      </c>
      <c r="BL130" s="220" t="str">
        <f t="shared" si="122"/>
        <v/>
      </c>
      <c r="BM130" s="220" t="str">
        <f t="shared" si="123"/>
        <v/>
      </c>
      <c r="BN130" s="220" t="str">
        <f t="shared" si="124"/>
        <v/>
      </c>
      <c r="BO130" s="220" t="str">
        <f t="shared" si="125"/>
        <v/>
      </c>
      <c r="BP130" s="220" t="str">
        <f>IF(AM130,VLOOKUP(AT130,'Beschäftigungsgruppen Honorare'!$I$17:$J$23,2,FALSE),"")</f>
        <v/>
      </c>
      <c r="BQ130" s="220" t="str">
        <f>IF(AN130,INDEX('Beschäftigungsgruppen Honorare'!$J$28:$M$31,BO130,BN130),"")</f>
        <v/>
      </c>
      <c r="BR130" s="220" t="str">
        <f t="shared" si="126"/>
        <v/>
      </c>
      <c r="BS130" s="220" t="str">
        <f>IF(AM130,VLOOKUP(AT130,'Beschäftigungsgruppen Honorare'!$I$17:$L$23,3,FALSE),"")</f>
        <v/>
      </c>
      <c r="BT130" s="220" t="str">
        <f>IF(AM130,VLOOKUP(AT130,'Beschäftigungsgruppen Honorare'!$I$17:$L$23,4,FALSE),"")</f>
        <v/>
      </c>
      <c r="BU130" s="220" t="b">
        <f>E130&lt;&gt;config!$H$20</f>
        <v>1</v>
      </c>
      <c r="BV130" s="64" t="b">
        <f t="shared" si="127"/>
        <v>0</v>
      </c>
      <c r="BW130" s="53" t="b">
        <f t="shared" si="128"/>
        <v>0</v>
      </c>
      <c r="BX130" s="53"/>
      <c r="BY130" s="53"/>
      <c r="BZ130" s="53"/>
      <c r="CA130" s="53"/>
      <c r="CB130" s="53"/>
      <c r="CI130" s="53"/>
      <c r="CJ130" s="53"/>
      <c r="CK130" s="53"/>
    </row>
    <row r="131" spans="2:89" ht="15" customHeight="1" x14ac:dyDescent="0.2">
      <c r="B131" s="203" t="str">
        <f t="shared" si="129"/>
        <v/>
      </c>
      <c r="C131" s="217"/>
      <c r="D131" s="127"/>
      <c r="E131" s="96"/>
      <c r="F131" s="271"/>
      <c r="G131" s="180"/>
      <c r="H131" s="181"/>
      <c r="I131" s="219"/>
      <c r="J131" s="259"/>
      <c r="K131" s="181"/>
      <c r="L131" s="273"/>
      <c r="M131" s="207" t="str">
        <f t="shared" si="81"/>
        <v/>
      </c>
      <c r="N131" s="160" t="str">
        <f t="shared" si="82"/>
        <v/>
      </c>
      <c r="O131" s="161" t="str">
        <f t="shared" si="135"/>
        <v/>
      </c>
      <c r="P131" s="252" t="str">
        <f t="shared" si="136"/>
        <v/>
      </c>
      <c r="Q131" s="254" t="str">
        <f t="shared" si="137"/>
        <v/>
      </c>
      <c r="R131" s="252" t="str">
        <f t="shared" si="83"/>
        <v/>
      </c>
      <c r="S131" s="258" t="str">
        <f t="shared" si="130"/>
        <v/>
      </c>
      <c r="T131" s="252" t="str">
        <f t="shared" si="131"/>
        <v/>
      </c>
      <c r="U131" s="258" t="str">
        <f t="shared" si="132"/>
        <v/>
      </c>
      <c r="V131" s="252" t="str">
        <f t="shared" si="133"/>
        <v/>
      </c>
      <c r="W131" s="258" t="str">
        <f t="shared" si="134"/>
        <v/>
      </c>
      <c r="X131" s="120"/>
      <c r="Y131" s="267"/>
      <c r="Z131" s="4" t="b">
        <f t="shared" si="84"/>
        <v>1</v>
      </c>
      <c r="AA131" s="4" t="b">
        <f t="shared" si="85"/>
        <v>0</v>
      </c>
      <c r="AB131" s="61" t="str">
        <f t="shared" si="86"/>
        <v/>
      </c>
      <c r="AC131" s="61" t="str">
        <f t="shared" si="87"/>
        <v/>
      </c>
      <c r="AD131" s="61" t="str">
        <f t="shared" si="88"/>
        <v/>
      </c>
      <c r="AE131" s="61" t="str">
        <f t="shared" si="89"/>
        <v/>
      </c>
      <c r="AF131" s="232" t="str">
        <f t="shared" si="90"/>
        <v/>
      </c>
      <c r="AG131" s="61" t="str">
        <f t="shared" si="91"/>
        <v/>
      </c>
      <c r="AH131" s="61" t="b">
        <f t="shared" si="92"/>
        <v>0</v>
      </c>
      <c r="AI131" s="61" t="b">
        <f t="shared" si="93"/>
        <v>1</v>
      </c>
      <c r="AJ131" s="61" t="b">
        <f t="shared" si="94"/>
        <v>1</v>
      </c>
      <c r="AK131" s="61" t="b">
        <f t="shared" si="95"/>
        <v>0</v>
      </c>
      <c r="AL131" s="61" t="b">
        <f t="shared" si="96"/>
        <v>0</v>
      </c>
      <c r="AM131" s="220" t="b">
        <f t="shared" si="97"/>
        <v>0</v>
      </c>
      <c r="AN131" s="220" t="b">
        <f t="shared" si="98"/>
        <v>0</v>
      </c>
      <c r="AO131" s="220" t="str">
        <f t="shared" si="99"/>
        <v/>
      </c>
      <c r="AP131" s="220" t="str">
        <f t="shared" si="100"/>
        <v/>
      </c>
      <c r="AQ131" s="220" t="str">
        <f t="shared" si="101"/>
        <v/>
      </c>
      <c r="AR131" s="220" t="str">
        <f t="shared" si="102"/>
        <v/>
      </c>
      <c r="AS131" s="4" t="str">
        <f t="shared" si="103"/>
        <v/>
      </c>
      <c r="AT131" s="220" t="str">
        <f t="shared" si="104"/>
        <v/>
      </c>
      <c r="AU131" s="220" t="str">
        <f t="shared" si="105"/>
        <v/>
      </c>
      <c r="AV131" s="220" t="str">
        <f t="shared" si="106"/>
        <v/>
      </c>
      <c r="AW131" s="233" t="str">
        <f t="shared" si="107"/>
        <v/>
      </c>
      <c r="AX131" s="233" t="str">
        <f t="shared" si="108"/>
        <v/>
      </c>
      <c r="AY131" s="222" t="str">
        <f t="shared" si="109"/>
        <v/>
      </c>
      <c r="AZ131" s="222" t="str">
        <f t="shared" si="110"/>
        <v/>
      </c>
      <c r="BA131" s="220" t="str">
        <f t="shared" si="111"/>
        <v/>
      </c>
      <c r="BB131" s="222" t="str">
        <f t="shared" si="112"/>
        <v/>
      </c>
      <c r="BC131" s="233" t="str">
        <f t="shared" si="113"/>
        <v/>
      </c>
      <c r="BD131" s="222" t="str">
        <f t="shared" si="114"/>
        <v/>
      </c>
      <c r="BE131" s="222" t="str">
        <f t="shared" si="115"/>
        <v/>
      </c>
      <c r="BF131" s="222" t="str">
        <f t="shared" si="116"/>
        <v/>
      </c>
      <c r="BG131" s="222" t="str">
        <f t="shared" si="117"/>
        <v/>
      </c>
      <c r="BH131" s="222" t="str">
        <f t="shared" si="118"/>
        <v/>
      </c>
      <c r="BI131" s="222" t="str">
        <f t="shared" si="119"/>
        <v/>
      </c>
      <c r="BJ131" s="222" t="str">
        <f t="shared" si="120"/>
        <v/>
      </c>
      <c r="BK131" s="222" t="str">
        <f t="shared" si="121"/>
        <v/>
      </c>
      <c r="BL131" s="220" t="str">
        <f t="shared" si="122"/>
        <v/>
      </c>
      <c r="BM131" s="220" t="str">
        <f t="shared" si="123"/>
        <v/>
      </c>
      <c r="BN131" s="220" t="str">
        <f t="shared" si="124"/>
        <v/>
      </c>
      <c r="BO131" s="220" t="str">
        <f t="shared" si="125"/>
        <v/>
      </c>
      <c r="BP131" s="220" t="str">
        <f>IF(AM131,VLOOKUP(AT131,'Beschäftigungsgruppen Honorare'!$I$17:$J$23,2,FALSE),"")</f>
        <v/>
      </c>
      <c r="BQ131" s="220" t="str">
        <f>IF(AN131,INDEX('Beschäftigungsgruppen Honorare'!$J$28:$M$31,BO131,BN131),"")</f>
        <v/>
      </c>
      <c r="BR131" s="220" t="str">
        <f t="shared" si="126"/>
        <v/>
      </c>
      <c r="BS131" s="220" t="str">
        <f>IF(AM131,VLOOKUP(AT131,'Beschäftigungsgruppen Honorare'!$I$17:$L$23,3,FALSE),"")</f>
        <v/>
      </c>
      <c r="BT131" s="220" t="str">
        <f>IF(AM131,VLOOKUP(AT131,'Beschäftigungsgruppen Honorare'!$I$17:$L$23,4,FALSE),"")</f>
        <v/>
      </c>
      <c r="BU131" s="220" t="b">
        <f>E131&lt;&gt;config!$H$20</f>
        <v>1</v>
      </c>
      <c r="BV131" s="64" t="b">
        <f t="shared" si="127"/>
        <v>0</v>
      </c>
      <c r="BW131" s="53" t="b">
        <f t="shared" si="128"/>
        <v>0</v>
      </c>
      <c r="BX131" s="53"/>
      <c r="BY131" s="53"/>
      <c r="BZ131" s="53"/>
      <c r="CA131" s="53"/>
      <c r="CB131" s="53"/>
      <c r="CI131" s="53"/>
      <c r="CJ131" s="53"/>
      <c r="CK131" s="53"/>
    </row>
    <row r="132" spans="2:89" ht="15" customHeight="1" x14ac:dyDescent="0.2">
      <c r="B132" s="203" t="str">
        <f t="shared" si="129"/>
        <v/>
      </c>
      <c r="C132" s="217"/>
      <c r="D132" s="127"/>
      <c r="E132" s="96"/>
      <c r="F132" s="271"/>
      <c r="G132" s="180"/>
      <c r="H132" s="181"/>
      <c r="I132" s="219"/>
      <c r="J132" s="259"/>
      <c r="K132" s="181"/>
      <c r="L132" s="273"/>
      <c r="M132" s="207" t="str">
        <f t="shared" si="81"/>
        <v/>
      </c>
      <c r="N132" s="160" t="str">
        <f t="shared" si="82"/>
        <v/>
      </c>
      <c r="O132" s="161" t="str">
        <f t="shared" si="135"/>
        <v/>
      </c>
      <c r="P132" s="252" t="str">
        <f t="shared" si="136"/>
        <v/>
      </c>
      <c r="Q132" s="254" t="str">
        <f t="shared" si="137"/>
        <v/>
      </c>
      <c r="R132" s="252" t="str">
        <f t="shared" si="83"/>
        <v/>
      </c>
      <c r="S132" s="258" t="str">
        <f t="shared" si="130"/>
        <v/>
      </c>
      <c r="T132" s="252" t="str">
        <f t="shared" si="131"/>
        <v/>
      </c>
      <c r="U132" s="258" t="str">
        <f t="shared" si="132"/>
        <v/>
      </c>
      <c r="V132" s="252" t="str">
        <f t="shared" si="133"/>
        <v/>
      </c>
      <c r="W132" s="258" t="str">
        <f t="shared" si="134"/>
        <v/>
      </c>
      <c r="X132" s="120"/>
      <c r="Y132" s="267"/>
      <c r="Z132" s="4" t="b">
        <f t="shared" si="84"/>
        <v>1</v>
      </c>
      <c r="AA132" s="4" t="b">
        <f t="shared" si="85"/>
        <v>0</v>
      </c>
      <c r="AB132" s="61" t="str">
        <f t="shared" si="86"/>
        <v/>
      </c>
      <c r="AC132" s="61" t="str">
        <f t="shared" si="87"/>
        <v/>
      </c>
      <c r="AD132" s="61" t="str">
        <f t="shared" si="88"/>
        <v/>
      </c>
      <c r="AE132" s="61" t="str">
        <f t="shared" si="89"/>
        <v/>
      </c>
      <c r="AF132" s="232" t="str">
        <f t="shared" si="90"/>
        <v/>
      </c>
      <c r="AG132" s="61" t="str">
        <f t="shared" si="91"/>
        <v/>
      </c>
      <c r="AH132" s="61" t="b">
        <f t="shared" si="92"/>
        <v>0</v>
      </c>
      <c r="AI132" s="61" t="b">
        <f t="shared" si="93"/>
        <v>1</v>
      </c>
      <c r="AJ132" s="61" t="b">
        <f t="shared" si="94"/>
        <v>1</v>
      </c>
      <c r="AK132" s="61" t="b">
        <f t="shared" si="95"/>
        <v>0</v>
      </c>
      <c r="AL132" s="61" t="b">
        <f t="shared" si="96"/>
        <v>0</v>
      </c>
      <c r="AM132" s="220" t="b">
        <f t="shared" si="97"/>
        <v>0</v>
      </c>
      <c r="AN132" s="220" t="b">
        <f t="shared" si="98"/>
        <v>0</v>
      </c>
      <c r="AO132" s="220" t="str">
        <f t="shared" si="99"/>
        <v/>
      </c>
      <c r="AP132" s="220" t="str">
        <f t="shared" si="100"/>
        <v/>
      </c>
      <c r="AQ132" s="220" t="str">
        <f t="shared" si="101"/>
        <v/>
      </c>
      <c r="AR132" s="220" t="str">
        <f t="shared" si="102"/>
        <v/>
      </c>
      <c r="AS132" s="4" t="str">
        <f t="shared" si="103"/>
        <v/>
      </c>
      <c r="AT132" s="220" t="str">
        <f t="shared" si="104"/>
        <v/>
      </c>
      <c r="AU132" s="220" t="str">
        <f t="shared" si="105"/>
        <v/>
      </c>
      <c r="AV132" s="220" t="str">
        <f t="shared" si="106"/>
        <v/>
      </c>
      <c r="AW132" s="233" t="str">
        <f t="shared" si="107"/>
        <v/>
      </c>
      <c r="AX132" s="233" t="str">
        <f t="shared" si="108"/>
        <v/>
      </c>
      <c r="AY132" s="222" t="str">
        <f t="shared" si="109"/>
        <v/>
      </c>
      <c r="AZ132" s="222" t="str">
        <f t="shared" si="110"/>
        <v/>
      </c>
      <c r="BA132" s="220" t="str">
        <f t="shared" si="111"/>
        <v/>
      </c>
      <c r="BB132" s="222" t="str">
        <f t="shared" si="112"/>
        <v/>
      </c>
      <c r="BC132" s="233" t="str">
        <f t="shared" si="113"/>
        <v/>
      </c>
      <c r="BD132" s="222" t="str">
        <f t="shared" si="114"/>
        <v/>
      </c>
      <c r="BE132" s="222" t="str">
        <f t="shared" si="115"/>
        <v/>
      </c>
      <c r="BF132" s="222" t="str">
        <f t="shared" si="116"/>
        <v/>
      </c>
      <c r="BG132" s="222" t="str">
        <f t="shared" si="117"/>
        <v/>
      </c>
      <c r="BH132" s="222" t="str">
        <f t="shared" si="118"/>
        <v/>
      </c>
      <c r="BI132" s="222" t="str">
        <f t="shared" si="119"/>
        <v/>
      </c>
      <c r="BJ132" s="222" t="str">
        <f t="shared" si="120"/>
        <v/>
      </c>
      <c r="BK132" s="222" t="str">
        <f t="shared" si="121"/>
        <v/>
      </c>
      <c r="BL132" s="220" t="str">
        <f t="shared" si="122"/>
        <v/>
      </c>
      <c r="BM132" s="220" t="str">
        <f t="shared" si="123"/>
        <v/>
      </c>
      <c r="BN132" s="220" t="str">
        <f t="shared" si="124"/>
        <v/>
      </c>
      <c r="BO132" s="220" t="str">
        <f t="shared" si="125"/>
        <v/>
      </c>
      <c r="BP132" s="220" t="str">
        <f>IF(AM132,VLOOKUP(AT132,'Beschäftigungsgruppen Honorare'!$I$17:$J$23,2,FALSE),"")</f>
        <v/>
      </c>
      <c r="BQ132" s="220" t="str">
        <f>IF(AN132,INDEX('Beschäftigungsgruppen Honorare'!$J$28:$M$31,BO132,BN132),"")</f>
        <v/>
      </c>
      <c r="BR132" s="220" t="str">
        <f t="shared" si="126"/>
        <v/>
      </c>
      <c r="BS132" s="220" t="str">
        <f>IF(AM132,VLOOKUP(AT132,'Beschäftigungsgruppen Honorare'!$I$17:$L$23,3,FALSE),"")</f>
        <v/>
      </c>
      <c r="BT132" s="220" t="str">
        <f>IF(AM132,VLOOKUP(AT132,'Beschäftigungsgruppen Honorare'!$I$17:$L$23,4,FALSE),"")</f>
        <v/>
      </c>
      <c r="BU132" s="220" t="b">
        <f>E132&lt;&gt;config!$H$20</f>
        <v>1</v>
      </c>
      <c r="BV132" s="64" t="b">
        <f t="shared" si="127"/>
        <v>0</v>
      </c>
      <c r="BW132" s="53" t="b">
        <f t="shared" si="128"/>
        <v>0</v>
      </c>
      <c r="BX132" s="53"/>
      <c r="BY132" s="53"/>
      <c r="BZ132" s="53"/>
      <c r="CA132" s="53"/>
      <c r="CB132" s="53"/>
      <c r="CI132" s="53"/>
      <c r="CJ132" s="53"/>
      <c r="CK132" s="53"/>
    </row>
    <row r="133" spans="2:89" ht="15" customHeight="1" x14ac:dyDescent="0.2">
      <c r="B133" s="203" t="str">
        <f t="shared" si="129"/>
        <v/>
      </c>
      <c r="C133" s="217"/>
      <c r="D133" s="127"/>
      <c r="E133" s="96"/>
      <c r="F133" s="271"/>
      <c r="G133" s="180"/>
      <c r="H133" s="181"/>
      <c r="I133" s="219"/>
      <c r="J133" s="259"/>
      <c r="K133" s="181"/>
      <c r="L133" s="273"/>
      <c r="M133" s="207" t="str">
        <f t="shared" si="81"/>
        <v/>
      </c>
      <c r="N133" s="160" t="str">
        <f t="shared" si="82"/>
        <v/>
      </c>
      <c r="O133" s="161" t="str">
        <f t="shared" si="135"/>
        <v/>
      </c>
      <c r="P133" s="252" t="str">
        <f t="shared" si="136"/>
        <v/>
      </c>
      <c r="Q133" s="254" t="str">
        <f t="shared" si="137"/>
        <v/>
      </c>
      <c r="R133" s="252" t="str">
        <f t="shared" si="83"/>
        <v/>
      </c>
      <c r="S133" s="258" t="str">
        <f t="shared" si="130"/>
        <v/>
      </c>
      <c r="T133" s="252" t="str">
        <f t="shared" si="131"/>
        <v/>
      </c>
      <c r="U133" s="258" t="str">
        <f t="shared" si="132"/>
        <v/>
      </c>
      <c r="V133" s="252" t="str">
        <f t="shared" si="133"/>
        <v/>
      </c>
      <c r="W133" s="258" t="str">
        <f t="shared" si="134"/>
        <v/>
      </c>
      <c r="X133" s="120"/>
      <c r="Y133" s="267"/>
      <c r="Z133" s="4" t="b">
        <f t="shared" si="84"/>
        <v>1</v>
      </c>
      <c r="AA133" s="4" t="b">
        <f t="shared" si="85"/>
        <v>0</v>
      </c>
      <c r="AB133" s="61" t="str">
        <f t="shared" si="86"/>
        <v/>
      </c>
      <c r="AC133" s="61" t="str">
        <f t="shared" si="87"/>
        <v/>
      </c>
      <c r="AD133" s="61" t="str">
        <f t="shared" si="88"/>
        <v/>
      </c>
      <c r="AE133" s="61" t="str">
        <f t="shared" si="89"/>
        <v/>
      </c>
      <c r="AF133" s="232" t="str">
        <f t="shared" si="90"/>
        <v/>
      </c>
      <c r="AG133" s="61" t="str">
        <f t="shared" si="91"/>
        <v/>
      </c>
      <c r="AH133" s="61" t="b">
        <f t="shared" si="92"/>
        <v>0</v>
      </c>
      <c r="AI133" s="61" t="b">
        <f t="shared" si="93"/>
        <v>1</v>
      </c>
      <c r="AJ133" s="61" t="b">
        <f t="shared" si="94"/>
        <v>1</v>
      </c>
      <c r="AK133" s="61" t="b">
        <f t="shared" si="95"/>
        <v>0</v>
      </c>
      <c r="AL133" s="61" t="b">
        <f t="shared" si="96"/>
        <v>0</v>
      </c>
      <c r="AM133" s="220" t="b">
        <f t="shared" si="97"/>
        <v>0</v>
      </c>
      <c r="AN133" s="220" t="b">
        <f t="shared" si="98"/>
        <v>0</v>
      </c>
      <c r="AO133" s="220" t="str">
        <f t="shared" si="99"/>
        <v/>
      </c>
      <c r="AP133" s="220" t="str">
        <f t="shared" si="100"/>
        <v/>
      </c>
      <c r="AQ133" s="220" t="str">
        <f t="shared" si="101"/>
        <v/>
      </c>
      <c r="AR133" s="220" t="str">
        <f t="shared" si="102"/>
        <v/>
      </c>
      <c r="AS133" s="4" t="str">
        <f t="shared" si="103"/>
        <v/>
      </c>
      <c r="AT133" s="220" t="str">
        <f t="shared" si="104"/>
        <v/>
      </c>
      <c r="AU133" s="220" t="str">
        <f t="shared" si="105"/>
        <v/>
      </c>
      <c r="AV133" s="220" t="str">
        <f t="shared" si="106"/>
        <v/>
      </c>
      <c r="AW133" s="233" t="str">
        <f t="shared" si="107"/>
        <v/>
      </c>
      <c r="AX133" s="233" t="str">
        <f t="shared" si="108"/>
        <v/>
      </c>
      <c r="AY133" s="222" t="str">
        <f t="shared" si="109"/>
        <v/>
      </c>
      <c r="AZ133" s="222" t="str">
        <f t="shared" si="110"/>
        <v/>
      </c>
      <c r="BA133" s="220" t="str">
        <f t="shared" si="111"/>
        <v/>
      </c>
      <c r="BB133" s="222" t="str">
        <f t="shared" si="112"/>
        <v/>
      </c>
      <c r="BC133" s="233" t="str">
        <f t="shared" si="113"/>
        <v/>
      </c>
      <c r="BD133" s="222" t="str">
        <f t="shared" si="114"/>
        <v/>
      </c>
      <c r="BE133" s="222" t="str">
        <f t="shared" si="115"/>
        <v/>
      </c>
      <c r="BF133" s="222" t="str">
        <f t="shared" si="116"/>
        <v/>
      </c>
      <c r="BG133" s="222" t="str">
        <f t="shared" si="117"/>
        <v/>
      </c>
      <c r="BH133" s="222" t="str">
        <f t="shared" si="118"/>
        <v/>
      </c>
      <c r="BI133" s="222" t="str">
        <f t="shared" si="119"/>
        <v/>
      </c>
      <c r="BJ133" s="222" t="str">
        <f t="shared" si="120"/>
        <v/>
      </c>
      <c r="BK133" s="222" t="str">
        <f t="shared" si="121"/>
        <v/>
      </c>
      <c r="BL133" s="220" t="str">
        <f t="shared" si="122"/>
        <v/>
      </c>
      <c r="BM133" s="220" t="str">
        <f t="shared" si="123"/>
        <v/>
      </c>
      <c r="BN133" s="220" t="str">
        <f t="shared" si="124"/>
        <v/>
      </c>
      <c r="BO133" s="220" t="str">
        <f t="shared" si="125"/>
        <v/>
      </c>
      <c r="BP133" s="220" t="str">
        <f>IF(AM133,VLOOKUP(AT133,'Beschäftigungsgruppen Honorare'!$I$17:$J$23,2,FALSE),"")</f>
        <v/>
      </c>
      <c r="BQ133" s="220" t="str">
        <f>IF(AN133,INDEX('Beschäftigungsgruppen Honorare'!$J$28:$M$31,BO133,BN133),"")</f>
        <v/>
      </c>
      <c r="BR133" s="220" t="str">
        <f t="shared" si="126"/>
        <v/>
      </c>
      <c r="BS133" s="220" t="str">
        <f>IF(AM133,VLOOKUP(AT133,'Beschäftigungsgruppen Honorare'!$I$17:$L$23,3,FALSE),"")</f>
        <v/>
      </c>
      <c r="BT133" s="220" t="str">
        <f>IF(AM133,VLOOKUP(AT133,'Beschäftigungsgruppen Honorare'!$I$17:$L$23,4,FALSE),"")</f>
        <v/>
      </c>
      <c r="BU133" s="220" t="b">
        <f>E133&lt;&gt;config!$H$20</f>
        <v>1</v>
      </c>
      <c r="BV133" s="64" t="b">
        <f t="shared" si="127"/>
        <v>0</v>
      </c>
      <c r="BW133" s="53" t="b">
        <f t="shared" si="128"/>
        <v>0</v>
      </c>
      <c r="BX133" s="53"/>
      <c r="BY133" s="53"/>
      <c r="BZ133" s="53"/>
      <c r="CA133" s="53"/>
      <c r="CB133" s="53"/>
      <c r="CI133" s="53"/>
      <c r="CJ133" s="53"/>
      <c r="CK133" s="53"/>
    </row>
    <row r="134" spans="2:89" ht="15" customHeight="1" x14ac:dyDescent="0.2">
      <c r="B134" s="203" t="str">
        <f t="shared" si="129"/>
        <v/>
      </c>
      <c r="C134" s="217"/>
      <c r="D134" s="127"/>
      <c r="E134" s="96"/>
      <c r="F134" s="271"/>
      <c r="G134" s="180"/>
      <c r="H134" s="181"/>
      <c r="I134" s="219"/>
      <c r="J134" s="259"/>
      <c r="K134" s="181"/>
      <c r="L134" s="273"/>
      <c r="M134" s="207" t="str">
        <f t="shared" si="81"/>
        <v/>
      </c>
      <c r="N134" s="160" t="str">
        <f t="shared" si="82"/>
        <v/>
      </c>
      <c r="O134" s="161" t="str">
        <f t="shared" si="135"/>
        <v/>
      </c>
      <c r="P134" s="252" t="str">
        <f t="shared" si="136"/>
        <v/>
      </c>
      <c r="Q134" s="254" t="str">
        <f t="shared" si="137"/>
        <v/>
      </c>
      <c r="R134" s="252" t="str">
        <f t="shared" si="83"/>
        <v/>
      </c>
      <c r="S134" s="258" t="str">
        <f t="shared" si="130"/>
        <v/>
      </c>
      <c r="T134" s="252" t="str">
        <f t="shared" si="131"/>
        <v/>
      </c>
      <c r="U134" s="258" t="str">
        <f t="shared" si="132"/>
        <v/>
      </c>
      <c r="V134" s="252" t="str">
        <f t="shared" si="133"/>
        <v/>
      </c>
      <c r="W134" s="258" t="str">
        <f t="shared" si="134"/>
        <v/>
      </c>
      <c r="X134" s="120"/>
      <c r="Y134" s="267"/>
      <c r="Z134" s="4" t="b">
        <f t="shared" si="84"/>
        <v>1</v>
      </c>
      <c r="AA134" s="4" t="b">
        <f t="shared" si="85"/>
        <v>0</v>
      </c>
      <c r="AB134" s="61" t="str">
        <f t="shared" si="86"/>
        <v/>
      </c>
      <c r="AC134" s="61" t="str">
        <f t="shared" si="87"/>
        <v/>
      </c>
      <c r="AD134" s="61" t="str">
        <f t="shared" si="88"/>
        <v/>
      </c>
      <c r="AE134" s="61" t="str">
        <f t="shared" si="89"/>
        <v/>
      </c>
      <c r="AF134" s="232" t="str">
        <f t="shared" si="90"/>
        <v/>
      </c>
      <c r="AG134" s="61" t="str">
        <f t="shared" si="91"/>
        <v/>
      </c>
      <c r="AH134" s="61" t="b">
        <f t="shared" si="92"/>
        <v>0</v>
      </c>
      <c r="AI134" s="61" t="b">
        <f t="shared" si="93"/>
        <v>1</v>
      </c>
      <c r="AJ134" s="61" t="b">
        <f t="shared" si="94"/>
        <v>1</v>
      </c>
      <c r="AK134" s="61" t="b">
        <f t="shared" si="95"/>
        <v>0</v>
      </c>
      <c r="AL134" s="61" t="b">
        <f t="shared" si="96"/>
        <v>0</v>
      </c>
      <c r="AM134" s="220" t="b">
        <f t="shared" si="97"/>
        <v>0</v>
      </c>
      <c r="AN134" s="220" t="b">
        <f t="shared" si="98"/>
        <v>0</v>
      </c>
      <c r="AO134" s="220" t="str">
        <f t="shared" si="99"/>
        <v/>
      </c>
      <c r="AP134" s="220" t="str">
        <f t="shared" si="100"/>
        <v/>
      </c>
      <c r="AQ134" s="220" t="str">
        <f t="shared" si="101"/>
        <v/>
      </c>
      <c r="AR134" s="220" t="str">
        <f t="shared" si="102"/>
        <v/>
      </c>
      <c r="AS134" s="4" t="str">
        <f t="shared" si="103"/>
        <v/>
      </c>
      <c r="AT134" s="220" t="str">
        <f t="shared" si="104"/>
        <v/>
      </c>
      <c r="AU134" s="220" t="str">
        <f t="shared" si="105"/>
        <v/>
      </c>
      <c r="AV134" s="220" t="str">
        <f t="shared" si="106"/>
        <v/>
      </c>
      <c r="AW134" s="233" t="str">
        <f t="shared" si="107"/>
        <v/>
      </c>
      <c r="AX134" s="233" t="str">
        <f t="shared" si="108"/>
        <v/>
      </c>
      <c r="AY134" s="222" t="str">
        <f t="shared" si="109"/>
        <v/>
      </c>
      <c r="AZ134" s="222" t="str">
        <f t="shared" si="110"/>
        <v/>
      </c>
      <c r="BA134" s="220" t="str">
        <f t="shared" si="111"/>
        <v/>
      </c>
      <c r="BB134" s="222" t="str">
        <f t="shared" si="112"/>
        <v/>
      </c>
      <c r="BC134" s="233" t="str">
        <f t="shared" si="113"/>
        <v/>
      </c>
      <c r="BD134" s="222" t="str">
        <f t="shared" si="114"/>
        <v/>
      </c>
      <c r="BE134" s="222" t="str">
        <f t="shared" si="115"/>
        <v/>
      </c>
      <c r="BF134" s="222" t="str">
        <f t="shared" si="116"/>
        <v/>
      </c>
      <c r="BG134" s="222" t="str">
        <f t="shared" si="117"/>
        <v/>
      </c>
      <c r="BH134" s="222" t="str">
        <f t="shared" si="118"/>
        <v/>
      </c>
      <c r="BI134" s="222" t="str">
        <f t="shared" si="119"/>
        <v/>
      </c>
      <c r="BJ134" s="222" t="str">
        <f t="shared" si="120"/>
        <v/>
      </c>
      <c r="BK134" s="222" t="str">
        <f t="shared" si="121"/>
        <v/>
      </c>
      <c r="BL134" s="220" t="str">
        <f t="shared" si="122"/>
        <v/>
      </c>
      <c r="BM134" s="220" t="str">
        <f t="shared" si="123"/>
        <v/>
      </c>
      <c r="BN134" s="220" t="str">
        <f t="shared" si="124"/>
        <v/>
      </c>
      <c r="BO134" s="220" t="str">
        <f t="shared" si="125"/>
        <v/>
      </c>
      <c r="BP134" s="220" t="str">
        <f>IF(AM134,VLOOKUP(AT134,'Beschäftigungsgruppen Honorare'!$I$17:$J$23,2,FALSE),"")</f>
        <v/>
      </c>
      <c r="BQ134" s="220" t="str">
        <f>IF(AN134,INDEX('Beschäftigungsgruppen Honorare'!$J$28:$M$31,BO134,BN134),"")</f>
        <v/>
      </c>
      <c r="BR134" s="220" t="str">
        <f t="shared" si="126"/>
        <v/>
      </c>
      <c r="BS134" s="220" t="str">
        <f>IF(AM134,VLOOKUP(AT134,'Beschäftigungsgruppen Honorare'!$I$17:$L$23,3,FALSE),"")</f>
        <v/>
      </c>
      <c r="BT134" s="220" t="str">
        <f>IF(AM134,VLOOKUP(AT134,'Beschäftigungsgruppen Honorare'!$I$17:$L$23,4,FALSE),"")</f>
        <v/>
      </c>
      <c r="BU134" s="220" t="b">
        <f>E134&lt;&gt;config!$H$20</f>
        <v>1</v>
      </c>
      <c r="BV134" s="64" t="b">
        <f t="shared" si="127"/>
        <v>0</v>
      </c>
      <c r="BW134" s="53" t="b">
        <f t="shared" si="128"/>
        <v>0</v>
      </c>
      <c r="BX134" s="53"/>
      <c r="BY134" s="53"/>
      <c r="BZ134" s="53"/>
      <c r="CA134" s="53"/>
      <c r="CB134" s="53"/>
      <c r="CI134" s="53"/>
      <c r="CJ134" s="53"/>
      <c r="CK134" s="53"/>
    </row>
    <row r="135" spans="2:89" ht="15" customHeight="1" x14ac:dyDescent="0.2">
      <c r="B135" s="203" t="str">
        <f t="shared" si="129"/>
        <v/>
      </c>
      <c r="C135" s="217"/>
      <c r="D135" s="127"/>
      <c r="E135" s="96"/>
      <c r="F135" s="271"/>
      <c r="G135" s="180"/>
      <c r="H135" s="181"/>
      <c r="I135" s="219"/>
      <c r="J135" s="259"/>
      <c r="K135" s="181"/>
      <c r="L135" s="273"/>
      <c r="M135" s="207" t="str">
        <f t="shared" si="81"/>
        <v/>
      </c>
      <c r="N135" s="160" t="str">
        <f t="shared" si="82"/>
        <v/>
      </c>
      <c r="O135" s="161" t="str">
        <f t="shared" si="135"/>
        <v/>
      </c>
      <c r="P135" s="252" t="str">
        <f t="shared" si="136"/>
        <v/>
      </c>
      <c r="Q135" s="254" t="str">
        <f t="shared" si="137"/>
        <v/>
      </c>
      <c r="R135" s="252" t="str">
        <f t="shared" si="83"/>
        <v/>
      </c>
      <c r="S135" s="258" t="str">
        <f t="shared" si="130"/>
        <v/>
      </c>
      <c r="T135" s="252" t="str">
        <f t="shared" si="131"/>
        <v/>
      </c>
      <c r="U135" s="258" t="str">
        <f t="shared" si="132"/>
        <v/>
      </c>
      <c r="V135" s="252" t="str">
        <f t="shared" si="133"/>
        <v/>
      </c>
      <c r="W135" s="258" t="str">
        <f t="shared" si="134"/>
        <v/>
      </c>
      <c r="X135" s="120"/>
      <c r="Y135" s="267"/>
      <c r="Z135" s="4" t="b">
        <f t="shared" si="84"/>
        <v>1</v>
      </c>
      <c r="AA135" s="4" t="b">
        <f t="shared" si="85"/>
        <v>0</v>
      </c>
      <c r="AB135" s="61" t="str">
        <f t="shared" si="86"/>
        <v/>
      </c>
      <c r="AC135" s="61" t="str">
        <f t="shared" si="87"/>
        <v/>
      </c>
      <c r="AD135" s="61" t="str">
        <f t="shared" si="88"/>
        <v/>
      </c>
      <c r="AE135" s="61" t="str">
        <f t="shared" si="89"/>
        <v/>
      </c>
      <c r="AF135" s="232" t="str">
        <f t="shared" si="90"/>
        <v/>
      </c>
      <c r="AG135" s="61" t="str">
        <f t="shared" si="91"/>
        <v/>
      </c>
      <c r="AH135" s="61" t="b">
        <f t="shared" si="92"/>
        <v>0</v>
      </c>
      <c r="AI135" s="61" t="b">
        <f t="shared" si="93"/>
        <v>1</v>
      </c>
      <c r="AJ135" s="61" t="b">
        <f t="shared" si="94"/>
        <v>1</v>
      </c>
      <c r="AK135" s="61" t="b">
        <f t="shared" si="95"/>
        <v>0</v>
      </c>
      <c r="AL135" s="61" t="b">
        <f t="shared" si="96"/>
        <v>0</v>
      </c>
      <c r="AM135" s="220" t="b">
        <f t="shared" si="97"/>
        <v>0</v>
      </c>
      <c r="AN135" s="220" t="b">
        <f t="shared" si="98"/>
        <v>0</v>
      </c>
      <c r="AO135" s="220" t="str">
        <f t="shared" si="99"/>
        <v/>
      </c>
      <c r="AP135" s="220" t="str">
        <f t="shared" si="100"/>
        <v/>
      </c>
      <c r="AQ135" s="220" t="str">
        <f t="shared" si="101"/>
        <v/>
      </c>
      <c r="AR135" s="220" t="str">
        <f t="shared" si="102"/>
        <v/>
      </c>
      <c r="AS135" s="4" t="str">
        <f t="shared" si="103"/>
        <v/>
      </c>
      <c r="AT135" s="220" t="str">
        <f t="shared" si="104"/>
        <v/>
      </c>
      <c r="AU135" s="220" t="str">
        <f t="shared" si="105"/>
        <v/>
      </c>
      <c r="AV135" s="220" t="str">
        <f t="shared" si="106"/>
        <v/>
      </c>
      <c r="AW135" s="233" t="str">
        <f t="shared" si="107"/>
        <v/>
      </c>
      <c r="AX135" s="233" t="str">
        <f t="shared" si="108"/>
        <v/>
      </c>
      <c r="AY135" s="222" t="str">
        <f t="shared" si="109"/>
        <v/>
      </c>
      <c r="AZ135" s="222" t="str">
        <f t="shared" si="110"/>
        <v/>
      </c>
      <c r="BA135" s="220" t="str">
        <f t="shared" si="111"/>
        <v/>
      </c>
      <c r="BB135" s="222" t="str">
        <f t="shared" si="112"/>
        <v/>
      </c>
      <c r="BC135" s="233" t="str">
        <f t="shared" si="113"/>
        <v/>
      </c>
      <c r="BD135" s="222" t="str">
        <f t="shared" si="114"/>
        <v/>
      </c>
      <c r="BE135" s="222" t="str">
        <f t="shared" si="115"/>
        <v/>
      </c>
      <c r="BF135" s="222" t="str">
        <f t="shared" si="116"/>
        <v/>
      </c>
      <c r="BG135" s="222" t="str">
        <f t="shared" si="117"/>
        <v/>
      </c>
      <c r="BH135" s="222" t="str">
        <f t="shared" si="118"/>
        <v/>
      </c>
      <c r="BI135" s="222" t="str">
        <f t="shared" si="119"/>
        <v/>
      </c>
      <c r="BJ135" s="222" t="str">
        <f t="shared" si="120"/>
        <v/>
      </c>
      <c r="BK135" s="222" t="str">
        <f t="shared" si="121"/>
        <v/>
      </c>
      <c r="BL135" s="220" t="str">
        <f t="shared" si="122"/>
        <v/>
      </c>
      <c r="BM135" s="220" t="str">
        <f t="shared" si="123"/>
        <v/>
      </c>
      <c r="BN135" s="220" t="str">
        <f t="shared" si="124"/>
        <v/>
      </c>
      <c r="BO135" s="220" t="str">
        <f t="shared" si="125"/>
        <v/>
      </c>
      <c r="BP135" s="220" t="str">
        <f>IF(AM135,VLOOKUP(AT135,'Beschäftigungsgruppen Honorare'!$I$17:$J$23,2,FALSE),"")</f>
        <v/>
      </c>
      <c r="BQ135" s="220" t="str">
        <f>IF(AN135,INDEX('Beschäftigungsgruppen Honorare'!$J$28:$M$31,BO135,BN135),"")</f>
        <v/>
      </c>
      <c r="BR135" s="220" t="str">
        <f t="shared" si="126"/>
        <v/>
      </c>
      <c r="BS135" s="220" t="str">
        <f>IF(AM135,VLOOKUP(AT135,'Beschäftigungsgruppen Honorare'!$I$17:$L$23,3,FALSE),"")</f>
        <v/>
      </c>
      <c r="BT135" s="220" t="str">
        <f>IF(AM135,VLOOKUP(AT135,'Beschäftigungsgruppen Honorare'!$I$17:$L$23,4,FALSE),"")</f>
        <v/>
      </c>
      <c r="BU135" s="220" t="b">
        <f>E135&lt;&gt;config!$H$20</f>
        <v>1</v>
      </c>
      <c r="BV135" s="64" t="b">
        <f t="shared" si="127"/>
        <v>0</v>
      </c>
      <c r="BW135" s="53" t="b">
        <f t="shared" si="128"/>
        <v>0</v>
      </c>
      <c r="BX135" s="53"/>
      <c r="BY135" s="53"/>
      <c r="BZ135" s="53"/>
      <c r="CA135" s="53"/>
      <c r="CB135" s="53"/>
      <c r="CI135" s="53"/>
      <c r="CJ135" s="53"/>
      <c r="CK135" s="53"/>
    </row>
    <row r="136" spans="2:89" ht="15" customHeight="1" x14ac:dyDescent="0.2">
      <c r="B136" s="203" t="str">
        <f t="shared" si="129"/>
        <v/>
      </c>
      <c r="C136" s="217"/>
      <c r="D136" s="127"/>
      <c r="E136" s="96"/>
      <c r="F136" s="271"/>
      <c r="G136" s="180"/>
      <c r="H136" s="181"/>
      <c r="I136" s="219"/>
      <c r="J136" s="259"/>
      <c r="K136" s="181"/>
      <c r="L136" s="273"/>
      <c r="M136" s="207" t="str">
        <f t="shared" si="81"/>
        <v/>
      </c>
      <c r="N136" s="160" t="str">
        <f t="shared" si="82"/>
        <v/>
      </c>
      <c r="O136" s="161" t="str">
        <f t="shared" si="135"/>
        <v/>
      </c>
      <c r="P136" s="252" t="str">
        <f t="shared" si="136"/>
        <v/>
      </c>
      <c r="Q136" s="254" t="str">
        <f t="shared" si="137"/>
        <v/>
      </c>
      <c r="R136" s="252" t="str">
        <f t="shared" si="83"/>
        <v/>
      </c>
      <c r="S136" s="258" t="str">
        <f t="shared" si="130"/>
        <v/>
      </c>
      <c r="T136" s="252" t="str">
        <f t="shared" si="131"/>
        <v/>
      </c>
      <c r="U136" s="258" t="str">
        <f t="shared" si="132"/>
        <v/>
      </c>
      <c r="V136" s="252" t="str">
        <f t="shared" si="133"/>
        <v/>
      </c>
      <c r="W136" s="258" t="str">
        <f t="shared" si="134"/>
        <v/>
      </c>
      <c r="X136" s="120"/>
      <c r="Y136" s="267"/>
      <c r="Z136" s="4" t="b">
        <f t="shared" si="84"/>
        <v>1</v>
      </c>
      <c r="AA136" s="4" t="b">
        <f t="shared" si="85"/>
        <v>0</v>
      </c>
      <c r="AB136" s="61" t="str">
        <f t="shared" si="86"/>
        <v/>
      </c>
      <c r="AC136" s="61" t="str">
        <f t="shared" si="87"/>
        <v/>
      </c>
      <c r="AD136" s="61" t="str">
        <f t="shared" si="88"/>
        <v/>
      </c>
      <c r="AE136" s="61" t="str">
        <f t="shared" si="89"/>
        <v/>
      </c>
      <c r="AF136" s="232" t="str">
        <f t="shared" si="90"/>
        <v/>
      </c>
      <c r="AG136" s="61" t="str">
        <f t="shared" si="91"/>
        <v/>
      </c>
      <c r="AH136" s="61" t="b">
        <f t="shared" si="92"/>
        <v>0</v>
      </c>
      <c r="AI136" s="61" t="b">
        <f t="shared" si="93"/>
        <v>1</v>
      </c>
      <c r="AJ136" s="61" t="b">
        <f t="shared" si="94"/>
        <v>1</v>
      </c>
      <c r="AK136" s="61" t="b">
        <f t="shared" si="95"/>
        <v>0</v>
      </c>
      <c r="AL136" s="61" t="b">
        <f t="shared" si="96"/>
        <v>0</v>
      </c>
      <c r="AM136" s="220" t="b">
        <f t="shared" si="97"/>
        <v>0</v>
      </c>
      <c r="AN136" s="220" t="b">
        <f t="shared" si="98"/>
        <v>0</v>
      </c>
      <c r="AO136" s="220" t="str">
        <f t="shared" si="99"/>
        <v/>
      </c>
      <c r="AP136" s="220" t="str">
        <f t="shared" si="100"/>
        <v/>
      </c>
      <c r="AQ136" s="220" t="str">
        <f t="shared" si="101"/>
        <v/>
      </c>
      <c r="AR136" s="220" t="str">
        <f t="shared" si="102"/>
        <v/>
      </c>
      <c r="AS136" s="4" t="str">
        <f t="shared" si="103"/>
        <v/>
      </c>
      <c r="AT136" s="220" t="str">
        <f t="shared" si="104"/>
        <v/>
      </c>
      <c r="AU136" s="220" t="str">
        <f t="shared" si="105"/>
        <v/>
      </c>
      <c r="AV136" s="220" t="str">
        <f t="shared" si="106"/>
        <v/>
      </c>
      <c r="AW136" s="233" t="str">
        <f t="shared" si="107"/>
        <v/>
      </c>
      <c r="AX136" s="233" t="str">
        <f t="shared" si="108"/>
        <v/>
      </c>
      <c r="AY136" s="222" t="str">
        <f t="shared" si="109"/>
        <v/>
      </c>
      <c r="AZ136" s="222" t="str">
        <f t="shared" si="110"/>
        <v/>
      </c>
      <c r="BA136" s="220" t="str">
        <f t="shared" si="111"/>
        <v/>
      </c>
      <c r="BB136" s="222" t="str">
        <f t="shared" si="112"/>
        <v/>
      </c>
      <c r="BC136" s="233" t="str">
        <f t="shared" si="113"/>
        <v/>
      </c>
      <c r="BD136" s="222" t="str">
        <f t="shared" si="114"/>
        <v/>
      </c>
      <c r="BE136" s="222" t="str">
        <f t="shared" si="115"/>
        <v/>
      </c>
      <c r="BF136" s="222" t="str">
        <f t="shared" si="116"/>
        <v/>
      </c>
      <c r="BG136" s="222" t="str">
        <f t="shared" si="117"/>
        <v/>
      </c>
      <c r="BH136" s="222" t="str">
        <f t="shared" si="118"/>
        <v/>
      </c>
      <c r="BI136" s="222" t="str">
        <f t="shared" si="119"/>
        <v/>
      </c>
      <c r="BJ136" s="222" t="str">
        <f t="shared" si="120"/>
        <v/>
      </c>
      <c r="BK136" s="222" t="str">
        <f t="shared" si="121"/>
        <v/>
      </c>
      <c r="BL136" s="220" t="str">
        <f t="shared" si="122"/>
        <v/>
      </c>
      <c r="BM136" s="220" t="str">
        <f t="shared" si="123"/>
        <v/>
      </c>
      <c r="BN136" s="220" t="str">
        <f t="shared" si="124"/>
        <v/>
      </c>
      <c r="BO136" s="220" t="str">
        <f t="shared" si="125"/>
        <v/>
      </c>
      <c r="BP136" s="220" t="str">
        <f>IF(AM136,VLOOKUP(AT136,'Beschäftigungsgruppen Honorare'!$I$17:$J$23,2,FALSE),"")</f>
        <v/>
      </c>
      <c r="BQ136" s="220" t="str">
        <f>IF(AN136,INDEX('Beschäftigungsgruppen Honorare'!$J$28:$M$31,BO136,BN136),"")</f>
        <v/>
      </c>
      <c r="BR136" s="220" t="str">
        <f t="shared" si="126"/>
        <v/>
      </c>
      <c r="BS136" s="220" t="str">
        <f>IF(AM136,VLOOKUP(AT136,'Beschäftigungsgruppen Honorare'!$I$17:$L$23,3,FALSE),"")</f>
        <v/>
      </c>
      <c r="BT136" s="220" t="str">
        <f>IF(AM136,VLOOKUP(AT136,'Beschäftigungsgruppen Honorare'!$I$17:$L$23,4,FALSE),"")</f>
        <v/>
      </c>
      <c r="BU136" s="220" t="b">
        <f>E136&lt;&gt;config!$H$20</f>
        <v>1</v>
      </c>
      <c r="BV136" s="64" t="b">
        <f t="shared" si="127"/>
        <v>0</v>
      </c>
      <c r="BW136" s="53" t="b">
        <f t="shared" si="128"/>
        <v>0</v>
      </c>
      <c r="BX136" s="53"/>
      <c r="BY136" s="53"/>
      <c r="BZ136" s="53"/>
      <c r="CA136" s="53"/>
      <c r="CB136" s="53"/>
      <c r="CI136" s="53"/>
      <c r="CJ136" s="53"/>
      <c r="CK136" s="53"/>
    </row>
    <row r="137" spans="2:89" ht="15" customHeight="1" x14ac:dyDescent="0.2">
      <c r="B137" s="203" t="str">
        <f t="shared" si="129"/>
        <v/>
      </c>
      <c r="C137" s="217"/>
      <c r="D137" s="127"/>
      <c r="E137" s="96"/>
      <c r="F137" s="271"/>
      <c r="G137" s="180"/>
      <c r="H137" s="181"/>
      <c r="I137" s="219"/>
      <c r="J137" s="259"/>
      <c r="K137" s="181"/>
      <c r="L137" s="273"/>
      <c r="M137" s="207" t="str">
        <f t="shared" si="81"/>
        <v/>
      </c>
      <c r="N137" s="160" t="str">
        <f t="shared" si="82"/>
        <v/>
      </c>
      <c r="O137" s="161" t="str">
        <f t="shared" si="135"/>
        <v/>
      </c>
      <c r="P137" s="252" t="str">
        <f t="shared" si="136"/>
        <v/>
      </c>
      <c r="Q137" s="254" t="str">
        <f t="shared" si="137"/>
        <v/>
      </c>
      <c r="R137" s="252" t="str">
        <f t="shared" si="83"/>
        <v/>
      </c>
      <c r="S137" s="258" t="str">
        <f t="shared" si="130"/>
        <v/>
      </c>
      <c r="T137" s="252" t="str">
        <f t="shared" si="131"/>
        <v/>
      </c>
      <c r="U137" s="258" t="str">
        <f t="shared" si="132"/>
        <v/>
      </c>
      <c r="V137" s="252" t="str">
        <f t="shared" si="133"/>
        <v/>
      </c>
      <c r="W137" s="258" t="str">
        <f t="shared" si="134"/>
        <v/>
      </c>
      <c r="X137" s="120"/>
      <c r="Y137" s="267"/>
      <c r="Z137" s="4" t="b">
        <f t="shared" si="84"/>
        <v>1</v>
      </c>
      <c r="AA137" s="4" t="b">
        <f t="shared" si="85"/>
        <v>0</v>
      </c>
      <c r="AB137" s="61" t="str">
        <f t="shared" si="86"/>
        <v/>
      </c>
      <c r="AC137" s="61" t="str">
        <f t="shared" si="87"/>
        <v/>
      </c>
      <c r="AD137" s="61" t="str">
        <f t="shared" si="88"/>
        <v/>
      </c>
      <c r="AE137" s="61" t="str">
        <f t="shared" si="89"/>
        <v/>
      </c>
      <c r="AF137" s="232" t="str">
        <f t="shared" si="90"/>
        <v/>
      </c>
      <c r="AG137" s="61" t="str">
        <f t="shared" si="91"/>
        <v/>
      </c>
      <c r="AH137" s="61" t="b">
        <f t="shared" si="92"/>
        <v>0</v>
      </c>
      <c r="AI137" s="61" t="b">
        <f t="shared" si="93"/>
        <v>1</v>
      </c>
      <c r="AJ137" s="61" t="b">
        <f t="shared" si="94"/>
        <v>1</v>
      </c>
      <c r="AK137" s="61" t="b">
        <f t="shared" si="95"/>
        <v>0</v>
      </c>
      <c r="AL137" s="61" t="b">
        <f t="shared" si="96"/>
        <v>0</v>
      </c>
      <c r="AM137" s="220" t="b">
        <f t="shared" si="97"/>
        <v>0</v>
      </c>
      <c r="AN137" s="220" t="b">
        <f t="shared" si="98"/>
        <v>0</v>
      </c>
      <c r="AO137" s="220" t="str">
        <f t="shared" si="99"/>
        <v/>
      </c>
      <c r="AP137" s="220" t="str">
        <f t="shared" si="100"/>
        <v/>
      </c>
      <c r="AQ137" s="220" t="str">
        <f t="shared" si="101"/>
        <v/>
      </c>
      <c r="AR137" s="220" t="str">
        <f t="shared" si="102"/>
        <v/>
      </c>
      <c r="AS137" s="4" t="str">
        <f t="shared" si="103"/>
        <v/>
      </c>
      <c r="AT137" s="220" t="str">
        <f t="shared" si="104"/>
        <v/>
      </c>
      <c r="AU137" s="220" t="str">
        <f t="shared" si="105"/>
        <v/>
      </c>
      <c r="AV137" s="220" t="str">
        <f t="shared" si="106"/>
        <v/>
      </c>
      <c r="AW137" s="233" t="str">
        <f t="shared" si="107"/>
        <v/>
      </c>
      <c r="AX137" s="233" t="str">
        <f t="shared" si="108"/>
        <v/>
      </c>
      <c r="AY137" s="222" t="str">
        <f t="shared" si="109"/>
        <v/>
      </c>
      <c r="AZ137" s="222" t="str">
        <f t="shared" si="110"/>
        <v/>
      </c>
      <c r="BA137" s="220" t="str">
        <f t="shared" si="111"/>
        <v/>
      </c>
      <c r="BB137" s="222" t="str">
        <f t="shared" si="112"/>
        <v/>
      </c>
      <c r="BC137" s="233" t="str">
        <f t="shared" si="113"/>
        <v/>
      </c>
      <c r="BD137" s="222" t="str">
        <f t="shared" si="114"/>
        <v/>
      </c>
      <c r="BE137" s="222" t="str">
        <f t="shared" si="115"/>
        <v/>
      </c>
      <c r="BF137" s="222" t="str">
        <f t="shared" si="116"/>
        <v/>
      </c>
      <c r="BG137" s="222" t="str">
        <f t="shared" si="117"/>
        <v/>
      </c>
      <c r="BH137" s="222" t="str">
        <f t="shared" si="118"/>
        <v/>
      </c>
      <c r="BI137" s="222" t="str">
        <f t="shared" si="119"/>
        <v/>
      </c>
      <c r="BJ137" s="222" t="str">
        <f t="shared" si="120"/>
        <v/>
      </c>
      <c r="BK137" s="222" t="str">
        <f t="shared" si="121"/>
        <v/>
      </c>
      <c r="BL137" s="220" t="str">
        <f t="shared" si="122"/>
        <v/>
      </c>
      <c r="BM137" s="220" t="str">
        <f t="shared" si="123"/>
        <v/>
      </c>
      <c r="BN137" s="220" t="str">
        <f t="shared" si="124"/>
        <v/>
      </c>
      <c r="BO137" s="220" t="str">
        <f t="shared" si="125"/>
        <v/>
      </c>
      <c r="BP137" s="220" t="str">
        <f>IF(AM137,VLOOKUP(AT137,'Beschäftigungsgruppen Honorare'!$I$17:$J$23,2,FALSE),"")</f>
        <v/>
      </c>
      <c r="BQ137" s="220" t="str">
        <f>IF(AN137,INDEX('Beschäftigungsgruppen Honorare'!$J$28:$M$31,BO137,BN137),"")</f>
        <v/>
      </c>
      <c r="BR137" s="220" t="str">
        <f t="shared" si="126"/>
        <v/>
      </c>
      <c r="BS137" s="220" t="str">
        <f>IF(AM137,VLOOKUP(AT137,'Beschäftigungsgruppen Honorare'!$I$17:$L$23,3,FALSE),"")</f>
        <v/>
      </c>
      <c r="BT137" s="220" t="str">
        <f>IF(AM137,VLOOKUP(AT137,'Beschäftigungsgruppen Honorare'!$I$17:$L$23,4,FALSE),"")</f>
        <v/>
      </c>
      <c r="BU137" s="220" t="b">
        <f>E137&lt;&gt;config!$H$20</f>
        <v>1</v>
      </c>
      <c r="BV137" s="64" t="b">
        <f t="shared" si="127"/>
        <v>0</v>
      </c>
      <c r="BW137" s="53" t="b">
        <f t="shared" si="128"/>
        <v>0</v>
      </c>
      <c r="BX137" s="53"/>
      <c r="BY137" s="53"/>
      <c r="BZ137" s="53"/>
      <c r="CA137" s="53"/>
      <c r="CB137" s="53"/>
      <c r="CI137" s="53"/>
      <c r="CJ137" s="53"/>
      <c r="CK137" s="53"/>
    </row>
    <row r="138" spans="2:89" ht="15" customHeight="1" x14ac:dyDescent="0.2">
      <c r="B138" s="203" t="str">
        <f t="shared" si="129"/>
        <v/>
      </c>
      <c r="C138" s="217"/>
      <c r="D138" s="127"/>
      <c r="E138" s="96"/>
      <c r="F138" s="271"/>
      <c r="G138" s="180"/>
      <c r="H138" s="181"/>
      <c r="I138" s="219"/>
      <c r="J138" s="259"/>
      <c r="K138" s="181"/>
      <c r="L138" s="273"/>
      <c r="M138" s="207" t="str">
        <f t="shared" si="81"/>
        <v/>
      </c>
      <c r="N138" s="160" t="str">
        <f t="shared" si="82"/>
        <v/>
      </c>
      <c r="O138" s="161" t="str">
        <f t="shared" si="135"/>
        <v/>
      </c>
      <c r="P138" s="252" t="str">
        <f t="shared" si="136"/>
        <v/>
      </c>
      <c r="Q138" s="254" t="str">
        <f t="shared" si="137"/>
        <v/>
      </c>
      <c r="R138" s="252" t="str">
        <f t="shared" si="83"/>
        <v/>
      </c>
      <c r="S138" s="258" t="str">
        <f t="shared" si="130"/>
        <v/>
      </c>
      <c r="T138" s="252" t="str">
        <f t="shared" si="131"/>
        <v/>
      </c>
      <c r="U138" s="258" t="str">
        <f t="shared" si="132"/>
        <v/>
      </c>
      <c r="V138" s="252" t="str">
        <f t="shared" si="133"/>
        <v/>
      </c>
      <c r="W138" s="258" t="str">
        <f t="shared" si="134"/>
        <v/>
      </c>
      <c r="X138" s="120"/>
      <c r="Y138" s="267"/>
      <c r="Z138" s="4" t="b">
        <f t="shared" si="84"/>
        <v>1</v>
      </c>
      <c r="AA138" s="4" t="b">
        <f t="shared" si="85"/>
        <v>0</v>
      </c>
      <c r="AB138" s="61" t="str">
        <f t="shared" si="86"/>
        <v/>
      </c>
      <c r="AC138" s="61" t="str">
        <f t="shared" si="87"/>
        <v/>
      </c>
      <c r="AD138" s="61" t="str">
        <f t="shared" si="88"/>
        <v/>
      </c>
      <c r="AE138" s="61" t="str">
        <f t="shared" si="89"/>
        <v/>
      </c>
      <c r="AF138" s="232" t="str">
        <f t="shared" si="90"/>
        <v/>
      </c>
      <c r="AG138" s="61" t="str">
        <f t="shared" si="91"/>
        <v/>
      </c>
      <c r="AH138" s="61" t="b">
        <f t="shared" si="92"/>
        <v>0</v>
      </c>
      <c r="AI138" s="61" t="b">
        <f t="shared" si="93"/>
        <v>1</v>
      </c>
      <c r="AJ138" s="61" t="b">
        <f t="shared" si="94"/>
        <v>1</v>
      </c>
      <c r="AK138" s="61" t="b">
        <f t="shared" si="95"/>
        <v>0</v>
      </c>
      <c r="AL138" s="61" t="b">
        <f t="shared" si="96"/>
        <v>0</v>
      </c>
      <c r="AM138" s="220" t="b">
        <f t="shared" si="97"/>
        <v>0</v>
      </c>
      <c r="AN138" s="220" t="b">
        <f t="shared" si="98"/>
        <v>0</v>
      </c>
      <c r="AO138" s="220" t="str">
        <f t="shared" si="99"/>
        <v/>
      </c>
      <c r="AP138" s="220" t="str">
        <f t="shared" si="100"/>
        <v/>
      </c>
      <c r="AQ138" s="220" t="str">
        <f t="shared" si="101"/>
        <v/>
      </c>
      <c r="AR138" s="220" t="str">
        <f t="shared" si="102"/>
        <v/>
      </c>
      <c r="AS138" s="4" t="str">
        <f t="shared" si="103"/>
        <v/>
      </c>
      <c r="AT138" s="220" t="str">
        <f t="shared" si="104"/>
        <v/>
      </c>
      <c r="AU138" s="220" t="str">
        <f t="shared" si="105"/>
        <v/>
      </c>
      <c r="AV138" s="220" t="str">
        <f t="shared" si="106"/>
        <v/>
      </c>
      <c r="AW138" s="233" t="str">
        <f t="shared" si="107"/>
        <v/>
      </c>
      <c r="AX138" s="233" t="str">
        <f t="shared" si="108"/>
        <v/>
      </c>
      <c r="AY138" s="222" t="str">
        <f t="shared" si="109"/>
        <v/>
      </c>
      <c r="AZ138" s="222" t="str">
        <f t="shared" si="110"/>
        <v/>
      </c>
      <c r="BA138" s="220" t="str">
        <f t="shared" si="111"/>
        <v/>
      </c>
      <c r="BB138" s="222" t="str">
        <f t="shared" si="112"/>
        <v/>
      </c>
      <c r="BC138" s="233" t="str">
        <f t="shared" si="113"/>
        <v/>
      </c>
      <c r="BD138" s="222" t="str">
        <f t="shared" si="114"/>
        <v/>
      </c>
      <c r="BE138" s="222" t="str">
        <f t="shared" si="115"/>
        <v/>
      </c>
      <c r="BF138" s="222" t="str">
        <f t="shared" si="116"/>
        <v/>
      </c>
      <c r="BG138" s="222" t="str">
        <f t="shared" si="117"/>
        <v/>
      </c>
      <c r="BH138" s="222" t="str">
        <f t="shared" si="118"/>
        <v/>
      </c>
      <c r="BI138" s="222" t="str">
        <f t="shared" si="119"/>
        <v/>
      </c>
      <c r="BJ138" s="222" t="str">
        <f t="shared" si="120"/>
        <v/>
      </c>
      <c r="BK138" s="222" t="str">
        <f t="shared" si="121"/>
        <v/>
      </c>
      <c r="BL138" s="220" t="str">
        <f t="shared" si="122"/>
        <v/>
      </c>
      <c r="BM138" s="220" t="str">
        <f t="shared" si="123"/>
        <v/>
      </c>
      <c r="BN138" s="220" t="str">
        <f t="shared" si="124"/>
        <v/>
      </c>
      <c r="BO138" s="220" t="str">
        <f t="shared" si="125"/>
        <v/>
      </c>
      <c r="BP138" s="220" t="str">
        <f>IF(AM138,VLOOKUP(AT138,'Beschäftigungsgruppen Honorare'!$I$17:$J$23,2,FALSE),"")</f>
        <v/>
      </c>
      <c r="BQ138" s="220" t="str">
        <f>IF(AN138,INDEX('Beschäftigungsgruppen Honorare'!$J$28:$M$31,BO138,BN138),"")</f>
        <v/>
      </c>
      <c r="BR138" s="220" t="str">
        <f t="shared" si="126"/>
        <v/>
      </c>
      <c r="BS138" s="220" t="str">
        <f>IF(AM138,VLOOKUP(AT138,'Beschäftigungsgruppen Honorare'!$I$17:$L$23,3,FALSE),"")</f>
        <v/>
      </c>
      <c r="BT138" s="220" t="str">
        <f>IF(AM138,VLOOKUP(AT138,'Beschäftigungsgruppen Honorare'!$I$17:$L$23,4,FALSE),"")</f>
        <v/>
      </c>
      <c r="BU138" s="220" t="b">
        <f>E138&lt;&gt;config!$H$20</f>
        <v>1</v>
      </c>
      <c r="BV138" s="64" t="b">
        <f t="shared" si="127"/>
        <v>0</v>
      </c>
      <c r="BW138" s="53" t="b">
        <f t="shared" si="128"/>
        <v>0</v>
      </c>
      <c r="BX138" s="53"/>
      <c r="BY138" s="53"/>
      <c r="BZ138" s="53"/>
      <c r="CA138" s="53"/>
      <c r="CB138" s="53"/>
      <c r="CI138" s="53"/>
      <c r="CJ138" s="53"/>
      <c r="CK138" s="53"/>
    </row>
    <row r="139" spans="2:89" ht="15" customHeight="1" x14ac:dyDescent="0.2">
      <c r="B139" s="203" t="str">
        <f t="shared" si="129"/>
        <v/>
      </c>
      <c r="C139" s="217"/>
      <c r="D139" s="127"/>
      <c r="E139" s="96"/>
      <c r="F139" s="271"/>
      <c r="G139" s="180"/>
      <c r="H139" s="181"/>
      <c r="I139" s="219"/>
      <c r="J139" s="259"/>
      <c r="K139" s="181"/>
      <c r="L139" s="273"/>
      <c r="M139" s="207" t="str">
        <f t="shared" si="81"/>
        <v/>
      </c>
      <c r="N139" s="160" t="str">
        <f t="shared" si="82"/>
        <v/>
      </c>
      <c r="O139" s="161" t="str">
        <f t="shared" si="135"/>
        <v/>
      </c>
      <c r="P139" s="252" t="str">
        <f t="shared" si="136"/>
        <v/>
      </c>
      <c r="Q139" s="254" t="str">
        <f t="shared" si="137"/>
        <v/>
      </c>
      <c r="R139" s="252" t="str">
        <f t="shared" si="83"/>
        <v/>
      </c>
      <c r="S139" s="258" t="str">
        <f t="shared" si="130"/>
        <v/>
      </c>
      <c r="T139" s="252" t="str">
        <f t="shared" si="131"/>
        <v/>
      </c>
      <c r="U139" s="258" t="str">
        <f t="shared" si="132"/>
        <v/>
      </c>
      <c r="V139" s="252" t="str">
        <f t="shared" si="133"/>
        <v/>
      </c>
      <c r="W139" s="258" t="str">
        <f t="shared" si="134"/>
        <v/>
      </c>
      <c r="X139" s="120"/>
      <c r="Y139" s="267"/>
      <c r="Z139" s="4" t="b">
        <f t="shared" si="84"/>
        <v>1</v>
      </c>
      <c r="AA139" s="4" t="b">
        <f t="shared" si="85"/>
        <v>0</v>
      </c>
      <c r="AB139" s="61" t="str">
        <f t="shared" si="86"/>
        <v/>
      </c>
      <c r="AC139" s="61" t="str">
        <f t="shared" si="87"/>
        <v/>
      </c>
      <c r="AD139" s="61" t="str">
        <f t="shared" si="88"/>
        <v/>
      </c>
      <c r="AE139" s="61" t="str">
        <f t="shared" si="89"/>
        <v/>
      </c>
      <c r="AF139" s="232" t="str">
        <f t="shared" si="90"/>
        <v/>
      </c>
      <c r="AG139" s="61" t="str">
        <f t="shared" si="91"/>
        <v/>
      </c>
      <c r="AH139" s="61" t="b">
        <f t="shared" si="92"/>
        <v>0</v>
      </c>
      <c r="AI139" s="61" t="b">
        <f t="shared" si="93"/>
        <v>1</v>
      </c>
      <c r="AJ139" s="61" t="b">
        <f t="shared" si="94"/>
        <v>1</v>
      </c>
      <c r="AK139" s="61" t="b">
        <f t="shared" si="95"/>
        <v>0</v>
      </c>
      <c r="AL139" s="61" t="b">
        <f t="shared" si="96"/>
        <v>0</v>
      </c>
      <c r="AM139" s="220" t="b">
        <f t="shared" si="97"/>
        <v>0</v>
      </c>
      <c r="AN139" s="220" t="b">
        <f t="shared" si="98"/>
        <v>0</v>
      </c>
      <c r="AO139" s="220" t="str">
        <f t="shared" si="99"/>
        <v/>
      </c>
      <c r="AP139" s="220" t="str">
        <f t="shared" si="100"/>
        <v/>
      </c>
      <c r="AQ139" s="220" t="str">
        <f t="shared" si="101"/>
        <v/>
      </c>
      <c r="AR139" s="220" t="str">
        <f t="shared" si="102"/>
        <v/>
      </c>
      <c r="AS139" s="4" t="str">
        <f t="shared" si="103"/>
        <v/>
      </c>
      <c r="AT139" s="220" t="str">
        <f t="shared" si="104"/>
        <v/>
      </c>
      <c r="AU139" s="220" t="str">
        <f t="shared" si="105"/>
        <v/>
      </c>
      <c r="AV139" s="220" t="str">
        <f t="shared" si="106"/>
        <v/>
      </c>
      <c r="AW139" s="233" t="str">
        <f t="shared" si="107"/>
        <v/>
      </c>
      <c r="AX139" s="233" t="str">
        <f t="shared" si="108"/>
        <v/>
      </c>
      <c r="AY139" s="222" t="str">
        <f t="shared" si="109"/>
        <v/>
      </c>
      <c r="AZ139" s="222" t="str">
        <f t="shared" si="110"/>
        <v/>
      </c>
      <c r="BA139" s="220" t="str">
        <f t="shared" si="111"/>
        <v/>
      </c>
      <c r="BB139" s="222" t="str">
        <f t="shared" si="112"/>
        <v/>
      </c>
      <c r="BC139" s="233" t="str">
        <f t="shared" si="113"/>
        <v/>
      </c>
      <c r="BD139" s="222" t="str">
        <f t="shared" si="114"/>
        <v/>
      </c>
      <c r="BE139" s="222" t="str">
        <f t="shared" si="115"/>
        <v/>
      </c>
      <c r="BF139" s="222" t="str">
        <f t="shared" si="116"/>
        <v/>
      </c>
      <c r="BG139" s="222" t="str">
        <f t="shared" si="117"/>
        <v/>
      </c>
      <c r="BH139" s="222" t="str">
        <f t="shared" si="118"/>
        <v/>
      </c>
      <c r="BI139" s="222" t="str">
        <f t="shared" si="119"/>
        <v/>
      </c>
      <c r="BJ139" s="222" t="str">
        <f t="shared" si="120"/>
        <v/>
      </c>
      <c r="BK139" s="222" t="str">
        <f t="shared" si="121"/>
        <v/>
      </c>
      <c r="BL139" s="220" t="str">
        <f t="shared" si="122"/>
        <v/>
      </c>
      <c r="BM139" s="220" t="str">
        <f t="shared" si="123"/>
        <v/>
      </c>
      <c r="BN139" s="220" t="str">
        <f t="shared" si="124"/>
        <v/>
      </c>
      <c r="BO139" s="220" t="str">
        <f t="shared" si="125"/>
        <v/>
      </c>
      <c r="BP139" s="220" t="str">
        <f>IF(AM139,VLOOKUP(AT139,'Beschäftigungsgruppen Honorare'!$I$17:$J$23,2,FALSE),"")</f>
        <v/>
      </c>
      <c r="BQ139" s="220" t="str">
        <f>IF(AN139,INDEX('Beschäftigungsgruppen Honorare'!$J$28:$M$31,BO139,BN139),"")</f>
        <v/>
      </c>
      <c r="BR139" s="220" t="str">
        <f t="shared" si="126"/>
        <v/>
      </c>
      <c r="BS139" s="220" t="str">
        <f>IF(AM139,VLOOKUP(AT139,'Beschäftigungsgruppen Honorare'!$I$17:$L$23,3,FALSE),"")</f>
        <v/>
      </c>
      <c r="BT139" s="220" t="str">
        <f>IF(AM139,VLOOKUP(AT139,'Beschäftigungsgruppen Honorare'!$I$17:$L$23,4,FALSE),"")</f>
        <v/>
      </c>
      <c r="BU139" s="220" t="b">
        <f>E139&lt;&gt;config!$H$20</f>
        <v>1</v>
      </c>
      <c r="BV139" s="64" t="b">
        <f t="shared" si="127"/>
        <v>0</v>
      </c>
      <c r="BW139" s="53" t="b">
        <f t="shared" si="128"/>
        <v>0</v>
      </c>
      <c r="BX139" s="53"/>
      <c r="BY139" s="53"/>
      <c r="BZ139" s="53"/>
      <c r="CA139" s="53"/>
      <c r="CB139" s="53"/>
      <c r="CI139" s="53"/>
      <c r="CJ139" s="53"/>
      <c r="CK139" s="53"/>
    </row>
    <row r="140" spans="2:89" ht="15" customHeight="1" x14ac:dyDescent="0.2">
      <c r="B140" s="203" t="str">
        <f t="shared" si="129"/>
        <v/>
      </c>
      <c r="C140" s="217"/>
      <c r="D140" s="127"/>
      <c r="E140" s="96"/>
      <c r="F140" s="271"/>
      <c r="G140" s="180"/>
      <c r="H140" s="181"/>
      <c r="I140" s="219"/>
      <c r="J140" s="259"/>
      <c r="K140" s="181"/>
      <c r="L140" s="273"/>
      <c r="M140" s="207" t="str">
        <f t="shared" si="81"/>
        <v/>
      </c>
      <c r="N140" s="160" t="str">
        <f t="shared" si="82"/>
        <v/>
      </c>
      <c r="O140" s="161" t="str">
        <f t="shared" si="135"/>
        <v/>
      </c>
      <c r="P140" s="252" t="str">
        <f t="shared" si="136"/>
        <v/>
      </c>
      <c r="Q140" s="254" t="str">
        <f t="shared" si="137"/>
        <v/>
      </c>
      <c r="R140" s="252" t="str">
        <f t="shared" si="83"/>
        <v/>
      </c>
      <c r="S140" s="258" t="str">
        <f t="shared" si="130"/>
        <v/>
      </c>
      <c r="T140" s="252" t="str">
        <f t="shared" si="131"/>
        <v/>
      </c>
      <c r="U140" s="258" t="str">
        <f t="shared" si="132"/>
        <v/>
      </c>
      <c r="V140" s="252" t="str">
        <f t="shared" si="133"/>
        <v/>
      </c>
      <c r="W140" s="258" t="str">
        <f t="shared" si="134"/>
        <v/>
      </c>
      <c r="X140" s="120"/>
      <c r="Y140" s="267"/>
      <c r="Z140" s="4" t="b">
        <f t="shared" si="84"/>
        <v>1</v>
      </c>
      <c r="AA140" s="4" t="b">
        <f t="shared" si="85"/>
        <v>0</v>
      </c>
      <c r="AB140" s="61" t="str">
        <f t="shared" si="86"/>
        <v/>
      </c>
      <c r="AC140" s="61" t="str">
        <f t="shared" si="87"/>
        <v/>
      </c>
      <c r="AD140" s="61" t="str">
        <f t="shared" si="88"/>
        <v/>
      </c>
      <c r="AE140" s="61" t="str">
        <f t="shared" si="89"/>
        <v/>
      </c>
      <c r="AF140" s="232" t="str">
        <f t="shared" si="90"/>
        <v/>
      </c>
      <c r="AG140" s="61" t="str">
        <f t="shared" si="91"/>
        <v/>
      </c>
      <c r="AH140" s="61" t="b">
        <f t="shared" si="92"/>
        <v>0</v>
      </c>
      <c r="AI140" s="61" t="b">
        <f t="shared" si="93"/>
        <v>1</v>
      </c>
      <c r="AJ140" s="61" t="b">
        <f t="shared" si="94"/>
        <v>1</v>
      </c>
      <c r="AK140" s="61" t="b">
        <f t="shared" si="95"/>
        <v>0</v>
      </c>
      <c r="AL140" s="61" t="b">
        <f t="shared" si="96"/>
        <v>0</v>
      </c>
      <c r="AM140" s="220" t="b">
        <f t="shared" si="97"/>
        <v>0</v>
      </c>
      <c r="AN140" s="220" t="b">
        <f t="shared" si="98"/>
        <v>0</v>
      </c>
      <c r="AO140" s="220" t="str">
        <f t="shared" si="99"/>
        <v/>
      </c>
      <c r="AP140" s="220" t="str">
        <f t="shared" si="100"/>
        <v/>
      </c>
      <c r="AQ140" s="220" t="str">
        <f t="shared" si="101"/>
        <v/>
      </c>
      <c r="AR140" s="220" t="str">
        <f t="shared" si="102"/>
        <v/>
      </c>
      <c r="AS140" s="4" t="str">
        <f t="shared" si="103"/>
        <v/>
      </c>
      <c r="AT140" s="220" t="str">
        <f t="shared" si="104"/>
        <v/>
      </c>
      <c r="AU140" s="220" t="str">
        <f t="shared" si="105"/>
        <v/>
      </c>
      <c r="AV140" s="220" t="str">
        <f t="shared" si="106"/>
        <v/>
      </c>
      <c r="AW140" s="233" t="str">
        <f t="shared" si="107"/>
        <v/>
      </c>
      <c r="AX140" s="233" t="str">
        <f t="shared" si="108"/>
        <v/>
      </c>
      <c r="AY140" s="222" t="str">
        <f t="shared" si="109"/>
        <v/>
      </c>
      <c r="AZ140" s="222" t="str">
        <f t="shared" si="110"/>
        <v/>
      </c>
      <c r="BA140" s="220" t="str">
        <f t="shared" si="111"/>
        <v/>
      </c>
      <c r="BB140" s="222" t="str">
        <f t="shared" si="112"/>
        <v/>
      </c>
      <c r="BC140" s="233" t="str">
        <f t="shared" si="113"/>
        <v/>
      </c>
      <c r="BD140" s="222" t="str">
        <f t="shared" si="114"/>
        <v/>
      </c>
      <c r="BE140" s="222" t="str">
        <f t="shared" si="115"/>
        <v/>
      </c>
      <c r="BF140" s="222" t="str">
        <f t="shared" si="116"/>
        <v/>
      </c>
      <c r="BG140" s="222" t="str">
        <f t="shared" si="117"/>
        <v/>
      </c>
      <c r="BH140" s="222" t="str">
        <f t="shared" si="118"/>
        <v/>
      </c>
      <c r="BI140" s="222" t="str">
        <f t="shared" si="119"/>
        <v/>
      </c>
      <c r="BJ140" s="222" t="str">
        <f t="shared" si="120"/>
        <v/>
      </c>
      <c r="BK140" s="222" t="str">
        <f t="shared" si="121"/>
        <v/>
      </c>
      <c r="BL140" s="220" t="str">
        <f t="shared" si="122"/>
        <v/>
      </c>
      <c r="BM140" s="220" t="str">
        <f t="shared" si="123"/>
        <v/>
      </c>
      <c r="BN140" s="220" t="str">
        <f t="shared" si="124"/>
        <v/>
      </c>
      <c r="BO140" s="220" t="str">
        <f t="shared" si="125"/>
        <v/>
      </c>
      <c r="BP140" s="220" t="str">
        <f>IF(AM140,VLOOKUP(AT140,'Beschäftigungsgruppen Honorare'!$I$17:$J$23,2,FALSE),"")</f>
        <v/>
      </c>
      <c r="BQ140" s="220" t="str">
        <f>IF(AN140,INDEX('Beschäftigungsgruppen Honorare'!$J$28:$M$31,BO140,BN140),"")</f>
        <v/>
      </c>
      <c r="BR140" s="220" t="str">
        <f t="shared" si="126"/>
        <v/>
      </c>
      <c r="BS140" s="220" t="str">
        <f>IF(AM140,VLOOKUP(AT140,'Beschäftigungsgruppen Honorare'!$I$17:$L$23,3,FALSE),"")</f>
        <v/>
      </c>
      <c r="BT140" s="220" t="str">
        <f>IF(AM140,VLOOKUP(AT140,'Beschäftigungsgruppen Honorare'!$I$17:$L$23,4,FALSE),"")</f>
        <v/>
      </c>
      <c r="BU140" s="220" t="b">
        <f>E140&lt;&gt;config!$H$20</f>
        <v>1</v>
      </c>
      <c r="BV140" s="64" t="b">
        <f t="shared" si="127"/>
        <v>0</v>
      </c>
      <c r="BW140" s="53" t="b">
        <f t="shared" si="128"/>
        <v>0</v>
      </c>
      <c r="BX140" s="53"/>
      <c r="BY140" s="53"/>
      <c r="BZ140" s="53"/>
      <c r="CA140" s="53"/>
      <c r="CB140" s="53"/>
      <c r="CI140" s="53"/>
      <c r="CJ140" s="53"/>
      <c r="CK140" s="53"/>
    </row>
    <row r="141" spans="2:89" ht="15" customHeight="1" x14ac:dyDescent="0.2">
      <c r="B141" s="203" t="str">
        <f t="shared" si="129"/>
        <v/>
      </c>
      <c r="C141" s="217"/>
      <c r="D141" s="127"/>
      <c r="E141" s="96"/>
      <c r="F141" s="271"/>
      <c r="G141" s="180"/>
      <c r="H141" s="181"/>
      <c r="I141" s="219"/>
      <c r="J141" s="259"/>
      <c r="K141" s="181"/>
      <c r="L141" s="273"/>
      <c r="M141" s="207" t="str">
        <f t="shared" si="81"/>
        <v/>
      </c>
      <c r="N141" s="160" t="str">
        <f t="shared" si="82"/>
        <v/>
      </c>
      <c r="O141" s="161" t="str">
        <f t="shared" si="135"/>
        <v/>
      </c>
      <c r="P141" s="252" t="str">
        <f t="shared" si="136"/>
        <v/>
      </c>
      <c r="Q141" s="254" t="str">
        <f t="shared" si="137"/>
        <v/>
      </c>
      <c r="R141" s="252" t="str">
        <f t="shared" si="83"/>
        <v/>
      </c>
      <c r="S141" s="258" t="str">
        <f t="shared" si="130"/>
        <v/>
      </c>
      <c r="T141" s="252" t="str">
        <f t="shared" si="131"/>
        <v/>
      </c>
      <c r="U141" s="258" t="str">
        <f t="shared" si="132"/>
        <v/>
      </c>
      <c r="V141" s="252" t="str">
        <f t="shared" si="133"/>
        <v/>
      </c>
      <c r="W141" s="258" t="str">
        <f t="shared" si="134"/>
        <v/>
      </c>
      <c r="X141" s="120"/>
      <c r="Y141" s="267"/>
      <c r="Z141" s="4" t="b">
        <f t="shared" si="84"/>
        <v>1</v>
      </c>
      <c r="AA141" s="4" t="b">
        <f t="shared" si="85"/>
        <v>0</v>
      </c>
      <c r="AB141" s="61" t="str">
        <f t="shared" si="86"/>
        <v/>
      </c>
      <c r="AC141" s="61" t="str">
        <f t="shared" si="87"/>
        <v/>
      </c>
      <c r="AD141" s="61" t="str">
        <f t="shared" si="88"/>
        <v/>
      </c>
      <c r="AE141" s="61" t="str">
        <f t="shared" si="89"/>
        <v/>
      </c>
      <c r="AF141" s="232" t="str">
        <f t="shared" si="90"/>
        <v/>
      </c>
      <c r="AG141" s="61" t="str">
        <f t="shared" si="91"/>
        <v/>
      </c>
      <c r="AH141" s="61" t="b">
        <f t="shared" si="92"/>
        <v>0</v>
      </c>
      <c r="AI141" s="61" t="b">
        <f t="shared" si="93"/>
        <v>1</v>
      </c>
      <c r="AJ141" s="61" t="b">
        <f t="shared" si="94"/>
        <v>1</v>
      </c>
      <c r="AK141" s="61" t="b">
        <f t="shared" si="95"/>
        <v>0</v>
      </c>
      <c r="AL141" s="61" t="b">
        <f t="shared" si="96"/>
        <v>0</v>
      </c>
      <c r="AM141" s="220" t="b">
        <f t="shared" si="97"/>
        <v>0</v>
      </c>
      <c r="AN141" s="220" t="b">
        <f t="shared" si="98"/>
        <v>0</v>
      </c>
      <c r="AO141" s="220" t="str">
        <f t="shared" si="99"/>
        <v/>
      </c>
      <c r="AP141" s="220" t="str">
        <f t="shared" si="100"/>
        <v/>
      </c>
      <c r="AQ141" s="220" t="str">
        <f t="shared" si="101"/>
        <v/>
      </c>
      <c r="AR141" s="220" t="str">
        <f t="shared" si="102"/>
        <v/>
      </c>
      <c r="AS141" s="4" t="str">
        <f t="shared" si="103"/>
        <v/>
      </c>
      <c r="AT141" s="220" t="str">
        <f t="shared" si="104"/>
        <v/>
      </c>
      <c r="AU141" s="220" t="str">
        <f t="shared" si="105"/>
        <v/>
      </c>
      <c r="AV141" s="220" t="str">
        <f t="shared" si="106"/>
        <v/>
      </c>
      <c r="AW141" s="233" t="str">
        <f t="shared" si="107"/>
        <v/>
      </c>
      <c r="AX141" s="233" t="str">
        <f t="shared" si="108"/>
        <v/>
      </c>
      <c r="AY141" s="222" t="str">
        <f t="shared" si="109"/>
        <v/>
      </c>
      <c r="AZ141" s="222" t="str">
        <f t="shared" si="110"/>
        <v/>
      </c>
      <c r="BA141" s="220" t="str">
        <f t="shared" si="111"/>
        <v/>
      </c>
      <c r="BB141" s="222" t="str">
        <f t="shared" si="112"/>
        <v/>
      </c>
      <c r="BC141" s="233" t="str">
        <f t="shared" si="113"/>
        <v/>
      </c>
      <c r="BD141" s="222" t="str">
        <f t="shared" si="114"/>
        <v/>
      </c>
      <c r="BE141" s="222" t="str">
        <f t="shared" si="115"/>
        <v/>
      </c>
      <c r="BF141" s="222" t="str">
        <f t="shared" si="116"/>
        <v/>
      </c>
      <c r="BG141" s="222" t="str">
        <f t="shared" si="117"/>
        <v/>
      </c>
      <c r="BH141" s="222" t="str">
        <f t="shared" si="118"/>
        <v/>
      </c>
      <c r="BI141" s="222" t="str">
        <f t="shared" si="119"/>
        <v/>
      </c>
      <c r="BJ141" s="222" t="str">
        <f t="shared" si="120"/>
        <v/>
      </c>
      <c r="BK141" s="222" t="str">
        <f t="shared" si="121"/>
        <v/>
      </c>
      <c r="BL141" s="220" t="str">
        <f t="shared" si="122"/>
        <v/>
      </c>
      <c r="BM141" s="220" t="str">
        <f t="shared" si="123"/>
        <v/>
      </c>
      <c r="BN141" s="220" t="str">
        <f t="shared" si="124"/>
        <v/>
      </c>
      <c r="BO141" s="220" t="str">
        <f t="shared" si="125"/>
        <v/>
      </c>
      <c r="BP141" s="220" t="str">
        <f>IF(AM141,VLOOKUP(AT141,'Beschäftigungsgruppen Honorare'!$I$17:$J$23,2,FALSE),"")</f>
        <v/>
      </c>
      <c r="BQ141" s="220" t="str">
        <f>IF(AN141,INDEX('Beschäftigungsgruppen Honorare'!$J$28:$M$31,BO141,BN141),"")</f>
        <v/>
      </c>
      <c r="BR141" s="220" t="str">
        <f t="shared" si="126"/>
        <v/>
      </c>
      <c r="BS141" s="220" t="str">
        <f>IF(AM141,VLOOKUP(AT141,'Beschäftigungsgruppen Honorare'!$I$17:$L$23,3,FALSE),"")</f>
        <v/>
      </c>
      <c r="BT141" s="220" t="str">
        <f>IF(AM141,VLOOKUP(AT141,'Beschäftigungsgruppen Honorare'!$I$17:$L$23,4,FALSE),"")</f>
        <v/>
      </c>
      <c r="BU141" s="220" t="b">
        <f>E141&lt;&gt;config!$H$20</f>
        <v>1</v>
      </c>
      <c r="BV141" s="64" t="b">
        <f t="shared" si="127"/>
        <v>0</v>
      </c>
      <c r="BW141" s="53" t="b">
        <f t="shared" si="128"/>
        <v>0</v>
      </c>
      <c r="BX141" s="53"/>
      <c r="BY141" s="53"/>
      <c r="BZ141" s="53"/>
      <c r="CA141" s="53"/>
      <c r="CB141" s="53"/>
      <c r="CI141" s="53"/>
      <c r="CJ141" s="53"/>
      <c r="CK141" s="53"/>
    </row>
    <row r="142" spans="2:89" ht="15" customHeight="1" x14ac:dyDescent="0.2">
      <c r="B142" s="203" t="str">
        <f t="shared" si="129"/>
        <v/>
      </c>
      <c r="C142" s="217"/>
      <c r="D142" s="127"/>
      <c r="E142" s="96"/>
      <c r="F142" s="271"/>
      <c r="G142" s="180"/>
      <c r="H142" s="181"/>
      <c r="I142" s="219"/>
      <c r="J142" s="259"/>
      <c r="K142" s="181"/>
      <c r="L142" s="273"/>
      <c r="M142" s="207" t="str">
        <f t="shared" si="81"/>
        <v/>
      </c>
      <c r="N142" s="160" t="str">
        <f t="shared" si="82"/>
        <v/>
      </c>
      <c r="O142" s="161" t="str">
        <f t="shared" si="135"/>
        <v/>
      </c>
      <c r="P142" s="252" t="str">
        <f t="shared" si="136"/>
        <v/>
      </c>
      <c r="Q142" s="254" t="str">
        <f t="shared" si="137"/>
        <v/>
      </c>
      <c r="R142" s="252" t="str">
        <f t="shared" si="83"/>
        <v/>
      </c>
      <c r="S142" s="258" t="str">
        <f t="shared" si="130"/>
        <v/>
      </c>
      <c r="T142" s="252" t="str">
        <f t="shared" si="131"/>
        <v/>
      </c>
      <c r="U142" s="258" t="str">
        <f t="shared" si="132"/>
        <v/>
      </c>
      <c r="V142" s="252" t="str">
        <f t="shared" si="133"/>
        <v/>
      </c>
      <c r="W142" s="258" t="str">
        <f t="shared" si="134"/>
        <v/>
      </c>
      <c r="X142" s="120"/>
      <c r="Y142" s="267"/>
      <c r="Z142" s="4" t="b">
        <f t="shared" si="84"/>
        <v>1</v>
      </c>
      <c r="AA142" s="4" t="b">
        <f t="shared" si="85"/>
        <v>0</v>
      </c>
      <c r="AB142" s="61" t="str">
        <f t="shared" si="86"/>
        <v/>
      </c>
      <c r="AC142" s="61" t="str">
        <f t="shared" si="87"/>
        <v/>
      </c>
      <c r="AD142" s="61" t="str">
        <f t="shared" si="88"/>
        <v/>
      </c>
      <c r="AE142" s="61" t="str">
        <f t="shared" si="89"/>
        <v/>
      </c>
      <c r="AF142" s="232" t="str">
        <f t="shared" si="90"/>
        <v/>
      </c>
      <c r="AG142" s="61" t="str">
        <f t="shared" si="91"/>
        <v/>
      </c>
      <c r="AH142" s="61" t="b">
        <f t="shared" si="92"/>
        <v>0</v>
      </c>
      <c r="AI142" s="61" t="b">
        <f t="shared" si="93"/>
        <v>1</v>
      </c>
      <c r="AJ142" s="61" t="b">
        <f t="shared" si="94"/>
        <v>1</v>
      </c>
      <c r="AK142" s="61" t="b">
        <f t="shared" si="95"/>
        <v>0</v>
      </c>
      <c r="AL142" s="61" t="b">
        <f t="shared" si="96"/>
        <v>0</v>
      </c>
      <c r="AM142" s="220" t="b">
        <f t="shared" si="97"/>
        <v>0</v>
      </c>
      <c r="AN142" s="220" t="b">
        <f t="shared" si="98"/>
        <v>0</v>
      </c>
      <c r="AO142" s="220" t="str">
        <f t="shared" si="99"/>
        <v/>
      </c>
      <c r="AP142" s="220" t="str">
        <f t="shared" si="100"/>
        <v/>
      </c>
      <c r="AQ142" s="220" t="str">
        <f t="shared" si="101"/>
        <v/>
      </c>
      <c r="AR142" s="220" t="str">
        <f t="shared" si="102"/>
        <v/>
      </c>
      <c r="AS142" s="4" t="str">
        <f t="shared" si="103"/>
        <v/>
      </c>
      <c r="AT142" s="220" t="str">
        <f t="shared" si="104"/>
        <v/>
      </c>
      <c r="AU142" s="220" t="str">
        <f t="shared" si="105"/>
        <v/>
      </c>
      <c r="AV142" s="220" t="str">
        <f t="shared" si="106"/>
        <v/>
      </c>
      <c r="AW142" s="233" t="str">
        <f t="shared" si="107"/>
        <v/>
      </c>
      <c r="AX142" s="233" t="str">
        <f t="shared" si="108"/>
        <v/>
      </c>
      <c r="AY142" s="222" t="str">
        <f t="shared" si="109"/>
        <v/>
      </c>
      <c r="AZ142" s="222" t="str">
        <f t="shared" si="110"/>
        <v/>
      </c>
      <c r="BA142" s="220" t="str">
        <f t="shared" si="111"/>
        <v/>
      </c>
      <c r="BB142" s="222" t="str">
        <f t="shared" si="112"/>
        <v/>
      </c>
      <c r="BC142" s="233" t="str">
        <f t="shared" si="113"/>
        <v/>
      </c>
      <c r="BD142" s="222" t="str">
        <f t="shared" si="114"/>
        <v/>
      </c>
      <c r="BE142" s="222" t="str">
        <f t="shared" si="115"/>
        <v/>
      </c>
      <c r="BF142" s="222" t="str">
        <f t="shared" si="116"/>
        <v/>
      </c>
      <c r="BG142" s="222" t="str">
        <f t="shared" si="117"/>
        <v/>
      </c>
      <c r="BH142" s="222" t="str">
        <f t="shared" si="118"/>
        <v/>
      </c>
      <c r="BI142" s="222" t="str">
        <f t="shared" si="119"/>
        <v/>
      </c>
      <c r="BJ142" s="222" t="str">
        <f t="shared" si="120"/>
        <v/>
      </c>
      <c r="BK142" s="222" t="str">
        <f t="shared" si="121"/>
        <v/>
      </c>
      <c r="BL142" s="220" t="str">
        <f t="shared" si="122"/>
        <v/>
      </c>
      <c r="BM142" s="220" t="str">
        <f t="shared" si="123"/>
        <v/>
      </c>
      <c r="BN142" s="220" t="str">
        <f t="shared" si="124"/>
        <v/>
      </c>
      <c r="BO142" s="220" t="str">
        <f t="shared" si="125"/>
        <v/>
      </c>
      <c r="BP142" s="220" t="str">
        <f>IF(AM142,VLOOKUP(AT142,'Beschäftigungsgruppen Honorare'!$I$17:$J$23,2,FALSE),"")</f>
        <v/>
      </c>
      <c r="BQ142" s="220" t="str">
        <f>IF(AN142,INDEX('Beschäftigungsgruppen Honorare'!$J$28:$M$31,BO142,BN142),"")</f>
        <v/>
      </c>
      <c r="BR142" s="220" t="str">
        <f t="shared" si="126"/>
        <v/>
      </c>
      <c r="BS142" s="220" t="str">
        <f>IF(AM142,VLOOKUP(AT142,'Beschäftigungsgruppen Honorare'!$I$17:$L$23,3,FALSE),"")</f>
        <v/>
      </c>
      <c r="BT142" s="220" t="str">
        <f>IF(AM142,VLOOKUP(AT142,'Beschäftigungsgruppen Honorare'!$I$17:$L$23,4,FALSE),"")</f>
        <v/>
      </c>
      <c r="BU142" s="220" t="b">
        <f>E142&lt;&gt;config!$H$20</f>
        <v>1</v>
      </c>
      <c r="BV142" s="64" t="b">
        <f t="shared" si="127"/>
        <v>0</v>
      </c>
      <c r="BW142" s="53" t="b">
        <f t="shared" si="128"/>
        <v>0</v>
      </c>
      <c r="BX142" s="53"/>
      <c r="BY142" s="53"/>
      <c r="BZ142" s="53"/>
      <c r="CA142" s="53"/>
      <c r="CB142" s="53"/>
      <c r="CI142" s="53"/>
      <c r="CJ142" s="53"/>
      <c r="CK142" s="53"/>
    </row>
    <row r="143" spans="2:89" ht="15" customHeight="1" x14ac:dyDescent="0.2">
      <c r="B143" s="203" t="str">
        <f t="shared" si="129"/>
        <v/>
      </c>
      <c r="C143" s="217"/>
      <c r="D143" s="127"/>
      <c r="E143" s="96"/>
      <c r="F143" s="271"/>
      <c r="G143" s="180"/>
      <c r="H143" s="181"/>
      <c r="I143" s="219"/>
      <c r="J143" s="259"/>
      <c r="K143" s="181"/>
      <c r="L143" s="273"/>
      <c r="M143" s="207" t="str">
        <f t="shared" si="81"/>
        <v/>
      </c>
      <c r="N143" s="160" t="str">
        <f t="shared" si="82"/>
        <v/>
      </c>
      <c r="O143" s="161" t="str">
        <f t="shared" si="135"/>
        <v/>
      </c>
      <c r="P143" s="252" t="str">
        <f t="shared" si="136"/>
        <v/>
      </c>
      <c r="Q143" s="254" t="str">
        <f t="shared" si="137"/>
        <v/>
      </c>
      <c r="R143" s="252" t="str">
        <f t="shared" si="83"/>
        <v/>
      </c>
      <c r="S143" s="258" t="str">
        <f t="shared" si="130"/>
        <v/>
      </c>
      <c r="T143" s="252" t="str">
        <f t="shared" si="131"/>
        <v/>
      </c>
      <c r="U143" s="258" t="str">
        <f t="shared" si="132"/>
        <v/>
      </c>
      <c r="V143" s="252" t="str">
        <f t="shared" si="133"/>
        <v/>
      </c>
      <c r="W143" s="258" t="str">
        <f t="shared" si="134"/>
        <v/>
      </c>
      <c r="X143" s="120"/>
      <c r="Y143" s="267"/>
      <c r="Z143" s="4" t="b">
        <f t="shared" si="84"/>
        <v>1</v>
      </c>
      <c r="AA143" s="4" t="b">
        <f t="shared" si="85"/>
        <v>0</v>
      </c>
      <c r="AB143" s="61" t="str">
        <f t="shared" si="86"/>
        <v/>
      </c>
      <c r="AC143" s="61" t="str">
        <f t="shared" si="87"/>
        <v/>
      </c>
      <c r="AD143" s="61" t="str">
        <f t="shared" si="88"/>
        <v/>
      </c>
      <c r="AE143" s="61" t="str">
        <f t="shared" si="89"/>
        <v/>
      </c>
      <c r="AF143" s="232" t="str">
        <f t="shared" si="90"/>
        <v/>
      </c>
      <c r="AG143" s="61" t="str">
        <f t="shared" si="91"/>
        <v/>
      </c>
      <c r="AH143" s="61" t="b">
        <f t="shared" si="92"/>
        <v>0</v>
      </c>
      <c r="AI143" s="61" t="b">
        <f t="shared" si="93"/>
        <v>1</v>
      </c>
      <c r="AJ143" s="61" t="b">
        <f t="shared" si="94"/>
        <v>1</v>
      </c>
      <c r="AK143" s="61" t="b">
        <f t="shared" si="95"/>
        <v>0</v>
      </c>
      <c r="AL143" s="61" t="b">
        <f t="shared" si="96"/>
        <v>0</v>
      </c>
      <c r="AM143" s="220" t="b">
        <f t="shared" si="97"/>
        <v>0</v>
      </c>
      <c r="AN143" s="220" t="b">
        <f t="shared" si="98"/>
        <v>0</v>
      </c>
      <c r="AO143" s="220" t="str">
        <f t="shared" si="99"/>
        <v/>
      </c>
      <c r="AP143" s="220" t="str">
        <f t="shared" si="100"/>
        <v/>
      </c>
      <c r="AQ143" s="220" t="str">
        <f t="shared" si="101"/>
        <v/>
      </c>
      <c r="AR143" s="220" t="str">
        <f t="shared" si="102"/>
        <v/>
      </c>
      <c r="AS143" s="4" t="str">
        <f t="shared" si="103"/>
        <v/>
      </c>
      <c r="AT143" s="220" t="str">
        <f t="shared" si="104"/>
        <v/>
      </c>
      <c r="AU143" s="220" t="str">
        <f t="shared" si="105"/>
        <v/>
      </c>
      <c r="AV143" s="220" t="str">
        <f t="shared" si="106"/>
        <v/>
      </c>
      <c r="AW143" s="233" t="str">
        <f t="shared" si="107"/>
        <v/>
      </c>
      <c r="AX143" s="233" t="str">
        <f t="shared" si="108"/>
        <v/>
      </c>
      <c r="AY143" s="222" t="str">
        <f t="shared" si="109"/>
        <v/>
      </c>
      <c r="AZ143" s="222" t="str">
        <f t="shared" si="110"/>
        <v/>
      </c>
      <c r="BA143" s="220" t="str">
        <f t="shared" si="111"/>
        <v/>
      </c>
      <c r="BB143" s="222" t="str">
        <f t="shared" si="112"/>
        <v/>
      </c>
      <c r="BC143" s="233" t="str">
        <f t="shared" si="113"/>
        <v/>
      </c>
      <c r="BD143" s="222" t="str">
        <f t="shared" si="114"/>
        <v/>
      </c>
      <c r="BE143" s="222" t="str">
        <f t="shared" si="115"/>
        <v/>
      </c>
      <c r="BF143" s="222" t="str">
        <f t="shared" si="116"/>
        <v/>
      </c>
      <c r="BG143" s="222" t="str">
        <f t="shared" si="117"/>
        <v/>
      </c>
      <c r="BH143" s="222" t="str">
        <f t="shared" si="118"/>
        <v/>
      </c>
      <c r="BI143" s="222" t="str">
        <f t="shared" si="119"/>
        <v/>
      </c>
      <c r="BJ143" s="222" t="str">
        <f t="shared" si="120"/>
        <v/>
      </c>
      <c r="BK143" s="222" t="str">
        <f t="shared" si="121"/>
        <v/>
      </c>
      <c r="BL143" s="220" t="str">
        <f t="shared" si="122"/>
        <v/>
      </c>
      <c r="BM143" s="220" t="str">
        <f t="shared" si="123"/>
        <v/>
      </c>
      <c r="BN143" s="220" t="str">
        <f t="shared" si="124"/>
        <v/>
      </c>
      <c r="BO143" s="220" t="str">
        <f t="shared" si="125"/>
        <v/>
      </c>
      <c r="BP143" s="220" t="str">
        <f>IF(AM143,VLOOKUP(AT143,'Beschäftigungsgruppen Honorare'!$I$17:$J$23,2,FALSE),"")</f>
        <v/>
      </c>
      <c r="BQ143" s="220" t="str">
        <f>IF(AN143,INDEX('Beschäftigungsgruppen Honorare'!$J$28:$M$31,BO143,BN143),"")</f>
        <v/>
      </c>
      <c r="BR143" s="220" t="str">
        <f t="shared" si="126"/>
        <v/>
      </c>
      <c r="BS143" s="220" t="str">
        <f>IF(AM143,VLOOKUP(AT143,'Beschäftigungsgruppen Honorare'!$I$17:$L$23,3,FALSE),"")</f>
        <v/>
      </c>
      <c r="BT143" s="220" t="str">
        <f>IF(AM143,VLOOKUP(AT143,'Beschäftigungsgruppen Honorare'!$I$17:$L$23,4,FALSE),"")</f>
        <v/>
      </c>
      <c r="BU143" s="220" t="b">
        <f>E143&lt;&gt;config!$H$20</f>
        <v>1</v>
      </c>
      <c r="BV143" s="64" t="b">
        <f t="shared" si="127"/>
        <v>0</v>
      </c>
      <c r="BW143" s="53" t="b">
        <f t="shared" si="128"/>
        <v>0</v>
      </c>
      <c r="BX143" s="53"/>
      <c r="BY143" s="53"/>
      <c r="BZ143" s="53"/>
      <c r="CA143" s="53"/>
      <c r="CB143" s="53"/>
      <c r="CI143" s="53"/>
      <c r="CJ143" s="53"/>
      <c r="CK143" s="53"/>
    </row>
    <row r="144" spans="2:89" ht="15" customHeight="1" x14ac:dyDescent="0.2">
      <c r="B144" s="203" t="str">
        <f t="shared" si="129"/>
        <v/>
      </c>
      <c r="C144" s="217"/>
      <c r="D144" s="127"/>
      <c r="E144" s="96"/>
      <c r="F144" s="271"/>
      <c r="G144" s="180"/>
      <c r="H144" s="181"/>
      <c r="I144" s="219"/>
      <c r="J144" s="259"/>
      <c r="K144" s="181"/>
      <c r="L144" s="273"/>
      <c r="M144" s="207" t="str">
        <f t="shared" si="81"/>
        <v/>
      </c>
      <c r="N144" s="160" t="str">
        <f t="shared" si="82"/>
        <v/>
      </c>
      <c r="O144" s="161" t="str">
        <f t="shared" si="135"/>
        <v/>
      </c>
      <c r="P144" s="252" t="str">
        <f t="shared" si="136"/>
        <v/>
      </c>
      <c r="Q144" s="254" t="str">
        <f t="shared" si="137"/>
        <v/>
      </c>
      <c r="R144" s="252" t="str">
        <f t="shared" si="83"/>
        <v/>
      </c>
      <c r="S144" s="258" t="str">
        <f t="shared" si="130"/>
        <v/>
      </c>
      <c r="T144" s="252" t="str">
        <f t="shared" si="131"/>
        <v/>
      </c>
      <c r="U144" s="258" t="str">
        <f t="shared" si="132"/>
        <v/>
      </c>
      <c r="V144" s="252" t="str">
        <f t="shared" si="133"/>
        <v/>
      </c>
      <c r="W144" s="258" t="str">
        <f t="shared" si="134"/>
        <v/>
      </c>
      <c r="X144" s="120"/>
      <c r="Y144" s="267"/>
      <c r="Z144" s="4" t="b">
        <f t="shared" si="84"/>
        <v>1</v>
      </c>
      <c r="AA144" s="4" t="b">
        <f t="shared" si="85"/>
        <v>0</v>
      </c>
      <c r="AB144" s="61" t="str">
        <f t="shared" si="86"/>
        <v/>
      </c>
      <c r="AC144" s="61" t="str">
        <f t="shared" si="87"/>
        <v/>
      </c>
      <c r="AD144" s="61" t="str">
        <f t="shared" si="88"/>
        <v/>
      </c>
      <c r="AE144" s="61" t="str">
        <f t="shared" si="89"/>
        <v/>
      </c>
      <c r="AF144" s="232" t="str">
        <f t="shared" si="90"/>
        <v/>
      </c>
      <c r="AG144" s="61" t="str">
        <f t="shared" si="91"/>
        <v/>
      </c>
      <c r="AH144" s="61" t="b">
        <f t="shared" si="92"/>
        <v>0</v>
      </c>
      <c r="AI144" s="61" t="b">
        <f t="shared" si="93"/>
        <v>1</v>
      </c>
      <c r="AJ144" s="61" t="b">
        <f t="shared" si="94"/>
        <v>1</v>
      </c>
      <c r="AK144" s="61" t="b">
        <f t="shared" si="95"/>
        <v>0</v>
      </c>
      <c r="AL144" s="61" t="b">
        <f t="shared" si="96"/>
        <v>0</v>
      </c>
      <c r="AM144" s="220" t="b">
        <f t="shared" si="97"/>
        <v>0</v>
      </c>
      <c r="AN144" s="220" t="b">
        <f t="shared" si="98"/>
        <v>0</v>
      </c>
      <c r="AO144" s="220" t="str">
        <f t="shared" si="99"/>
        <v/>
      </c>
      <c r="AP144" s="220" t="str">
        <f t="shared" si="100"/>
        <v/>
      </c>
      <c r="AQ144" s="220" t="str">
        <f t="shared" si="101"/>
        <v/>
      </c>
      <c r="AR144" s="220" t="str">
        <f t="shared" si="102"/>
        <v/>
      </c>
      <c r="AS144" s="4" t="str">
        <f t="shared" si="103"/>
        <v/>
      </c>
      <c r="AT144" s="220" t="str">
        <f t="shared" si="104"/>
        <v/>
      </c>
      <c r="AU144" s="220" t="str">
        <f t="shared" si="105"/>
        <v/>
      </c>
      <c r="AV144" s="220" t="str">
        <f t="shared" si="106"/>
        <v/>
      </c>
      <c r="AW144" s="233" t="str">
        <f t="shared" si="107"/>
        <v/>
      </c>
      <c r="AX144" s="233" t="str">
        <f t="shared" si="108"/>
        <v/>
      </c>
      <c r="AY144" s="222" t="str">
        <f t="shared" si="109"/>
        <v/>
      </c>
      <c r="AZ144" s="222" t="str">
        <f t="shared" si="110"/>
        <v/>
      </c>
      <c r="BA144" s="220" t="str">
        <f t="shared" si="111"/>
        <v/>
      </c>
      <c r="BB144" s="222" t="str">
        <f t="shared" si="112"/>
        <v/>
      </c>
      <c r="BC144" s="233" t="str">
        <f t="shared" si="113"/>
        <v/>
      </c>
      <c r="BD144" s="222" t="str">
        <f t="shared" si="114"/>
        <v/>
      </c>
      <c r="BE144" s="222" t="str">
        <f t="shared" si="115"/>
        <v/>
      </c>
      <c r="BF144" s="222" t="str">
        <f t="shared" si="116"/>
        <v/>
      </c>
      <c r="BG144" s="222" t="str">
        <f t="shared" si="117"/>
        <v/>
      </c>
      <c r="BH144" s="222" t="str">
        <f t="shared" si="118"/>
        <v/>
      </c>
      <c r="BI144" s="222" t="str">
        <f t="shared" si="119"/>
        <v/>
      </c>
      <c r="BJ144" s="222" t="str">
        <f t="shared" si="120"/>
        <v/>
      </c>
      <c r="BK144" s="222" t="str">
        <f t="shared" si="121"/>
        <v/>
      </c>
      <c r="BL144" s="220" t="str">
        <f t="shared" si="122"/>
        <v/>
      </c>
      <c r="BM144" s="220" t="str">
        <f t="shared" si="123"/>
        <v/>
      </c>
      <c r="BN144" s="220" t="str">
        <f t="shared" si="124"/>
        <v/>
      </c>
      <c r="BO144" s="220" t="str">
        <f t="shared" si="125"/>
        <v/>
      </c>
      <c r="BP144" s="220" t="str">
        <f>IF(AM144,VLOOKUP(AT144,'Beschäftigungsgruppen Honorare'!$I$17:$J$23,2,FALSE),"")</f>
        <v/>
      </c>
      <c r="BQ144" s="220" t="str">
        <f>IF(AN144,INDEX('Beschäftigungsgruppen Honorare'!$J$28:$M$31,BO144,BN144),"")</f>
        <v/>
      </c>
      <c r="BR144" s="220" t="str">
        <f t="shared" si="126"/>
        <v/>
      </c>
      <c r="BS144" s="220" t="str">
        <f>IF(AM144,VLOOKUP(AT144,'Beschäftigungsgruppen Honorare'!$I$17:$L$23,3,FALSE),"")</f>
        <v/>
      </c>
      <c r="BT144" s="220" t="str">
        <f>IF(AM144,VLOOKUP(AT144,'Beschäftigungsgruppen Honorare'!$I$17:$L$23,4,FALSE),"")</f>
        <v/>
      </c>
      <c r="BU144" s="220" t="b">
        <f>E144&lt;&gt;config!$H$20</f>
        <v>1</v>
      </c>
      <c r="BV144" s="64" t="b">
        <f t="shared" si="127"/>
        <v>0</v>
      </c>
      <c r="BW144" s="53" t="b">
        <f t="shared" si="128"/>
        <v>0</v>
      </c>
      <c r="BX144" s="53"/>
      <c r="BY144" s="53"/>
      <c r="BZ144" s="53"/>
      <c r="CA144" s="53"/>
      <c r="CB144" s="53"/>
      <c r="CI144" s="53"/>
      <c r="CJ144" s="53"/>
      <c r="CK144" s="53"/>
    </row>
    <row r="145" spans="2:89" ht="15" customHeight="1" x14ac:dyDescent="0.2">
      <c r="B145" s="203" t="str">
        <f t="shared" si="129"/>
        <v/>
      </c>
      <c r="C145" s="217"/>
      <c r="D145" s="127"/>
      <c r="E145" s="96"/>
      <c r="F145" s="271"/>
      <c r="G145" s="180"/>
      <c r="H145" s="181"/>
      <c r="I145" s="219"/>
      <c r="J145" s="259"/>
      <c r="K145" s="181"/>
      <c r="L145" s="273"/>
      <c r="M145" s="207" t="str">
        <f t="shared" si="81"/>
        <v/>
      </c>
      <c r="N145" s="160" t="str">
        <f t="shared" si="82"/>
        <v/>
      </c>
      <c r="O145" s="161" t="str">
        <f t="shared" si="135"/>
        <v/>
      </c>
      <c r="P145" s="252" t="str">
        <f t="shared" si="136"/>
        <v/>
      </c>
      <c r="Q145" s="254" t="str">
        <f t="shared" si="137"/>
        <v/>
      </c>
      <c r="R145" s="252" t="str">
        <f t="shared" si="83"/>
        <v/>
      </c>
      <c r="S145" s="258" t="str">
        <f t="shared" si="130"/>
        <v/>
      </c>
      <c r="T145" s="252" t="str">
        <f t="shared" si="131"/>
        <v/>
      </c>
      <c r="U145" s="258" t="str">
        <f t="shared" si="132"/>
        <v/>
      </c>
      <c r="V145" s="252" t="str">
        <f t="shared" si="133"/>
        <v/>
      </c>
      <c r="W145" s="258" t="str">
        <f t="shared" si="134"/>
        <v/>
      </c>
      <c r="X145" s="120"/>
      <c r="Y145" s="267"/>
      <c r="Z145" s="4" t="b">
        <f t="shared" si="84"/>
        <v>1</v>
      </c>
      <c r="AA145" s="4" t="b">
        <f t="shared" si="85"/>
        <v>0</v>
      </c>
      <c r="AB145" s="61" t="str">
        <f t="shared" si="86"/>
        <v/>
      </c>
      <c r="AC145" s="61" t="str">
        <f t="shared" si="87"/>
        <v/>
      </c>
      <c r="AD145" s="61" t="str">
        <f t="shared" si="88"/>
        <v/>
      </c>
      <c r="AE145" s="61" t="str">
        <f t="shared" si="89"/>
        <v/>
      </c>
      <c r="AF145" s="232" t="str">
        <f t="shared" si="90"/>
        <v/>
      </c>
      <c r="AG145" s="61" t="str">
        <f t="shared" si="91"/>
        <v/>
      </c>
      <c r="AH145" s="61" t="b">
        <f t="shared" si="92"/>
        <v>0</v>
      </c>
      <c r="AI145" s="61" t="b">
        <f t="shared" si="93"/>
        <v>1</v>
      </c>
      <c r="AJ145" s="61" t="b">
        <f t="shared" si="94"/>
        <v>1</v>
      </c>
      <c r="AK145" s="61" t="b">
        <f t="shared" si="95"/>
        <v>0</v>
      </c>
      <c r="AL145" s="61" t="b">
        <f t="shared" si="96"/>
        <v>0</v>
      </c>
      <c r="AM145" s="220" t="b">
        <f t="shared" si="97"/>
        <v>0</v>
      </c>
      <c r="AN145" s="220" t="b">
        <f t="shared" si="98"/>
        <v>0</v>
      </c>
      <c r="AO145" s="220" t="str">
        <f t="shared" si="99"/>
        <v/>
      </c>
      <c r="AP145" s="220" t="str">
        <f t="shared" si="100"/>
        <v/>
      </c>
      <c r="AQ145" s="220" t="str">
        <f t="shared" si="101"/>
        <v/>
      </c>
      <c r="AR145" s="220" t="str">
        <f t="shared" si="102"/>
        <v/>
      </c>
      <c r="AS145" s="4" t="str">
        <f t="shared" si="103"/>
        <v/>
      </c>
      <c r="AT145" s="220" t="str">
        <f t="shared" si="104"/>
        <v/>
      </c>
      <c r="AU145" s="220" t="str">
        <f t="shared" si="105"/>
        <v/>
      </c>
      <c r="AV145" s="220" t="str">
        <f t="shared" si="106"/>
        <v/>
      </c>
      <c r="AW145" s="233" t="str">
        <f t="shared" si="107"/>
        <v/>
      </c>
      <c r="AX145" s="233" t="str">
        <f t="shared" si="108"/>
        <v/>
      </c>
      <c r="AY145" s="222" t="str">
        <f t="shared" si="109"/>
        <v/>
      </c>
      <c r="AZ145" s="222" t="str">
        <f t="shared" si="110"/>
        <v/>
      </c>
      <c r="BA145" s="220" t="str">
        <f t="shared" si="111"/>
        <v/>
      </c>
      <c r="BB145" s="222" t="str">
        <f t="shared" si="112"/>
        <v/>
      </c>
      <c r="BC145" s="233" t="str">
        <f t="shared" si="113"/>
        <v/>
      </c>
      <c r="BD145" s="222" t="str">
        <f t="shared" si="114"/>
        <v/>
      </c>
      <c r="BE145" s="222" t="str">
        <f t="shared" si="115"/>
        <v/>
      </c>
      <c r="BF145" s="222" t="str">
        <f t="shared" si="116"/>
        <v/>
      </c>
      <c r="BG145" s="222" t="str">
        <f t="shared" si="117"/>
        <v/>
      </c>
      <c r="BH145" s="222" t="str">
        <f t="shared" si="118"/>
        <v/>
      </c>
      <c r="BI145" s="222" t="str">
        <f t="shared" si="119"/>
        <v/>
      </c>
      <c r="BJ145" s="222" t="str">
        <f t="shared" si="120"/>
        <v/>
      </c>
      <c r="BK145" s="222" t="str">
        <f t="shared" si="121"/>
        <v/>
      </c>
      <c r="BL145" s="220" t="str">
        <f t="shared" si="122"/>
        <v/>
      </c>
      <c r="BM145" s="220" t="str">
        <f t="shared" si="123"/>
        <v/>
      </c>
      <c r="BN145" s="220" t="str">
        <f t="shared" si="124"/>
        <v/>
      </c>
      <c r="BO145" s="220" t="str">
        <f t="shared" si="125"/>
        <v/>
      </c>
      <c r="BP145" s="220" t="str">
        <f>IF(AM145,VLOOKUP(AT145,'Beschäftigungsgruppen Honorare'!$I$17:$J$23,2,FALSE),"")</f>
        <v/>
      </c>
      <c r="BQ145" s="220" t="str">
        <f>IF(AN145,INDEX('Beschäftigungsgruppen Honorare'!$J$28:$M$31,BO145,BN145),"")</f>
        <v/>
      </c>
      <c r="BR145" s="220" t="str">
        <f t="shared" si="126"/>
        <v/>
      </c>
      <c r="BS145" s="220" t="str">
        <f>IF(AM145,VLOOKUP(AT145,'Beschäftigungsgruppen Honorare'!$I$17:$L$23,3,FALSE),"")</f>
        <v/>
      </c>
      <c r="BT145" s="220" t="str">
        <f>IF(AM145,VLOOKUP(AT145,'Beschäftigungsgruppen Honorare'!$I$17:$L$23,4,FALSE),"")</f>
        <v/>
      </c>
      <c r="BU145" s="220" t="b">
        <f>E145&lt;&gt;config!$H$20</f>
        <v>1</v>
      </c>
      <c r="BV145" s="64" t="b">
        <f t="shared" si="127"/>
        <v>0</v>
      </c>
      <c r="BW145" s="53" t="b">
        <f t="shared" si="128"/>
        <v>0</v>
      </c>
      <c r="BX145" s="53"/>
      <c r="BY145" s="53"/>
      <c r="BZ145" s="53"/>
      <c r="CA145" s="53"/>
      <c r="CB145" s="53"/>
      <c r="CI145" s="53"/>
      <c r="CJ145" s="53"/>
      <c r="CK145" s="53"/>
    </row>
    <row r="146" spans="2:89" ht="15" customHeight="1" x14ac:dyDescent="0.2">
      <c r="B146" s="203" t="str">
        <f t="shared" si="129"/>
        <v/>
      </c>
      <c r="C146" s="217"/>
      <c r="D146" s="127"/>
      <c r="E146" s="96"/>
      <c r="F146" s="271"/>
      <c r="G146" s="180"/>
      <c r="H146" s="181"/>
      <c r="I146" s="219"/>
      <c r="J146" s="259"/>
      <c r="K146" s="181"/>
      <c r="L146" s="273"/>
      <c r="M146" s="207" t="str">
        <f t="shared" si="81"/>
        <v/>
      </c>
      <c r="N146" s="160" t="str">
        <f t="shared" si="82"/>
        <v/>
      </c>
      <c r="O146" s="161" t="str">
        <f t="shared" si="135"/>
        <v/>
      </c>
      <c r="P146" s="252" t="str">
        <f t="shared" si="136"/>
        <v/>
      </c>
      <c r="Q146" s="254" t="str">
        <f t="shared" si="137"/>
        <v/>
      </c>
      <c r="R146" s="252" t="str">
        <f t="shared" si="83"/>
        <v/>
      </c>
      <c r="S146" s="258" t="str">
        <f t="shared" si="130"/>
        <v/>
      </c>
      <c r="T146" s="252" t="str">
        <f t="shared" si="131"/>
        <v/>
      </c>
      <c r="U146" s="258" t="str">
        <f t="shared" si="132"/>
        <v/>
      </c>
      <c r="V146" s="252" t="str">
        <f t="shared" si="133"/>
        <v/>
      </c>
      <c r="W146" s="258" t="str">
        <f t="shared" si="134"/>
        <v/>
      </c>
      <c r="X146" s="120"/>
      <c r="Y146" s="267"/>
      <c r="Z146" s="4" t="b">
        <f t="shared" si="84"/>
        <v>1</v>
      </c>
      <c r="AA146" s="4" t="b">
        <f t="shared" si="85"/>
        <v>0</v>
      </c>
      <c r="AB146" s="61" t="str">
        <f t="shared" si="86"/>
        <v/>
      </c>
      <c r="AC146" s="61" t="str">
        <f t="shared" si="87"/>
        <v/>
      </c>
      <c r="AD146" s="61" t="str">
        <f t="shared" si="88"/>
        <v/>
      </c>
      <c r="AE146" s="61" t="str">
        <f t="shared" si="89"/>
        <v/>
      </c>
      <c r="AF146" s="232" t="str">
        <f t="shared" si="90"/>
        <v/>
      </c>
      <c r="AG146" s="61" t="str">
        <f t="shared" si="91"/>
        <v/>
      </c>
      <c r="AH146" s="61" t="b">
        <f t="shared" si="92"/>
        <v>0</v>
      </c>
      <c r="AI146" s="61" t="b">
        <f t="shared" si="93"/>
        <v>1</v>
      </c>
      <c r="AJ146" s="61" t="b">
        <f t="shared" si="94"/>
        <v>1</v>
      </c>
      <c r="AK146" s="61" t="b">
        <f t="shared" si="95"/>
        <v>0</v>
      </c>
      <c r="AL146" s="61" t="b">
        <f t="shared" si="96"/>
        <v>0</v>
      </c>
      <c r="AM146" s="220" t="b">
        <f t="shared" si="97"/>
        <v>0</v>
      </c>
      <c r="AN146" s="220" t="b">
        <f t="shared" si="98"/>
        <v>0</v>
      </c>
      <c r="AO146" s="220" t="str">
        <f t="shared" si="99"/>
        <v/>
      </c>
      <c r="AP146" s="220" t="str">
        <f t="shared" si="100"/>
        <v/>
      </c>
      <c r="AQ146" s="220" t="str">
        <f t="shared" si="101"/>
        <v/>
      </c>
      <c r="AR146" s="220" t="str">
        <f t="shared" si="102"/>
        <v/>
      </c>
      <c r="AS146" s="4" t="str">
        <f t="shared" si="103"/>
        <v/>
      </c>
      <c r="AT146" s="220" t="str">
        <f t="shared" si="104"/>
        <v/>
      </c>
      <c r="AU146" s="220" t="str">
        <f t="shared" si="105"/>
        <v/>
      </c>
      <c r="AV146" s="220" t="str">
        <f t="shared" si="106"/>
        <v/>
      </c>
      <c r="AW146" s="233" t="str">
        <f t="shared" si="107"/>
        <v/>
      </c>
      <c r="AX146" s="233" t="str">
        <f t="shared" si="108"/>
        <v/>
      </c>
      <c r="AY146" s="222" t="str">
        <f t="shared" si="109"/>
        <v/>
      </c>
      <c r="AZ146" s="222" t="str">
        <f t="shared" si="110"/>
        <v/>
      </c>
      <c r="BA146" s="220" t="str">
        <f t="shared" si="111"/>
        <v/>
      </c>
      <c r="BB146" s="222" t="str">
        <f t="shared" si="112"/>
        <v/>
      </c>
      <c r="BC146" s="233" t="str">
        <f t="shared" si="113"/>
        <v/>
      </c>
      <c r="BD146" s="222" t="str">
        <f t="shared" si="114"/>
        <v/>
      </c>
      <c r="BE146" s="222" t="str">
        <f t="shared" si="115"/>
        <v/>
      </c>
      <c r="BF146" s="222" t="str">
        <f t="shared" si="116"/>
        <v/>
      </c>
      <c r="BG146" s="222" t="str">
        <f t="shared" si="117"/>
        <v/>
      </c>
      <c r="BH146" s="222" t="str">
        <f t="shared" si="118"/>
        <v/>
      </c>
      <c r="BI146" s="222" t="str">
        <f t="shared" si="119"/>
        <v/>
      </c>
      <c r="BJ146" s="222" t="str">
        <f t="shared" si="120"/>
        <v/>
      </c>
      <c r="BK146" s="222" t="str">
        <f t="shared" si="121"/>
        <v/>
      </c>
      <c r="BL146" s="220" t="str">
        <f t="shared" si="122"/>
        <v/>
      </c>
      <c r="BM146" s="220" t="str">
        <f t="shared" si="123"/>
        <v/>
      </c>
      <c r="BN146" s="220" t="str">
        <f t="shared" si="124"/>
        <v/>
      </c>
      <c r="BO146" s="220" t="str">
        <f t="shared" si="125"/>
        <v/>
      </c>
      <c r="BP146" s="220" t="str">
        <f>IF(AM146,VLOOKUP(AT146,'Beschäftigungsgruppen Honorare'!$I$17:$J$23,2,FALSE),"")</f>
        <v/>
      </c>
      <c r="BQ146" s="220" t="str">
        <f>IF(AN146,INDEX('Beschäftigungsgruppen Honorare'!$J$28:$M$31,BO146,BN146),"")</f>
        <v/>
      </c>
      <c r="BR146" s="220" t="str">
        <f t="shared" si="126"/>
        <v/>
      </c>
      <c r="BS146" s="220" t="str">
        <f>IF(AM146,VLOOKUP(AT146,'Beschäftigungsgruppen Honorare'!$I$17:$L$23,3,FALSE),"")</f>
        <v/>
      </c>
      <c r="BT146" s="220" t="str">
        <f>IF(AM146,VLOOKUP(AT146,'Beschäftigungsgruppen Honorare'!$I$17:$L$23,4,FALSE),"")</f>
        <v/>
      </c>
      <c r="BU146" s="220" t="b">
        <f>E146&lt;&gt;config!$H$20</f>
        <v>1</v>
      </c>
      <c r="BV146" s="64" t="b">
        <f t="shared" si="127"/>
        <v>0</v>
      </c>
      <c r="BW146" s="53" t="b">
        <f t="shared" si="128"/>
        <v>0</v>
      </c>
      <c r="BX146" s="53"/>
      <c r="BY146" s="53"/>
      <c r="BZ146" s="53"/>
      <c r="CA146" s="53"/>
      <c r="CB146" s="53"/>
      <c r="CI146" s="53"/>
      <c r="CJ146" s="53"/>
      <c r="CK146" s="53"/>
    </row>
    <row r="147" spans="2:89" ht="15" customHeight="1" x14ac:dyDescent="0.2">
      <c r="B147" s="203" t="str">
        <f t="shared" si="129"/>
        <v/>
      </c>
      <c r="C147" s="217"/>
      <c r="D147" s="127"/>
      <c r="E147" s="96"/>
      <c r="F147" s="271"/>
      <c r="G147" s="180"/>
      <c r="H147" s="181"/>
      <c r="I147" s="219"/>
      <c r="J147" s="259"/>
      <c r="K147" s="181"/>
      <c r="L147" s="273"/>
      <c r="M147" s="207" t="str">
        <f t="shared" si="81"/>
        <v/>
      </c>
      <c r="N147" s="160" t="str">
        <f t="shared" si="82"/>
        <v/>
      </c>
      <c r="O147" s="161" t="str">
        <f t="shared" si="135"/>
        <v/>
      </c>
      <c r="P147" s="252" t="str">
        <f t="shared" si="136"/>
        <v/>
      </c>
      <c r="Q147" s="254" t="str">
        <f t="shared" si="137"/>
        <v/>
      </c>
      <c r="R147" s="252" t="str">
        <f t="shared" si="83"/>
        <v/>
      </c>
      <c r="S147" s="258" t="str">
        <f t="shared" si="130"/>
        <v/>
      </c>
      <c r="T147" s="252" t="str">
        <f t="shared" si="131"/>
        <v/>
      </c>
      <c r="U147" s="258" t="str">
        <f t="shared" si="132"/>
        <v/>
      </c>
      <c r="V147" s="252" t="str">
        <f t="shared" si="133"/>
        <v/>
      </c>
      <c r="W147" s="258" t="str">
        <f t="shared" si="134"/>
        <v/>
      </c>
      <c r="X147" s="120"/>
      <c r="Y147" s="267"/>
      <c r="Z147" s="4" t="b">
        <f t="shared" si="84"/>
        <v>1</v>
      </c>
      <c r="AA147" s="4" t="b">
        <f t="shared" si="85"/>
        <v>0</v>
      </c>
      <c r="AB147" s="61" t="str">
        <f t="shared" si="86"/>
        <v/>
      </c>
      <c r="AC147" s="61" t="str">
        <f t="shared" si="87"/>
        <v/>
      </c>
      <c r="AD147" s="61" t="str">
        <f t="shared" si="88"/>
        <v/>
      </c>
      <c r="AE147" s="61" t="str">
        <f t="shared" si="89"/>
        <v/>
      </c>
      <c r="AF147" s="232" t="str">
        <f t="shared" si="90"/>
        <v/>
      </c>
      <c r="AG147" s="61" t="str">
        <f t="shared" si="91"/>
        <v/>
      </c>
      <c r="AH147" s="61" t="b">
        <f t="shared" si="92"/>
        <v>0</v>
      </c>
      <c r="AI147" s="61" t="b">
        <f t="shared" si="93"/>
        <v>1</v>
      </c>
      <c r="AJ147" s="61" t="b">
        <f t="shared" si="94"/>
        <v>1</v>
      </c>
      <c r="AK147" s="61" t="b">
        <f t="shared" si="95"/>
        <v>0</v>
      </c>
      <c r="AL147" s="61" t="b">
        <f t="shared" si="96"/>
        <v>0</v>
      </c>
      <c r="AM147" s="220" t="b">
        <f t="shared" si="97"/>
        <v>0</v>
      </c>
      <c r="AN147" s="220" t="b">
        <f t="shared" si="98"/>
        <v>0</v>
      </c>
      <c r="AO147" s="220" t="str">
        <f t="shared" si="99"/>
        <v/>
      </c>
      <c r="AP147" s="220" t="str">
        <f t="shared" si="100"/>
        <v/>
      </c>
      <c r="AQ147" s="220" t="str">
        <f t="shared" si="101"/>
        <v/>
      </c>
      <c r="AR147" s="220" t="str">
        <f t="shared" si="102"/>
        <v/>
      </c>
      <c r="AS147" s="4" t="str">
        <f t="shared" si="103"/>
        <v/>
      </c>
      <c r="AT147" s="220" t="str">
        <f t="shared" si="104"/>
        <v/>
      </c>
      <c r="AU147" s="220" t="str">
        <f t="shared" si="105"/>
        <v/>
      </c>
      <c r="AV147" s="220" t="str">
        <f t="shared" si="106"/>
        <v/>
      </c>
      <c r="AW147" s="233" t="str">
        <f t="shared" si="107"/>
        <v/>
      </c>
      <c r="AX147" s="233" t="str">
        <f t="shared" si="108"/>
        <v/>
      </c>
      <c r="AY147" s="222" t="str">
        <f t="shared" si="109"/>
        <v/>
      </c>
      <c r="AZ147" s="222" t="str">
        <f t="shared" si="110"/>
        <v/>
      </c>
      <c r="BA147" s="220" t="str">
        <f t="shared" si="111"/>
        <v/>
      </c>
      <c r="BB147" s="222" t="str">
        <f t="shared" si="112"/>
        <v/>
      </c>
      <c r="BC147" s="233" t="str">
        <f t="shared" si="113"/>
        <v/>
      </c>
      <c r="BD147" s="222" t="str">
        <f t="shared" si="114"/>
        <v/>
      </c>
      <c r="BE147" s="222" t="str">
        <f t="shared" si="115"/>
        <v/>
      </c>
      <c r="BF147" s="222" t="str">
        <f t="shared" si="116"/>
        <v/>
      </c>
      <c r="BG147" s="222" t="str">
        <f t="shared" si="117"/>
        <v/>
      </c>
      <c r="BH147" s="222" t="str">
        <f t="shared" si="118"/>
        <v/>
      </c>
      <c r="BI147" s="222" t="str">
        <f t="shared" si="119"/>
        <v/>
      </c>
      <c r="BJ147" s="222" t="str">
        <f t="shared" si="120"/>
        <v/>
      </c>
      <c r="BK147" s="222" t="str">
        <f t="shared" si="121"/>
        <v/>
      </c>
      <c r="BL147" s="220" t="str">
        <f t="shared" si="122"/>
        <v/>
      </c>
      <c r="BM147" s="220" t="str">
        <f t="shared" si="123"/>
        <v/>
      </c>
      <c r="BN147" s="220" t="str">
        <f t="shared" si="124"/>
        <v/>
      </c>
      <c r="BO147" s="220" t="str">
        <f t="shared" si="125"/>
        <v/>
      </c>
      <c r="BP147" s="220" t="str">
        <f>IF(AM147,VLOOKUP(AT147,'Beschäftigungsgruppen Honorare'!$I$17:$J$23,2,FALSE),"")</f>
        <v/>
      </c>
      <c r="BQ147" s="220" t="str">
        <f>IF(AN147,INDEX('Beschäftigungsgruppen Honorare'!$J$28:$M$31,BO147,BN147),"")</f>
        <v/>
      </c>
      <c r="BR147" s="220" t="str">
        <f t="shared" si="126"/>
        <v/>
      </c>
      <c r="BS147" s="220" t="str">
        <f>IF(AM147,VLOOKUP(AT147,'Beschäftigungsgruppen Honorare'!$I$17:$L$23,3,FALSE),"")</f>
        <v/>
      </c>
      <c r="BT147" s="220" t="str">
        <f>IF(AM147,VLOOKUP(AT147,'Beschäftigungsgruppen Honorare'!$I$17:$L$23,4,FALSE),"")</f>
        <v/>
      </c>
      <c r="BU147" s="220" t="b">
        <f>E147&lt;&gt;config!$H$20</f>
        <v>1</v>
      </c>
      <c r="BV147" s="64" t="b">
        <f t="shared" si="127"/>
        <v>0</v>
      </c>
      <c r="BW147" s="53" t="b">
        <f t="shared" si="128"/>
        <v>0</v>
      </c>
      <c r="BX147" s="53"/>
      <c r="BY147" s="53"/>
      <c r="BZ147" s="53"/>
      <c r="CA147" s="53"/>
      <c r="CB147" s="53"/>
      <c r="CI147" s="53"/>
      <c r="CJ147" s="53"/>
      <c r="CK147" s="53"/>
    </row>
    <row r="148" spans="2:89" ht="15" customHeight="1" x14ac:dyDescent="0.2">
      <c r="B148" s="203" t="str">
        <f t="shared" si="129"/>
        <v/>
      </c>
      <c r="C148" s="217"/>
      <c r="D148" s="127"/>
      <c r="E148" s="96"/>
      <c r="F148" s="271"/>
      <c r="G148" s="180"/>
      <c r="H148" s="181"/>
      <c r="I148" s="219"/>
      <c r="J148" s="259"/>
      <c r="K148" s="181"/>
      <c r="L148" s="273"/>
      <c r="M148" s="207" t="str">
        <f t="shared" si="81"/>
        <v/>
      </c>
      <c r="N148" s="160" t="str">
        <f t="shared" si="82"/>
        <v/>
      </c>
      <c r="O148" s="161" t="str">
        <f t="shared" si="135"/>
        <v/>
      </c>
      <c r="P148" s="252" t="str">
        <f t="shared" si="136"/>
        <v/>
      </c>
      <c r="Q148" s="254" t="str">
        <f t="shared" si="137"/>
        <v/>
      </c>
      <c r="R148" s="252" t="str">
        <f t="shared" si="83"/>
        <v/>
      </c>
      <c r="S148" s="258" t="str">
        <f t="shared" si="130"/>
        <v/>
      </c>
      <c r="T148" s="252" t="str">
        <f t="shared" si="131"/>
        <v/>
      </c>
      <c r="U148" s="258" t="str">
        <f t="shared" si="132"/>
        <v/>
      </c>
      <c r="V148" s="252" t="str">
        <f t="shared" si="133"/>
        <v/>
      </c>
      <c r="W148" s="258" t="str">
        <f t="shared" si="134"/>
        <v/>
      </c>
      <c r="X148" s="120"/>
      <c r="Y148" s="267"/>
      <c r="Z148" s="4" t="b">
        <f t="shared" si="84"/>
        <v>1</v>
      </c>
      <c r="AA148" s="4" t="b">
        <f t="shared" si="85"/>
        <v>0</v>
      </c>
      <c r="AB148" s="61" t="str">
        <f t="shared" si="86"/>
        <v/>
      </c>
      <c r="AC148" s="61" t="str">
        <f t="shared" si="87"/>
        <v/>
      </c>
      <c r="AD148" s="61" t="str">
        <f t="shared" si="88"/>
        <v/>
      </c>
      <c r="AE148" s="61" t="str">
        <f t="shared" si="89"/>
        <v/>
      </c>
      <c r="AF148" s="232" t="str">
        <f t="shared" si="90"/>
        <v/>
      </c>
      <c r="AG148" s="61" t="str">
        <f t="shared" si="91"/>
        <v/>
      </c>
      <c r="AH148" s="61" t="b">
        <f t="shared" si="92"/>
        <v>0</v>
      </c>
      <c r="AI148" s="61" t="b">
        <f t="shared" si="93"/>
        <v>1</v>
      </c>
      <c r="AJ148" s="61" t="b">
        <f t="shared" si="94"/>
        <v>1</v>
      </c>
      <c r="AK148" s="61" t="b">
        <f t="shared" si="95"/>
        <v>0</v>
      </c>
      <c r="AL148" s="61" t="b">
        <f t="shared" si="96"/>
        <v>0</v>
      </c>
      <c r="AM148" s="220" t="b">
        <f t="shared" si="97"/>
        <v>0</v>
      </c>
      <c r="AN148" s="220" t="b">
        <f t="shared" si="98"/>
        <v>0</v>
      </c>
      <c r="AO148" s="220" t="str">
        <f t="shared" si="99"/>
        <v/>
      </c>
      <c r="AP148" s="220" t="str">
        <f t="shared" si="100"/>
        <v/>
      </c>
      <c r="AQ148" s="220" t="str">
        <f t="shared" si="101"/>
        <v/>
      </c>
      <c r="AR148" s="220" t="str">
        <f t="shared" si="102"/>
        <v/>
      </c>
      <c r="AS148" s="4" t="str">
        <f t="shared" si="103"/>
        <v/>
      </c>
      <c r="AT148" s="220" t="str">
        <f t="shared" si="104"/>
        <v/>
      </c>
      <c r="AU148" s="220" t="str">
        <f t="shared" si="105"/>
        <v/>
      </c>
      <c r="AV148" s="220" t="str">
        <f t="shared" si="106"/>
        <v/>
      </c>
      <c r="AW148" s="233" t="str">
        <f t="shared" si="107"/>
        <v/>
      </c>
      <c r="AX148" s="233" t="str">
        <f t="shared" si="108"/>
        <v/>
      </c>
      <c r="AY148" s="222" t="str">
        <f t="shared" si="109"/>
        <v/>
      </c>
      <c r="AZ148" s="222" t="str">
        <f t="shared" si="110"/>
        <v/>
      </c>
      <c r="BA148" s="220" t="str">
        <f t="shared" si="111"/>
        <v/>
      </c>
      <c r="BB148" s="222" t="str">
        <f t="shared" si="112"/>
        <v/>
      </c>
      <c r="BC148" s="233" t="str">
        <f t="shared" si="113"/>
        <v/>
      </c>
      <c r="BD148" s="222" t="str">
        <f t="shared" si="114"/>
        <v/>
      </c>
      <c r="BE148" s="222" t="str">
        <f t="shared" si="115"/>
        <v/>
      </c>
      <c r="BF148" s="222" t="str">
        <f t="shared" si="116"/>
        <v/>
      </c>
      <c r="BG148" s="222" t="str">
        <f t="shared" si="117"/>
        <v/>
      </c>
      <c r="BH148" s="222" t="str">
        <f t="shared" si="118"/>
        <v/>
      </c>
      <c r="BI148" s="222" t="str">
        <f t="shared" si="119"/>
        <v/>
      </c>
      <c r="BJ148" s="222" t="str">
        <f t="shared" si="120"/>
        <v/>
      </c>
      <c r="BK148" s="222" t="str">
        <f t="shared" si="121"/>
        <v/>
      </c>
      <c r="BL148" s="220" t="str">
        <f t="shared" si="122"/>
        <v/>
      </c>
      <c r="BM148" s="220" t="str">
        <f t="shared" si="123"/>
        <v/>
      </c>
      <c r="BN148" s="220" t="str">
        <f t="shared" si="124"/>
        <v/>
      </c>
      <c r="BO148" s="220" t="str">
        <f t="shared" si="125"/>
        <v/>
      </c>
      <c r="BP148" s="220" t="str">
        <f>IF(AM148,VLOOKUP(AT148,'Beschäftigungsgruppen Honorare'!$I$17:$J$23,2,FALSE),"")</f>
        <v/>
      </c>
      <c r="BQ148" s="220" t="str">
        <f>IF(AN148,INDEX('Beschäftigungsgruppen Honorare'!$J$28:$M$31,BO148,BN148),"")</f>
        <v/>
      </c>
      <c r="BR148" s="220" t="str">
        <f t="shared" si="126"/>
        <v/>
      </c>
      <c r="BS148" s="220" t="str">
        <f>IF(AM148,VLOOKUP(AT148,'Beschäftigungsgruppen Honorare'!$I$17:$L$23,3,FALSE),"")</f>
        <v/>
      </c>
      <c r="BT148" s="220" t="str">
        <f>IF(AM148,VLOOKUP(AT148,'Beschäftigungsgruppen Honorare'!$I$17:$L$23,4,FALSE),"")</f>
        <v/>
      </c>
      <c r="BU148" s="220" t="b">
        <f>E148&lt;&gt;config!$H$20</f>
        <v>1</v>
      </c>
      <c r="BV148" s="64" t="b">
        <f t="shared" si="127"/>
        <v>0</v>
      </c>
      <c r="BW148" s="53" t="b">
        <f t="shared" si="128"/>
        <v>0</v>
      </c>
      <c r="BX148" s="53"/>
      <c r="BY148" s="53"/>
      <c r="BZ148" s="53"/>
      <c r="CA148" s="53"/>
      <c r="CB148" s="53"/>
      <c r="CI148" s="53"/>
      <c r="CJ148" s="53"/>
      <c r="CK148" s="53"/>
    </row>
    <row r="149" spans="2:89" ht="15" customHeight="1" x14ac:dyDescent="0.2">
      <c r="B149" s="203" t="str">
        <f t="shared" si="129"/>
        <v/>
      </c>
      <c r="C149" s="217"/>
      <c r="D149" s="127"/>
      <c r="E149" s="96"/>
      <c r="F149" s="271"/>
      <c r="G149" s="180"/>
      <c r="H149" s="181"/>
      <c r="I149" s="219"/>
      <c r="J149" s="259"/>
      <c r="K149" s="181"/>
      <c r="L149" s="273"/>
      <c r="M149" s="207" t="str">
        <f t="shared" ref="M149:M212" si="138">IF(AS149&gt;0,AS149,"")</f>
        <v/>
      </c>
      <c r="N149" s="160" t="str">
        <f t="shared" ref="N149:N212" si="139">AU149</f>
        <v/>
      </c>
      <c r="O149" s="161" t="str">
        <f t="shared" si="135"/>
        <v/>
      </c>
      <c r="P149" s="252" t="str">
        <f t="shared" si="136"/>
        <v/>
      </c>
      <c r="Q149" s="254" t="str">
        <f t="shared" si="137"/>
        <v/>
      </c>
      <c r="R149" s="252" t="str">
        <f t="shared" ref="R149:R212" si="140">IF(AM149,BD149,"")</f>
        <v/>
      </c>
      <c r="S149" s="258" t="str">
        <f t="shared" si="130"/>
        <v/>
      </c>
      <c r="T149" s="252" t="str">
        <f t="shared" si="131"/>
        <v/>
      </c>
      <c r="U149" s="258" t="str">
        <f t="shared" si="132"/>
        <v/>
      </c>
      <c r="V149" s="252" t="str">
        <f t="shared" si="133"/>
        <v/>
      </c>
      <c r="W149" s="258" t="str">
        <f t="shared" si="134"/>
        <v/>
      </c>
      <c r="X149" s="120"/>
      <c r="Y149" s="267"/>
      <c r="Z149" s="4" t="b">
        <f t="shared" ref="Z149:Z212" si="141">AND(AND(AND(ISBLANK(C149),ISBLANK(D149)),ISBLANK(E149)),ISBLANK(F149))</f>
        <v>1</v>
      </c>
      <c r="AA149" s="4" t="b">
        <f t="shared" ref="AA149:AA212" si="142">AND(NOT(Z149),NOT(AND(AND(AND(NOT(ISBLANK(C149)),NOT(ISBLANK(D149)),NOT(ISBLANK(E149))*NOT(ISBLANK(F149)))))))</f>
        <v>0</v>
      </c>
      <c r="AB149" s="61" t="str">
        <f t="shared" ref="AB149:AB212" si="143">IF(Z149,"",IF(AI149,TRUE,FALSE))</f>
        <v/>
      </c>
      <c r="AC149" s="61" t="str">
        <f t="shared" ref="AC149:AC212" si="144">IF(Z149,"",IF(AJ149,TRUE,FALSE))</f>
        <v/>
      </c>
      <c r="AD149" s="61" t="str">
        <f t="shared" ref="AD149:AD212" si="145">IF(AI149,"",IF(AK149,TRUE,FALSE))</f>
        <v/>
      </c>
      <c r="AE149" s="61" t="str">
        <f t="shared" ref="AE149:AE212" si="146">IF(AJ149,"",IF(AL149,TRUE,FALSE))</f>
        <v/>
      </c>
      <c r="AF149" s="232" t="str">
        <f t="shared" ref="AF149:AF212" si="147">IF(Z149,"",IF(AA149,TRUE,FALSE))</f>
        <v/>
      </c>
      <c r="AG149" s="61" t="str">
        <f t="shared" ref="AG149:AG212" si="148">IF(BL149="organisatorisch",AD149,AE149)</f>
        <v/>
      </c>
      <c r="AH149" s="61" t="b">
        <f t="shared" ref="AH149:AH212" si="149">COUNTIF(AF149:AG149,FALSE)=2</f>
        <v>0</v>
      </c>
      <c r="AI149" s="61" t="b">
        <f t="shared" ref="AI149:AI212" si="150">(AND(AND(ISBLANK(G149)),ISBLANK(H149),ISBLANK(I149)))</f>
        <v>1</v>
      </c>
      <c r="AJ149" s="61" t="b">
        <f t="shared" ref="AJ149:AJ212" si="151">(AND(AND(ISBLANK(K149)),ISBLANK(L149)))</f>
        <v>1</v>
      </c>
      <c r="AK149" s="61" t="b">
        <f t="shared" ref="AK149:AK212" si="152">AND(NOT(AI149),NOT(AND(AND(NOT(ISBLANK(G149)),NOT(ISBLANK(H149)),NOT(ISBLANK(I149))))))</f>
        <v>0</v>
      </c>
      <c r="AL149" s="61" t="b">
        <f t="shared" ref="AL149:AL212" si="153">AND(NOT(AJ149),NOT(AND(AND(NOT(ISBLANK(J149)),NOT(ISBLANK(K149)),NOT(ISBLANK(L149))))))</f>
        <v>0</v>
      </c>
      <c r="AM149" s="220" t="b">
        <f t="shared" ref="AM149:AM212" si="154">IF(E149="organisatorisch",TRUE,FALSE)</f>
        <v>0</v>
      </c>
      <c r="AN149" s="220" t="b">
        <f t="shared" ref="AN149:AN212" si="155">IF(E149="künstlerisch",TRUE,FALSE)</f>
        <v>0</v>
      </c>
      <c r="AO149" s="220" t="str">
        <f t="shared" ref="AO149:AO212" si="156">IF(Z149,"",AND(AND(NOT(ISBLANK(E149)),NOT(ISBLANK(G149))),NOT(ISBLANK(H149))))</f>
        <v/>
      </c>
      <c r="AP149" s="220" t="str">
        <f t="shared" ref="AP149:AP212" si="157">IF(Z149,"",AND(AND(AND(NOT(ISBLANK(E149)),NOT(ISBLANK(J149)))*NOT(ISBLANK(K149))),NOT(ISBLANK(L149))))</f>
        <v/>
      </c>
      <c r="AQ149" s="220" t="str">
        <f t="shared" ref="AQ149:AQ212" si="158">IF(Z149,"",G149*H149)</f>
        <v/>
      </c>
      <c r="AR149" s="220" t="str">
        <f t="shared" ref="AR149:AR212" si="159">IF(Z149,"",K149*L149)</f>
        <v/>
      </c>
      <c r="AS149" s="4" t="str">
        <f t="shared" ref="AS149:AS212" si="160">IF(AM149,AQ149,AR149)</f>
        <v/>
      </c>
      <c r="AT149" s="220" t="str">
        <f t="shared" ref="AT149:AT212" si="161">IF(F149&gt;0,F149,"")</f>
        <v/>
      </c>
      <c r="AU149" s="220" t="str">
        <f t="shared" ref="AU149:AU212" si="162">IF(BV149,IF(AO149,H149,IF(AP149,L149,"")),"")</f>
        <v/>
      </c>
      <c r="AV149" s="220" t="str">
        <f t="shared" ref="AV149:AV212" si="163">IF(BV149,BR149,"")</f>
        <v/>
      </c>
      <c r="AW149" s="233" t="str">
        <f t="shared" ref="AW149:AW212" si="164">IF(BV149,BS149,"")</f>
        <v/>
      </c>
      <c r="AX149" s="233" t="str">
        <f t="shared" ref="AX149:AX212" si="165">IF(BV149,BT149,"")</f>
        <v/>
      </c>
      <c r="AY149" s="222" t="str">
        <f t="shared" ref="AY149:AY212" si="166">IF(BV149,(100/AV149*AU149)-100,"")</f>
        <v/>
      </c>
      <c r="AZ149" s="222" t="str">
        <f t="shared" ref="AZ149:AZ212" si="167">IF(BV149,AU149-AV149,"")</f>
        <v/>
      </c>
      <c r="BA149" s="220" t="str">
        <f t="shared" ref="BA149:BA212" si="168">IF(Z149,"",IF(AM149,G149,K149))</f>
        <v/>
      </c>
      <c r="BB149" s="222" t="str">
        <f t="shared" ref="BB149:BB212" si="169">IF(Z149,"",IF(AO149,G149+I149,K149))</f>
        <v/>
      </c>
      <c r="BC149" s="233" t="str">
        <f t="shared" ref="BC149:BC212" si="170">IF(BV149,(AU149*BA149)/BB149,"")</f>
        <v/>
      </c>
      <c r="BD149" s="222" t="str">
        <f t="shared" ref="BD149:BD212" si="171">IF(BV149,(100/AV149*BC149)-100,"")</f>
        <v/>
      </c>
      <c r="BE149" s="222" t="str">
        <f t="shared" ref="BE149:BE212" si="172">IF(BV149,BC149-AV149,"")</f>
        <v/>
      </c>
      <c r="BF149" s="222" t="str">
        <f t="shared" ref="BF149:BF212" si="173">IF(AM149,BD149,"")</f>
        <v/>
      </c>
      <c r="BG149" s="222" t="str">
        <f t="shared" ref="BG149:BG212" si="174">IF(AM149,BE149,"")</f>
        <v/>
      </c>
      <c r="BH149" s="222" t="str">
        <f t="shared" ref="BH149:BH212" si="175">IF(BS149="","",(100/AW149*BC149)-100)</f>
        <v/>
      </c>
      <c r="BI149" s="222" t="str">
        <f t="shared" ref="BI149:BI212" si="176">IF(BL149="künstlerisch","",IF(BR149="","",BC149-AW149))</f>
        <v/>
      </c>
      <c r="BJ149" s="222" t="str">
        <f t="shared" ref="BJ149:BJ212" si="177">IF(BT149="","",(100/AX149*BC149)-100)</f>
        <v/>
      </c>
      <c r="BK149" s="222" t="str">
        <f t="shared" ref="BK149:BK212" si="178">IF(BL149="künstlerisch","",IF(BR149="","",BC149-AX149))</f>
        <v/>
      </c>
      <c r="BL149" s="220" t="str">
        <f t="shared" ref="BL149:BL212" si="179">IF(E149="","",E149)</f>
        <v/>
      </c>
      <c r="BM149" s="220" t="str">
        <f t="shared" ref="BM149:BM212" si="180">IF(J149="","",J149)</f>
        <v/>
      </c>
      <c r="BN149" s="220" t="str">
        <f t="shared" ref="BN149:BN212" si="181">IF(BM149="Bildende Kunst",1,IF(BM149="Darstellende Kunst",2,IF(BM149="Literatur",3,IF(BM149="Musik",4,""))))</f>
        <v/>
      </c>
      <c r="BO149" s="220" t="str">
        <f t="shared" ref="BO149:BO212" si="182">IF(AT149=8,1,IF(AT149=9,2,IF(AT149=10,3,IF(AT149=11,4,AT149))))</f>
        <v/>
      </c>
      <c r="BP149" s="220" t="str">
        <f>IF(AM149,VLOOKUP(AT149,'Beschäftigungsgruppen Honorare'!$I$17:$J$23,2,FALSE),"")</f>
        <v/>
      </c>
      <c r="BQ149" s="220" t="str">
        <f>IF(AN149,INDEX('Beschäftigungsgruppen Honorare'!$J$28:$M$31,BO149,BN149),"")</f>
        <v/>
      </c>
      <c r="BR149" s="220" t="str">
        <f t="shared" ref="BR149:BR212" si="183">IF(BU149,BQ149,BP149)</f>
        <v/>
      </c>
      <c r="BS149" s="220" t="str">
        <f>IF(AM149,VLOOKUP(AT149,'Beschäftigungsgruppen Honorare'!$I$17:$L$23,3,FALSE),"")</f>
        <v/>
      </c>
      <c r="BT149" s="220" t="str">
        <f>IF(AM149,VLOOKUP(AT149,'Beschäftigungsgruppen Honorare'!$I$17:$L$23,4,FALSE),"")</f>
        <v/>
      </c>
      <c r="BU149" s="220" t="b">
        <f>E149&lt;&gt;config!$H$20</f>
        <v>1</v>
      </c>
      <c r="BV149" s="64" t="b">
        <f t="shared" ref="BV149:BV212" si="184">B149="vollständig"</f>
        <v>0</v>
      </c>
      <c r="BW149" s="53" t="b">
        <f t="shared" ref="BW149:BW212" si="185">B149="unvollständig"</f>
        <v>0</v>
      </c>
      <c r="BX149" s="53"/>
      <c r="BY149" s="53"/>
      <c r="BZ149" s="53"/>
      <c r="CA149" s="53"/>
      <c r="CB149" s="53"/>
      <c r="CI149" s="53"/>
      <c r="CJ149" s="53"/>
      <c r="CK149" s="53"/>
    </row>
    <row r="150" spans="2:89" ht="15" customHeight="1" x14ac:dyDescent="0.2">
      <c r="B150" s="203" t="str">
        <f t="shared" ref="B150:B213" si="186">IF(Z150,"",IF(AH150,"vollständig","unvollständig"))</f>
        <v/>
      </c>
      <c r="C150" s="217"/>
      <c r="D150" s="127"/>
      <c r="E150" s="96"/>
      <c r="F150" s="271"/>
      <c r="G150" s="180"/>
      <c r="H150" s="181"/>
      <c r="I150" s="219"/>
      <c r="J150" s="259"/>
      <c r="K150" s="181"/>
      <c r="L150" s="273"/>
      <c r="M150" s="207" t="str">
        <f t="shared" si="138"/>
        <v/>
      </c>
      <c r="N150" s="160" t="str">
        <f t="shared" si="139"/>
        <v/>
      </c>
      <c r="O150" s="161" t="str">
        <f t="shared" si="135"/>
        <v/>
      </c>
      <c r="P150" s="252" t="str">
        <f t="shared" si="136"/>
        <v/>
      </c>
      <c r="Q150" s="254" t="str">
        <f t="shared" si="137"/>
        <v/>
      </c>
      <c r="R150" s="252" t="str">
        <f t="shared" si="140"/>
        <v/>
      </c>
      <c r="S150" s="258" t="str">
        <f t="shared" ref="S150:S213" si="187">IF(AM150,BE150,"")</f>
        <v/>
      </c>
      <c r="T150" s="252" t="str">
        <f t="shared" ref="T150:T213" si="188">IF(AM150,BH150,"")</f>
        <v/>
      </c>
      <c r="U150" s="258" t="str">
        <f t="shared" ref="U150:U213" si="189">IF(AM150,BI150,"")</f>
        <v/>
      </c>
      <c r="V150" s="252" t="str">
        <f t="shared" ref="V150:V213" si="190">IF(AM150,BJ150,"")</f>
        <v/>
      </c>
      <c r="W150" s="258" t="str">
        <f t="shared" ref="W150:W213" si="191">IF(BV150,BK150,"")</f>
        <v/>
      </c>
      <c r="X150" s="120"/>
      <c r="Y150" s="267"/>
      <c r="Z150" s="4" t="b">
        <f t="shared" si="141"/>
        <v>1</v>
      </c>
      <c r="AA150" s="4" t="b">
        <f t="shared" si="142"/>
        <v>0</v>
      </c>
      <c r="AB150" s="61" t="str">
        <f t="shared" si="143"/>
        <v/>
      </c>
      <c r="AC150" s="61" t="str">
        <f t="shared" si="144"/>
        <v/>
      </c>
      <c r="AD150" s="61" t="str">
        <f t="shared" si="145"/>
        <v/>
      </c>
      <c r="AE150" s="61" t="str">
        <f t="shared" si="146"/>
        <v/>
      </c>
      <c r="AF150" s="232" t="str">
        <f t="shared" si="147"/>
        <v/>
      </c>
      <c r="AG150" s="61" t="str">
        <f t="shared" si="148"/>
        <v/>
      </c>
      <c r="AH150" s="61" t="b">
        <f t="shared" si="149"/>
        <v>0</v>
      </c>
      <c r="AI150" s="61" t="b">
        <f t="shared" si="150"/>
        <v>1</v>
      </c>
      <c r="AJ150" s="61" t="b">
        <f t="shared" si="151"/>
        <v>1</v>
      </c>
      <c r="AK150" s="61" t="b">
        <f t="shared" si="152"/>
        <v>0</v>
      </c>
      <c r="AL150" s="61" t="b">
        <f t="shared" si="153"/>
        <v>0</v>
      </c>
      <c r="AM150" s="220" t="b">
        <f t="shared" si="154"/>
        <v>0</v>
      </c>
      <c r="AN150" s="220" t="b">
        <f t="shared" si="155"/>
        <v>0</v>
      </c>
      <c r="AO150" s="220" t="str">
        <f t="shared" si="156"/>
        <v/>
      </c>
      <c r="AP150" s="220" t="str">
        <f t="shared" si="157"/>
        <v/>
      </c>
      <c r="AQ150" s="220" t="str">
        <f t="shared" si="158"/>
        <v/>
      </c>
      <c r="AR150" s="220" t="str">
        <f t="shared" si="159"/>
        <v/>
      </c>
      <c r="AS150" s="4" t="str">
        <f t="shared" si="160"/>
        <v/>
      </c>
      <c r="AT150" s="220" t="str">
        <f t="shared" si="161"/>
        <v/>
      </c>
      <c r="AU150" s="220" t="str">
        <f t="shared" si="162"/>
        <v/>
      </c>
      <c r="AV150" s="220" t="str">
        <f t="shared" si="163"/>
        <v/>
      </c>
      <c r="AW150" s="233" t="str">
        <f t="shared" si="164"/>
        <v/>
      </c>
      <c r="AX150" s="233" t="str">
        <f t="shared" si="165"/>
        <v/>
      </c>
      <c r="AY150" s="222" t="str">
        <f t="shared" si="166"/>
        <v/>
      </c>
      <c r="AZ150" s="222" t="str">
        <f t="shared" si="167"/>
        <v/>
      </c>
      <c r="BA150" s="220" t="str">
        <f t="shared" si="168"/>
        <v/>
      </c>
      <c r="BB150" s="222" t="str">
        <f t="shared" si="169"/>
        <v/>
      </c>
      <c r="BC150" s="233" t="str">
        <f t="shared" si="170"/>
        <v/>
      </c>
      <c r="BD150" s="222" t="str">
        <f t="shared" si="171"/>
        <v/>
      </c>
      <c r="BE150" s="222" t="str">
        <f t="shared" si="172"/>
        <v/>
      </c>
      <c r="BF150" s="222" t="str">
        <f t="shared" si="173"/>
        <v/>
      </c>
      <c r="BG150" s="222" t="str">
        <f t="shared" si="174"/>
        <v/>
      </c>
      <c r="BH150" s="222" t="str">
        <f t="shared" si="175"/>
        <v/>
      </c>
      <c r="BI150" s="222" t="str">
        <f t="shared" si="176"/>
        <v/>
      </c>
      <c r="BJ150" s="222" t="str">
        <f t="shared" si="177"/>
        <v/>
      </c>
      <c r="BK150" s="222" t="str">
        <f t="shared" si="178"/>
        <v/>
      </c>
      <c r="BL150" s="220" t="str">
        <f t="shared" si="179"/>
        <v/>
      </c>
      <c r="BM150" s="220" t="str">
        <f t="shared" si="180"/>
        <v/>
      </c>
      <c r="BN150" s="220" t="str">
        <f t="shared" si="181"/>
        <v/>
      </c>
      <c r="BO150" s="220" t="str">
        <f t="shared" si="182"/>
        <v/>
      </c>
      <c r="BP150" s="220" t="str">
        <f>IF(AM150,VLOOKUP(AT150,'Beschäftigungsgruppen Honorare'!$I$17:$J$23,2,FALSE),"")</f>
        <v/>
      </c>
      <c r="BQ150" s="220" t="str">
        <f>IF(AN150,INDEX('Beschäftigungsgruppen Honorare'!$J$28:$M$31,BO150,BN150),"")</f>
        <v/>
      </c>
      <c r="BR150" s="220" t="str">
        <f t="shared" si="183"/>
        <v/>
      </c>
      <c r="BS150" s="220" t="str">
        <f>IF(AM150,VLOOKUP(AT150,'Beschäftigungsgruppen Honorare'!$I$17:$L$23,3,FALSE),"")</f>
        <v/>
      </c>
      <c r="BT150" s="220" t="str">
        <f>IF(AM150,VLOOKUP(AT150,'Beschäftigungsgruppen Honorare'!$I$17:$L$23,4,FALSE),"")</f>
        <v/>
      </c>
      <c r="BU150" s="220" t="b">
        <f>E150&lt;&gt;config!$H$20</f>
        <v>1</v>
      </c>
      <c r="BV150" s="64" t="b">
        <f t="shared" si="184"/>
        <v>0</v>
      </c>
      <c r="BW150" s="53" t="b">
        <f t="shared" si="185"/>
        <v>0</v>
      </c>
      <c r="BX150" s="53"/>
      <c r="BY150" s="53"/>
      <c r="BZ150" s="53"/>
      <c r="CA150" s="53"/>
      <c r="CB150" s="53"/>
      <c r="CI150" s="53"/>
      <c r="CJ150" s="53"/>
      <c r="CK150" s="53"/>
    </row>
    <row r="151" spans="2:89" ht="15" customHeight="1" x14ac:dyDescent="0.2">
      <c r="B151" s="203" t="str">
        <f t="shared" si="186"/>
        <v/>
      </c>
      <c r="C151" s="217"/>
      <c r="D151" s="127"/>
      <c r="E151" s="96"/>
      <c r="F151" s="271"/>
      <c r="G151" s="180"/>
      <c r="H151" s="181"/>
      <c r="I151" s="219"/>
      <c r="J151" s="259"/>
      <c r="K151" s="181"/>
      <c r="L151" s="273"/>
      <c r="M151" s="207" t="str">
        <f t="shared" si="138"/>
        <v/>
      </c>
      <c r="N151" s="160" t="str">
        <f t="shared" si="139"/>
        <v/>
      </c>
      <c r="O151" s="161" t="str">
        <f t="shared" ref="O151:O214" si="192">AV151</f>
        <v/>
      </c>
      <c r="P151" s="252" t="str">
        <f t="shared" ref="P151:P214" si="193">AY151</f>
        <v/>
      </c>
      <c r="Q151" s="254" t="str">
        <f t="shared" ref="Q151:Q214" si="194">AZ151</f>
        <v/>
      </c>
      <c r="R151" s="252" t="str">
        <f t="shared" si="140"/>
        <v/>
      </c>
      <c r="S151" s="258" t="str">
        <f t="shared" si="187"/>
        <v/>
      </c>
      <c r="T151" s="252" t="str">
        <f t="shared" si="188"/>
        <v/>
      </c>
      <c r="U151" s="258" t="str">
        <f t="shared" si="189"/>
        <v/>
      </c>
      <c r="V151" s="252" t="str">
        <f t="shared" si="190"/>
        <v/>
      </c>
      <c r="W151" s="258" t="str">
        <f t="shared" si="191"/>
        <v/>
      </c>
      <c r="X151" s="120"/>
      <c r="Y151" s="267"/>
      <c r="Z151" s="4" t="b">
        <f t="shared" si="141"/>
        <v>1</v>
      </c>
      <c r="AA151" s="4" t="b">
        <f t="shared" si="142"/>
        <v>0</v>
      </c>
      <c r="AB151" s="61" t="str">
        <f t="shared" si="143"/>
        <v/>
      </c>
      <c r="AC151" s="61" t="str">
        <f t="shared" si="144"/>
        <v/>
      </c>
      <c r="AD151" s="61" t="str">
        <f t="shared" si="145"/>
        <v/>
      </c>
      <c r="AE151" s="61" t="str">
        <f t="shared" si="146"/>
        <v/>
      </c>
      <c r="AF151" s="232" t="str">
        <f t="shared" si="147"/>
        <v/>
      </c>
      <c r="AG151" s="61" t="str">
        <f t="shared" si="148"/>
        <v/>
      </c>
      <c r="AH151" s="61" t="b">
        <f t="shared" si="149"/>
        <v>0</v>
      </c>
      <c r="AI151" s="61" t="b">
        <f t="shared" si="150"/>
        <v>1</v>
      </c>
      <c r="AJ151" s="61" t="b">
        <f t="shared" si="151"/>
        <v>1</v>
      </c>
      <c r="AK151" s="61" t="b">
        <f t="shared" si="152"/>
        <v>0</v>
      </c>
      <c r="AL151" s="61" t="b">
        <f t="shared" si="153"/>
        <v>0</v>
      </c>
      <c r="AM151" s="220" t="b">
        <f t="shared" si="154"/>
        <v>0</v>
      </c>
      <c r="AN151" s="220" t="b">
        <f t="shared" si="155"/>
        <v>0</v>
      </c>
      <c r="AO151" s="220" t="str">
        <f t="shared" si="156"/>
        <v/>
      </c>
      <c r="AP151" s="220" t="str">
        <f t="shared" si="157"/>
        <v/>
      </c>
      <c r="AQ151" s="220" t="str">
        <f t="shared" si="158"/>
        <v/>
      </c>
      <c r="AR151" s="220" t="str">
        <f t="shared" si="159"/>
        <v/>
      </c>
      <c r="AS151" s="4" t="str">
        <f t="shared" si="160"/>
        <v/>
      </c>
      <c r="AT151" s="220" t="str">
        <f t="shared" si="161"/>
        <v/>
      </c>
      <c r="AU151" s="220" t="str">
        <f t="shared" si="162"/>
        <v/>
      </c>
      <c r="AV151" s="220" t="str">
        <f t="shared" si="163"/>
        <v/>
      </c>
      <c r="AW151" s="233" t="str">
        <f t="shared" si="164"/>
        <v/>
      </c>
      <c r="AX151" s="233" t="str">
        <f t="shared" si="165"/>
        <v/>
      </c>
      <c r="AY151" s="222" t="str">
        <f t="shared" si="166"/>
        <v/>
      </c>
      <c r="AZ151" s="222" t="str">
        <f t="shared" si="167"/>
        <v/>
      </c>
      <c r="BA151" s="220" t="str">
        <f t="shared" si="168"/>
        <v/>
      </c>
      <c r="BB151" s="222" t="str">
        <f t="shared" si="169"/>
        <v/>
      </c>
      <c r="BC151" s="233" t="str">
        <f t="shared" si="170"/>
        <v/>
      </c>
      <c r="BD151" s="222" t="str">
        <f t="shared" si="171"/>
        <v/>
      </c>
      <c r="BE151" s="222" t="str">
        <f t="shared" si="172"/>
        <v/>
      </c>
      <c r="BF151" s="222" t="str">
        <f t="shared" si="173"/>
        <v/>
      </c>
      <c r="BG151" s="222" t="str">
        <f t="shared" si="174"/>
        <v/>
      </c>
      <c r="BH151" s="222" t="str">
        <f t="shared" si="175"/>
        <v/>
      </c>
      <c r="BI151" s="222" t="str">
        <f t="shared" si="176"/>
        <v/>
      </c>
      <c r="BJ151" s="222" t="str">
        <f t="shared" si="177"/>
        <v/>
      </c>
      <c r="BK151" s="222" t="str">
        <f t="shared" si="178"/>
        <v/>
      </c>
      <c r="BL151" s="220" t="str">
        <f t="shared" si="179"/>
        <v/>
      </c>
      <c r="BM151" s="220" t="str">
        <f t="shared" si="180"/>
        <v/>
      </c>
      <c r="BN151" s="220" t="str">
        <f t="shared" si="181"/>
        <v/>
      </c>
      <c r="BO151" s="220" t="str">
        <f t="shared" si="182"/>
        <v/>
      </c>
      <c r="BP151" s="220" t="str">
        <f>IF(AM151,VLOOKUP(AT151,'Beschäftigungsgruppen Honorare'!$I$17:$J$23,2,FALSE),"")</f>
        <v/>
      </c>
      <c r="BQ151" s="220" t="str">
        <f>IF(AN151,INDEX('Beschäftigungsgruppen Honorare'!$J$28:$M$31,BO151,BN151),"")</f>
        <v/>
      </c>
      <c r="BR151" s="220" t="str">
        <f t="shared" si="183"/>
        <v/>
      </c>
      <c r="BS151" s="220" t="str">
        <f>IF(AM151,VLOOKUP(AT151,'Beschäftigungsgruppen Honorare'!$I$17:$L$23,3,FALSE),"")</f>
        <v/>
      </c>
      <c r="BT151" s="220" t="str">
        <f>IF(AM151,VLOOKUP(AT151,'Beschäftigungsgruppen Honorare'!$I$17:$L$23,4,FALSE),"")</f>
        <v/>
      </c>
      <c r="BU151" s="220" t="b">
        <f>E151&lt;&gt;config!$H$20</f>
        <v>1</v>
      </c>
      <c r="BV151" s="64" t="b">
        <f t="shared" si="184"/>
        <v>0</v>
      </c>
      <c r="BW151" s="53" t="b">
        <f t="shared" si="185"/>
        <v>0</v>
      </c>
      <c r="BX151" s="53"/>
      <c r="BY151" s="53"/>
      <c r="BZ151" s="53"/>
      <c r="CA151" s="53"/>
      <c r="CB151" s="53"/>
      <c r="CI151" s="53"/>
      <c r="CJ151" s="53"/>
      <c r="CK151" s="53"/>
    </row>
    <row r="152" spans="2:89" ht="15" customHeight="1" x14ac:dyDescent="0.2">
      <c r="B152" s="203" t="str">
        <f t="shared" si="186"/>
        <v/>
      </c>
      <c r="C152" s="217"/>
      <c r="D152" s="127"/>
      <c r="E152" s="96"/>
      <c r="F152" s="271"/>
      <c r="G152" s="180"/>
      <c r="H152" s="181"/>
      <c r="I152" s="219"/>
      <c r="J152" s="259"/>
      <c r="K152" s="181"/>
      <c r="L152" s="273"/>
      <c r="M152" s="207" t="str">
        <f t="shared" si="138"/>
        <v/>
      </c>
      <c r="N152" s="160" t="str">
        <f t="shared" si="139"/>
        <v/>
      </c>
      <c r="O152" s="161" t="str">
        <f t="shared" si="192"/>
        <v/>
      </c>
      <c r="P152" s="252" t="str">
        <f t="shared" si="193"/>
        <v/>
      </c>
      <c r="Q152" s="254" t="str">
        <f t="shared" si="194"/>
        <v/>
      </c>
      <c r="R152" s="252" t="str">
        <f t="shared" si="140"/>
        <v/>
      </c>
      <c r="S152" s="258" t="str">
        <f t="shared" si="187"/>
        <v/>
      </c>
      <c r="T152" s="252" t="str">
        <f t="shared" si="188"/>
        <v/>
      </c>
      <c r="U152" s="258" t="str">
        <f t="shared" si="189"/>
        <v/>
      </c>
      <c r="V152" s="252" t="str">
        <f t="shared" si="190"/>
        <v/>
      </c>
      <c r="W152" s="258" t="str">
        <f t="shared" si="191"/>
        <v/>
      </c>
      <c r="X152" s="120"/>
      <c r="Y152" s="267"/>
      <c r="Z152" s="4" t="b">
        <f t="shared" si="141"/>
        <v>1</v>
      </c>
      <c r="AA152" s="4" t="b">
        <f t="shared" si="142"/>
        <v>0</v>
      </c>
      <c r="AB152" s="61" t="str">
        <f t="shared" si="143"/>
        <v/>
      </c>
      <c r="AC152" s="61" t="str">
        <f t="shared" si="144"/>
        <v/>
      </c>
      <c r="AD152" s="61" t="str">
        <f t="shared" si="145"/>
        <v/>
      </c>
      <c r="AE152" s="61" t="str">
        <f t="shared" si="146"/>
        <v/>
      </c>
      <c r="AF152" s="232" t="str">
        <f t="shared" si="147"/>
        <v/>
      </c>
      <c r="AG152" s="61" t="str">
        <f t="shared" si="148"/>
        <v/>
      </c>
      <c r="AH152" s="61" t="b">
        <f t="shared" si="149"/>
        <v>0</v>
      </c>
      <c r="AI152" s="61" t="b">
        <f t="shared" si="150"/>
        <v>1</v>
      </c>
      <c r="AJ152" s="61" t="b">
        <f t="shared" si="151"/>
        <v>1</v>
      </c>
      <c r="AK152" s="61" t="b">
        <f t="shared" si="152"/>
        <v>0</v>
      </c>
      <c r="AL152" s="61" t="b">
        <f t="shared" si="153"/>
        <v>0</v>
      </c>
      <c r="AM152" s="220" t="b">
        <f t="shared" si="154"/>
        <v>0</v>
      </c>
      <c r="AN152" s="220" t="b">
        <f t="shared" si="155"/>
        <v>0</v>
      </c>
      <c r="AO152" s="220" t="str">
        <f t="shared" si="156"/>
        <v/>
      </c>
      <c r="AP152" s="220" t="str">
        <f t="shared" si="157"/>
        <v/>
      </c>
      <c r="AQ152" s="220" t="str">
        <f t="shared" si="158"/>
        <v/>
      </c>
      <c r="AR152" s="220" t="str">
        <f t="shared" si="159"/>
        <v/>
      </c>
      <c r="AS152" s="4" t="str">
        <f t="shared" si="160"/>
        <v/>
      </c>
      <c r="AT152" s="220" t="str">
        <f t="shared" si="161"/>
        <v/>
      </c>
      <c r="AU152" s="220" t="str">
        <f t="shared" si="162"/>
        <v/>
      </c>
      <c r="AV152" s="220" t="str">
        <f t="shared" si="163"/>
        <v/>
      </c>
      <c r="AW152" s="233" t="str">
        <f t="shared" si="164"/>
        <v/>
      </c>
      <c r="AX152" s="233" t="str">
        <f t="shared" si="165"/>
        <v/>
      </c>
      <c r="AY152" s="222" t="str">
        <f t="shared" si="166"/>
        <v/>
      </c>
      <c r="AZ152" s="222" t="str">
        <f t="shared" si="167"/>
        <v/>
      </c>
      <c r="BA152" s="220" t="str">
        <f t="shared" si="168"/>
        <v/>
      </c>
      <c r="BB152" s="222" t="str">
        <f t="shared" si="169"/>
        <v/>
      </c>
      <c r="BC152" s="233" t="str">
        <f t="shared" si="170"/>
        <v/>
      </c>
      <c r="BD152" s="222" t="str">
        <f t="shared" si="171"/>
        <v/>
      </c>
      <c r="BE152" s="222" t="str">
        <f t="shared" si="172"/>
        <v/>
      </c>
      <c r="BF152" s="222" t="str">
        <f t="shared" si="173"/>
        <v/>
      </c>
      <c r="BG152" s="222" t="str">
        <f t="shared" si="174"/>
        <v/>
      </c>
      <c r="BH152" s="222" t="str">
        <f t="shared" si="175"/>
        <v/>
      </c>
      <c r="BI152" s="222" t="str">
        <f t="shared" si="176"/>
        <v/>
      </c>
      <c r="BJ152" s="222" t="str">
        <f t="shared" si="177"/>
        <v/>
      </c>
      <c r="BK152" s="222" t="str">
        <f t="shared" si="178"/>
        <v/>
      </c>
      <c r="BL152" s="220" t="str">
        <f t="shared" si="179"/>
        <v/>
      </c>
      <c r="BM152" s="220" t="str">
        <f t="shared" si="180"/>
        <v/>
      </c>
      <c r="BN152" s="220" t="str">
        <f t="shared" si="181"/>
        <v/>
      </c>
      <c r="BO152" s="220" t="str">
        <f t="shared" si="182"/>
        <v/>
      </c>
      <c r="BP152" s="220" t="str">
        <f>IF(AM152,VLOOKUP(AT152,'Beschäftigungsgruppen Honorare'!$I$17:$J$23,2,FALSE),"")</f>
        <v/>
      </c>
      <c r="BQ152" s="220" t="str">
        <f>IF(AN152,INDEX('Beschäftigungsgruppen Honorare'!$J$28:$M$31,BO152,BN152),"")</f>
        <v/>
      </c>
      <c r="BR152" s="220" t="str">
        <f t="shared" si="183"/>
        <v/>
      </c>
      <c r="BS152" s="220" t="str">
        <f>IF(AM152,VLOOKUP(AT152,'Beschäftigungsgruppen Honorare'!$I$17:$L$23,3,FALSE),"")</f>
        <v/>
      </c>
      <c r="BT152" s="220" t="str">
        <f>IF(AM152,VLOOKUP(AT152,'Beschäftigungsgruppen Honorare'!$I$17:$L$23,4,FALSE),"")</f>
        <v/>
      </c>
      <c r="BU152" s="220" t="b">
        <f>E152&lt;&gt;config!$H$20</f>
        <v>1</v>
      </c>
      <c r="BV152" s="64" t="b">
        <f t="shared" si="184"/>
        <v>0</v>
      </c>
      <c r="BW152" s="53" t="b">
        <f t="shared" si="185"/>
        <v>0</v>
      </c>
      <c r="BX152" s="53"/>
      <c r="BY152" s="53"/>
      <c r="BZ152" s="53"/>
      <c r="CA152" s="53"/>
      <c r="CB152" s="53"/>
      <c r="CI152" s="53"/>
      <c r="CJ152" s="53"/>
      <c r="CK152" s="53"/>
    </row>
    <row r="153" spans="2:89" ht="15" customHeight="1" x14ac:dyDescent="0.2">
      <c r="B153" s="203" t="str">
        <f t="shared" si="186"/>
        <v/>
      </c>
      <c r="C153" s="217"/>
      <c r="D153" s="127"/>
      <c r="E153" s="96"/>
      <c r="F153" s="271"/>
      <c r="G153" s="180"/>
      <c r="H153" s="181"/>
      <c r="I153" s="219"/>
      <c r="J153" s="259"/>
      <c r="K153" s="181"/>
      <c r="L153" s="273"/>
      <c r="M153" s="207" t="str">
        <f t="shared" si="138"/>
        <v/>
      </c>
      <c r="N153" s="160" t="str">
        <f t="shared" si="139"/>
        <v/>
      </c>
      <c r="O153" s="161" t="str">
        <f t="shared" si="192"/>
        <v/>
      </c>
      <c r="P153" s="252" t="str">
        <f t="shared" si="193"/>
        <v/>
      </c>
      <c r="Q153" s="254" t="str">
        <f t="shared" si="194"/>
        <v/>
      </c>
      <c r="R153" s="252" t="str">
        <f t="shared" si="140"/>
        <v/>
      </c>
      <c r="S153" s="258" t="str">
        <f t="shared" si="187"/>
        <v/>
      </c>
      <c r="T153" s="252" t="str">
        <f t="shared" si="188"/>
        <v/>
      </c>
      <c r="U153" s="258" t="str">
        <f t="shared" si="189"/>
        <v/>
      </c>
      <c r="V153" s="252" t="str">
        <f t="shared" si="190"/>
        <v/>
      </c>
      <c r="W153" s="258" t="str">
        <f t="shared" si="191"/>
        <v/>
      </c>
      <c r="X153" s="120"/>
      <c r="Y153" s="267"/>
      <c r="Z153" s="4" t="b">
        <f t="shared" si="141"/>
        <v>1</v>
      </c>
      <c r="AA153" s="4" t="b">
        <f t="shared" si="142"/>
        <v>0</v>
      </c>
      <c r="AB153" s="61" t="str">
        <f t="shared" si="143"/>
        <v/>
      </c>
      <c r="AC153" s="61" t="str">
        <f t="shared" si="144"/>
        <v/>
      </c>
      <c r="AD153" s="61" t="str">
        <f t="shared" si="145"/>
        <v/>
      </c>
      <c r="AE153" s="61" t="str">
        <f t="shared" si="146"/>
        <v/>
      </c>
      <c r="AF153" s="232" t="str">
        <f t="shared" si="147"/>
        <v/>
      </c>
      <c r="AG153" s="61" t="str">
        <f t="shared" si="148"/>
        <v/>
      </c>
      <c r="AH153" s="61" t="b">
        <f t="shared" si="149"/>
        <v>0</v>
      </c>
      <c r="AI153" s="61" t="b">
        <f t="shared" si="150"/>
        <v>1</v>
      </c>
      <c r="AJ153" s="61" t="b">
        <f t="shared" si="151"/>
        <v>1</v>
      </c>
      <c r="AK153" s="61" t="b">
        <f t="shared" si="152"/>
        <v>0</v>
      </c>
      <c r="AL153" s="61" t="b">
        <f t="shared" si="153"/>
        <v>0</v>
      </c>
      <c r="AM153" s="220" t="b">
        <f t="shared" si="154"/>
        <v>0</v>
      </c>
      <c r="AN153" s="220" t="b">
        <f t="shared" si="155"/>
        <v>0</v>
      </c>
      <c r="AO153" s="220" t="str">
        <f t="shared" si="156"/>
        <v/>
      </c>
      <c r="AP153" s="220" t="str">
        <f t="shared" si="157"/>
        <v/>
      </c>
      <c r="AQ153" s="220" t="str">
        <f t="shared" si="158"/>
        <v/>
      </c>
      <c r="AR153" s="220" t="str">
        <f t="shared" si="159"/>
        <v/>
      </c>
      <c r="AS153" s="4" t="str">
        <f t="shared" si="160"/>
        <v/>
      </c>
      <c r="AT153" s="220" t="str">
        <f t="shared" si="161"/>
        <v/>
      </c>
      <c r="AU153" s="220" t="str">
        <f t="shared" si="162"/>
        <v/>
      </c>
      <c r="AV153" s="220" t="str">
        <f t="shared" si="163"/>
        <v/>
      </c>
      <c r="AW153" s="233" t="str">
        <f t="shared" si="164"/>
        <v/>
      </c>
      <c r="AX153" s="233" t="str">
        <f t="shared" si="165"/>
        <v/>
      </c>
      <c r="AY153" s="222" t="str">
        <f t="shared" si="166"/>
        <v/>
      </c>
      <c r="AZ153" s="222" t="str">
        <f t="shared" si="167"/>
        <v/>
      </c>
      <c r="BA153" s="220" t="str">
        <f t="shared" si="168"/>
        <v/>
      </c>
      <c r="BB153" s="222" t="str">
        <f t="shared" si="169"/>
        <v/>
      </c>
      <c r="BC153" s="233" t="str">
        <f t="shared" si="170"/>
        <v/>
      </c>
      <c r="BD153" s="222" t="str">
        <f t="shared" si="171"/>
        <v/>
      </c>
      <c r="BE153" s="222" t="str">
        <f t="shared" si="172"/>
        <v/>
      </c>
      <c r="BF153" s="222" t="str">
        <f t="shared" si="173"/>
        <v/>
      </c>
      <c r="BG153" s="222" t="str">
        <f t="shared" si="174"/>
        <v/>
      </c>
      <c r="BH153" s="222" t="str">
        <f t="shared" si="175"/>
        <v/>
      </c>
      <c r="BI153" s="222" t="str">
        <f t="shared" si="176"/>
        <v/>
      </c>
      <c r="BJ153" s="222" t="str">
        <f t="shared" si="177"/>
        <v/>
      </c>
      <c r="BK153" s="222" t="str">
        <f t="shared" si="178"/>
        <v/>
      </c>
      <c r="BL153" s="220" t="str">
        <f t="shared" si="179"/>
        <v/>
      </c>
      <c r="BM153" s="220" t="str">
        <f t="shared" si="180"/>
        <v/>
      </c>
      <c r="BN153" s="220" t="str">
        <f t="shared" si="181"/>
        <v/>
      </c>
      <c r="BO153" s="220" t="str">
        <f t="shared" si="182"/>
        <v/>
      </c>
      <c r="BP153" s="220" t="str">
        <f>IF(AM153,VLOOKUP(AT153,'Beschäftigungsgruppen Honorare'!$I$17:$J$23,2,FALSE),"")</f>
        <v/>
      </c>
      <c r="BQ153" s="220" t="str">
        <f>IF(AN153,INDEX('Beschäftigungsgruppen Honorare'!$J$28:$M$31,BO153,BN153),"")</f>
        <v/>
      </c>
      <c r="BR153" s="220" t="str">
        <f t="shared" si="183"/>
        <v/>
      </c>
      <c r="BS153" s="220" t="str">
        <f>IF(AM153,VLOOKUP(AT153,'Beschäftigungsgruppen Honorare'!$I$17:$L$23,3,FALSE),"")</f>
        <v/>
      </c>
      <c r="BT153" s="220" t="str">
        <f>IF(AM153,VLOOKUP(AT153,'Beschäftigungsgruppen Honorare'!$I$17:$L$23,4,FALSE),"")</f>
        <v/>
      </c>
      <c r="BU153" s="220" t="b">
        <f>E153&lt;&gt;config!$H$20</f>
        <v>1</v>
      </c>
      <c r="BV153" s="64" t="b">
        <f t="shared" si="184"/>
        <v>0</v>
      </c>
      <c r="BW153" s="53" t="b">
        <f t="shared" si="185"/>
        <v>0</v>
      </c>
      <c r="BX153" s="53"/>
      <c r="BY153" s="53"/>
      <c r="BZ153" s="53"/>
      <c r="CA153" s="53"/>
      <c r="CB153" s="53"/>
      <c r="CI153" s="53"/>
      <c r="CJ153" s="53"/>
      <c r="CK153" s="53"/>
    </row>
    <row r="154" spans="2:89" ht="15" customHeight="1" x14ac:dyDescent="0.2">
      <c r="B154" s="203" t="str">
        <f t="shared" si="186"/>
        <v/>
      </c>
      <c r="C154" s="217"/>
      <c r="D154" s="127"/>
      <c r="E154" s="96"/>
      <c r="F154" s="271"/>
      <c r="G154" s="180"/>
      <c r="H154" s="181"/>
      <c r="I154" s="219"/>
      <c r="J154" s="259"/>
      <c r="K154" s="181"/>
      <c r="L154" s="273"/>
      <c r="M154" s="207" t="str">
        <f t="shared" si="138"/>
        <v/>
      </c>
      <c r="N154" s="160" t="str">
        <f t="shared" si="139"/>
        <v/>
      </c>
      <c r="O154" s="161" t="str">
        <f t="shared" si="192"/>
        <v/>
      </c>
      <c r="P154" s="252" t="str">
        <f t="shared" si="193"/>
        <v/>
      </c>
      <c r="Q154" s="254" t="str">
        <f t="shared" si="194"/>
        <v/>
      </c>
      <c r="R154" s="252" t="str">
        <f t="shared" si="140"/>
        <v/>
      </c>
      <c r="S154" s="258" t="str">
        <f t="shared" si="187"/>
        <v/>
      </c>
      <c r="T154" s="252" t="str">
        <f t="shared" si="188"/>
        <v/>
      </c>
      <c r="U154" s="258" t="str">
        <f t="shared" si="189"/>
        <v/>
      </c>
      <c r="V154" s="252" t="str">
        <f t="shared" si="190"/>
        <v/>
      </c>
      <c r="W154" s="258" t="str">
        <f t="shared" si="191"/>
        <v/>
      </c>
      <c r="X154" s="120"/>
      <c r="Y154" s="267"/>
      <c r="Z154" s="4" t="b">
        <f t="shared" si="141"/>
        <v>1</v>
      </c>
      <c r="AA154" s="4" t="b">
        <f t="shared" si="142"/>
        <v>0</v>
      </c>
      <c r="AB154" s="61" t="str">
        <f t="shared" si="143"/>
        <v/>
      </c>
      <c r="AC154" s="61" t="str">
        <f t="shared" si="144"/>
        <v/>
      </c>
      <c r="AD154" s="61" t="str">
        <f t="shared" si="145"/>
        <v/>
      </c>
      <c r="AE154" s="61" t="str">
        <f t="shared" si="146"/>
        <v/>
      </c>
      <c r="AF154" s="232" t="str">
        <f t="shared" si="147"/>
        <v/>
      </c>
      <c r="AG154" s="61" t="str">
        <f t="shared" si="148"/>
        <v/>
      </c>
      <c r="AH154" s="61" t="b">
        <f t="shared" si="149"/>
        <v>0</v>
      </c>
      <c r="AI154" s="61" t="b">
        <f t="shared" si="150"/>
        <v>1</v>
      </c>
      <c r="AJ154" s="61" t="b">
        <f t="shared" si="151"/>
        <v>1</v>
      </c>
      <c r="AK154" s="61" t="b">
        <f t="shared" si="152"/>
        <v>0</v>
      </c>
      <c r="AL154" s="61" t="b">
        <f t="shared" si="153"/>
        <v>0</v>
      </c>
      <c r="AM154" s="220" t="b">
        <f t="shared" si="154"/>
        <v>0</v>
      </c>
      <c r="AN154" s="220" t="b">
        <f t="shared" si="155"/>
        <v>0</v>
      </c>
      <c r="AO154" s="220" t="str">
        <f t="shared" si="156"/>
        <v/>
      </c>
      <c r="AP154" s="220" t="str">
        <f t="shared" si="157"/>
        <v/>
      </c>
      <c r="AQ154" s="220" t="str">
        <f t="shared" si="158"/>
        <v/>
      </c>
      <c r="AR154" s="220" t="str">
        <f t="shared" si="159"/>
        <v/>
      </c>
      <c r="AS154" s="4" t="str">
        <f t="shared" si="160"/>
        <v/>
      </c>
      <c r="AT154" s="220" t="str">
        <f t="shared" si="161"/>
        <v/>
      </c>
      <c r="AU154" s="220" t="str">
        <f t="shared" si="162"/>
        <v/>
      </c>
      <c r="AV154" s="220" t="str">
        <f t="shared" si="163"/>
        <v/>
      </c>
      <c r="AW154" s="233" t="str">
        <f t="shared" si="164"/>
        <v/>
      </c>
      <c r="AX154" s="233" t="str">
        <f t="shared" si="165"/>
        <v/>
      </c>
      <c r="AY154" s="222" t="str">
        <f t="shared" si="166"/>
        <v/>
      </c>
      <c r="AZ154" s="222" t="str">
        <f t="shared" si="167"/>
        <v/>
      </c>
      <c r="BA154" s="220" t="str">
        <f t="shared" si="168"/>
        <v/>
      </c>
      <c r="BB154" s="222" t="str">
        <f t="shared" si="169"/>
        <v/>
      </c>
      <c r="BC154" s="233" t="str">
        <f t="shared" si="170"/>
        <v/>
      </c>
      <c r="BD154" s="222" t="str">
        <f t="shared" si="171"/>
        <v/>
      </c>
      <c r="BE154" s="222" t="str">
        <f t="shared" si="172"/>
        <v/>
      </c>
      <c r="BF154" s="222" t="str">
        <f t="shared" si="173"/>
        <v/>
      </c>
      <c r="BG154" s="222" t="str">
        <f t="shared" si="174"/>
        <v/>
      </c>
      <c r="BH154" s="222" t="str">
        <f t="shared" si="175"/>
        <v/>
      </c>
      <c r="BI154" s="222" t="str">
        <f t="shared" si="176"/>
        <v/>
      </c>
      <c r="BJ154" s="222" t="str">
        <f t="shared" si="177"/>
        <v/>
      </c>
      <c r="BK154" s="222" t="str">
        <f t="shared" si="178"/>
        <v/>
      </c>
      <c r="BL154" s="220" t="str">
        <f t="shared" si="179"/>
        <v/>
      </c>
      <c r="BM154" s="220" t="str">
        <f t="shared" si="180"/>
        <v/>
      </c>
      <c r="BN154" s="220" t="str">
        <f t="shared" si="181"/>
        <v/>
      </c>
      <c r="BO154" s="220" t="str">
        <f t="shared" si="182"/>
        <v/>
      </c>
      <c r="BP154" s="220" t="str">
        <f>IF(AM154,VLOOKUP(AT154,'Beschäftigungsgruppen Honorare'!$I$17:$J$23,2,FALSE),"")</f>
        <v/>
      </c>
      <c r="BQ154" s="220" t="str">
        <f>IF(AN154,INDEX('Beschäftigungsgruppen Honorare'!$J$28:$M$31,BO154,BN154),"")</f>
        <v/>
      </c>
      <c r="BR154" s="220" t="str">
        <f t="shared" si="183"/>
        <v/>
      </c>
      <c r="BS154" s="220" t="str">
        <f>IF(AM154,VLOOKUP(AT154,'Beschäftigungsgruppen Honorare'!$I$17:$L$23,3,FALSE),"")</f>
        <v/>
      </c>
      <c r="BT154" s="220" t="str">
        <f>IF(AM154,VLOOKUP(AT154,'Beschäftigungsgruppen Honorare'!$I$17:$L$23,4,FALSE),"")</f>
        <v/>
      </c>
      <c r="BU154" s="220" t="b">
        <f>E154&lt;&gt;config!$H$20</f>
        <v>1</v>
      </c>
      <c r="BV154" s="64" t="b">
        <f t="shared" si="184"/>
        <v>0</v>
      </c>
      <c r="BW154" s="53" t="b">
        <f t="shared" si="185"/>
        <v>0</v>
      </c>
      <c r="BX154" s="53"/>
      <c r="BY154" s="53"/>
      <c r="BZ154" s="53"/>
      <c r="CA154" s="53"/>
      <c r="CB154" s="53"/>
      <c r="CI154" s="53"/>
      <c r="CJ154" s="53"/>
      <c r="CK154" s="53"/>
    </row>
    <row r="155" spans="2:89" ht="15" customHeight="1" x14ac:dyDescent="0.2">
      <c r="B155" s="203" t="str">
        <f t="shared" si="186"/>
        <v/>
      </c>
      <c r="C155" s="217"/>
      <c r="D155" s="127"/>
      <c r="E155" s="96"/>
      <c r="F155" s="271"/>
      <c r="G155" s="180"/>
      <c r="H155" s="181"/>
      <c r="I155" s="219"/>
      <c r="J155" s="259"/>
      <c r="K155" s="181"/>
      <c r="L155" s="273"/>
      <c r="M155" s="207" t="str">
        <f t="shared" si="138"/>
        <v/>
      </c>
      <c r="N155" s="160" t="str">
        <f t="shared" si="139"/>
        <v/>
      </c>
      <c r="O155" s="161" t="str">
        <f t="shared" si="192"/>
        <v/>
      </c>
      <c r="P155" s="252" t="str">
        <f t="shared" si="193"/>
        <v/>
      </c>
      <c r="Q155" s="254" t="str">
        <f t="shared" si="194"/>
        <v/>
      </c>
      <c r="R155" s="252" t="str">
        <f t="shared" si="140"/>
        <v/>
      </c>
      <c r="S155" s="258" t="str">
        <f t="shared" si="187"/>
        <v/>
      </c>
      <c r="T155" s="252" t="str">
        <f t="shared" si="188"/>
        <v/>
      </c>
      <c r="U155" s="258" t="str">
        <f t="shared" si="189"/>
        <v/>
      </c>
      <c r="V155" s="252" t="str">
        <f t="shared" si="190"/>
        <v/>
      </c>
      <c r="W155" s="258" t="str">
        <f t="shared" si="191"/>
        <v/>
      </c>
      <c r="X155" s="120"/>
      <c r="Y155" s="267"/>
      <c r="Z155" s="4" t="b">
        <f t="shared" si="141"/>
        <v>1</v>
      </c>
      <c r="AA155" s="4" t="b">
        <f t="shared" si="142"/>
        <v>0</v>
      </c>
      <c r="AB155" s="61" t="str">
        <f t="shared" si="143"/>
        <v/>
      </c>
      <c r="AC155" s="61" t="str">
        <f t="shared" si="144"/>
        <v/>
      </c>
      <c r="AD155" s="61" t="str">
        <f t="shared" si="145"/>
        <v/>
      </c>
      <c r="AE155" s="61" t="str">
        <f t="shared" si="146"/>
        <v/>
      </c>
      <c r="AF155" s="232" t="str">
        <f t="shared" si="147"/>
        <v/>
      </c>
      <c r="AG155" s="61" t="str">
        <f t="shared" si="148"/>
        <v/>
      </c>
      <c r="AH155" s="61" t="b">
        <f t="shared" si="149"/>
        <v>0</v>
      </c>
      <c r="AI155" s="61" t="b">
        <f t="shared" si="150"/>
        <v>1</v>
      </c>
      <c r="AJ155" s="61" t="b">
        <f t="shared" si="151"/>
        <v>1</v>
      </c>
      <c r="AK155" s="61" t="b">
        <f t="shared" si="152"/>
        <v>0</v>
      </c>
      <c r="AL155" s="61" t="b">
        <f t="shared" si="153"/>
        <v>0</v>
      </c>
      <c r="AM155" s="220" t="b">
        <f t="shared" si="154"/>
        <v>0</v>
      </c>
      <c r="AN155" s="220" t="b">
        <f t="shared" si="155"/>
        <v>0</v>
      </c>
      <c r="AO155" s="220" t="str">
        <f t="shared" si="156"/>
        <v/>
      </c>
      <c r="AP155" s="220" t="str">
        <f t="shared" si="157"/>
        <v/>
      </c>
      <c r="AQ155" s="220" t="str">
        <f t="shared" si="158"/>
        <v/>
      </c>
      <c r="AR155" s="220" t="str">
        <f t="shared" si="159"/>
        <v/>
      </c>
      <c r="AS155" s="4" t="str">
        <f t="shared" si="160"/>
        <v/>
      </c>
      <c r="AT155" s="220" t="str">
        <f t="shared" si="161"/>
        <v/>
      </c>
      <c r="AU155" s="220" t="str">
        <f t="shared" si="162"/>
        <v/>
      </c>
      <c r="AV155" s="220" t="str">
        <f t="shared" si="163"/>
        <v/>
      </c>
      <c r="AW155" s="233" t="str">
        <f t="shared" si="164"/>
        <v/>
      </c>
      <c r="AX155" s="233" t="str">
        <f t="shared" si="165"/>
        <v/>
      </c>
      <c r="AY155" s="222" t="str">
        <f t="shared" si="166"/>
        <v/>
      </c>
      <c r="AZ155" s="222" t="str">
        <f t="shared" si="167"/>
        <v/>
      </c>
      <c r="BA155" s="220" t="str">
        <f t="shared" si="168"/>
        <v/>
      </c>
      <c r="BB155" s="222" t="str">
        <f t="shared" si="169"/>
        <v/>
      </c>
      <c r="BC155" s="233" t="str">
        <f t="shared" si="170"/>
        <v/>
      </c>
      <c r="BD155" s="222" t="str">
        <f t="shared" si="171"/>
        <v/>
      </c>
      <c r="BE155" s="222" t="str">
        <f t="shared" si="172"/>
        <v/>
      </c>
      <c r="BF155" s="222" t="str">
        <f t="shared" si="173"/>
        <v/>
      </c>
      <c r="BG155" s="222" t="str">
        <f t="shared" si="174"/>
        <v/>
      </c>
      <c r="BH155" s="222" t="str">
        <f t="shared" si="175"/>
        <v/>
      </c>
      <c r="BI155" s="222" t="str">
        <f t="shared" si="176"/>
        <v/>
      </c>
      <c r="BJ155" s="222" t="str">
        <f t="shared" si="177"/>
        <v/>
      </c>
      <c r="BK155" s="222" t="str">
        <f t="shared" si="178"/>
        <v/>
      </c>
      <c r="BL155" s="220" t="str">
        <f t="shared" si="179"/>
        <v/>
      </c>
      <c r="BM155" s="220" t="str">
        <f t="shared" si="180"/>
        <v/>
      </c>
      <c r="BN155" s="220" t="str">
        <f t="shared" si="181"/>
        <v/>
      </c>
      <c r="BO155" s="220" t="str">
        <f t="shared" si="182"/>
        <v/>
      </c>
      <c r="BP155" s="220" t="str">
        <f>IF(AM155,VLOOKUP(AT155,'Beschäftigungsgruppen Honorare'!$I$17:$J$23,2,FALSE),"")</f>
        <v/>
      </c>
      <c r="BQ155" s="220" t="str">
        <f>IF(AN155,INDEX('Beschäftigungsgruppen Honorare'!$J$28:$M$31,BO155,BN155),"")</f>
        <v/>
      </c>
      <c r="BR155" s="220" t="str">
        <f t="shared" si="183"/>
        <v/>
      </c>
      <c r="BS155" s="220" t="str">
        <f>IF(AM155,VLOOKUP(AT155,'Beschäftigungsgruppen Honorare'!$I$17:$L$23,3,FALSE),"")</f>
        <v/>
      </c>
      <c r="BT155" s="220" t="str">
        <f>IF(AM155,VLOOKUP(AT155,'Beschäftigungsgruppen Honorare'!$I$17:$L$23,4,FALSE),"")</f>
        <v/>
      </c>
      <c r="BU155" s="220" t="b">
        <f>E155&lt;&gt;config!$H$20</f>
        <v>1</v>
      </c>
      <c r="BV155" s="64" t="b">
        <f t="shared" si="184"/>
        <v>0</v>
      </c>
      <c r="BW155" s="53" t="b">
        <f t="shared" si="185"/>
        <v>0</v>
      </c>
      <c r="BX155" s="53"/>
      <c r="BY155" s="53"/>
      <c r="BZ155" s="53"/>
      <c r="CA155" s="53"/>
      <c r="CB155" s="53"/>
      <c r="CI155" s="53"/>
      <c r="CJ155" s="53"/>
      <c r="CK155" s="53"/>
    </row>
    <row r="156" spans="2:89" ht="15" customHeight="1" x14ac:dyDescent="0.2">
      <c r="B156" s="203" t="str">
        <f t="shared" si="186"/>
        <v/>
      </c>
      <c r="C156" s="217"/>
      <c r="D156" s="127"/>
      <c r="E156" s="96"/>
      <c r="F156" s="271"/>
      <c r="G156" s="180"/>
      <c r="H156" s="181"/>
      <c r="I156" s="219"/>
      <c r="J156" s="259"/>
      <c r="K156" s="181"/>
      <c r="L156" s="273"/>
      <c r="M156" s="207" t="str">
        <f t="shared" si="138"/>
        <v/>
      </c>
      <c r="N156" s="160" t="str">
        <f t="shared" si="139"/>
        <v/>
      </c>
      <c r="O156" s="161" t="str">
        <f t="shared" si="192"/>
        <v/>
      </c>
      <c r="P156" s="252" t="str">
        <f t="shared" si="193"/>
        <v/>
      </c>
      <c r="Q156" s="254" t="str">
        <f t="shared" si="194"/>
        <v/>
      </c>
      <c r="R156" s="252" t="str">
        <f t="shared" si="140"/>
        <v/>
      </c>
      <c r="S156" s="258" t="str">
        <f t="shared" si="187"/>
        <v/>
      </c>
      <c r="T156" s="252" t="str">
        <f t="shared" si="188"/>
        <v/>
      </c>
      <c r="U156" s="258" t="str">
        <f t="shared" si="189"/>
        <v/>
      </c>
      <c r="V156" s="252" t="str">
        <f t="shared" si="190"/>
        <v/>
      </c>
      <c r="W156" s="258" t="str">
        <f t="shared" si="191"/>
        <v/>
      </c>
      <c r="X156" s="120"/>
      <c r="Y156" s="267"/>
      <c r="Z156" s="4" t="b">
        <f t="shared" si="141"/>
        <v>1</v>
      </c>
      <c r="AA156" s="4" t="b">
        <f t="shared" si="142"/>
        <v>0</v>
      </c>
      <c r="AB156" s="61" t="str">
        <f t="shared" si="143"/>
        <v/>
      </c>
      <c r="AC156" s="61" t="str">
        <f t="shared" si="144"/>
        <v/>
      </c>
      <c r="AD156" s="61" t="str">
        <f t="shared" si="145"/>
        <v/>
      </c>
      <c r="AE156" s="61" t="str">
        <f t="shared" si="146"/>
        <v/>
      </c>
      <c r="AF156" s="232" t="str">
        <f t="shared" si="147"/>
        <v/>
      </c>
      <c r="AG156" s="61" t="str">
        <f t="shared" si="148"/>
        <v/>
      </c>
      <c r="AH156" s="61" t="b">
        <f t="shared" si="149"/>
        <v>0</v>
      </c>
      <c r="AI156" s="61" t="b">
        <f t="shared" si="150"/>
        <v>1</v>
      </c>
      <c r="AJ156" s="61" t="b">
        <f t="shared" si="151"/>
        <v>1</v>
      </c>
      <c r="AK156" s="61" t="b">
        <f t="shared" si="152"/>
        <v>0</v>
      </c>
      <c r="AL156" s="61" t="b">
        <f t="shared" si="153"/>
        <v>0</v>
      </c>
      <c r="AM156" s="220" t="b">
        <f t="shared" si="154"/>
        <v>0</v>
      </c>
      <c r="AN156" s="220" t="b">
        <f t="shared" si="155"/>
        <v>0</v>
      </c>
      <c r="AO156" s="220" t="str">
        <f t="shared" si="156"/>
        <v/>
      </c>
      <c r="AP156" s="220" t="str">
        <f t="shared" si="157"/>
        <v/>
      </c>
      <c r="AQ156" s="220" t="str">
        <f t="shared" si="158"/>
        <v/>
      </c>
      <c r="AR156" s="220" t="str">
        <f t="shared" si="159"/>
        <v/>
      </c>
      <c r="AS156" s="4" t="str">
        <f t="shared" si="160"/>
        <v/>
      </c>
      <c r="AT156" s="220" t="str">
        <f t="shared" si="161"/>
        <v/>
      </c>
      <c r="AU156" s="220" t="str">
        <f t="shared" si="162"/>
        <v/>
      </c>
      <c r="AV156" s="220" t="str">
        <f t="shared" si="163"/>
        <v/>
      </c>
      <c r="AW156" s="233" t="str">
        <f t="shared" si="164"/>
        <v/>
      </c>
      <c r="AX156" s="233" t="str">
        <f t="shared" si="165"/>
        <v/>
      </c>
      <c r="AY156" s="222" t="str">
        <f t="shared" si="166"/>
        <v/>
      </c>
      <c r="AZ156" s="222" t="str">
        <f t="shared" si="167"/>
        <v/>
      </c>
      <c r="BA156" s="220" t="str">
        <f t="shared" si="168"/>
        <v/>
      </c>
      <c r="BB156" s="222" t="str">
        <f t="shared" si="169"/>
        <v/>
      </c>
      <c r="BC156" s="233" t="str">
        <f t="shared" si="170"/>
        <v/>
      </c>
      <c r="BD156" s="222" t="str">
        <f t="shared" si="171"/>
        <v/>
      </c>
      <c r="BE156" s="222" t="str">
        <f t="shared" si="172"/>
        <v/>
      </c>
      <c r="BF156" s="222" t="str">
        <f t="shared" si="173"/>
        <v/>
      </c>
      <c r="BG156" s="222" t="str">
        <f t="shared" si="174"/>
        <v/>
      </c>
      <c r="BH156" s="222" t="str">
        <f t="shared" si="175"/>
        <v/>
      </c>
      <c r="BI156" s="222" t="str">
        <f t="shared" si="176"/>
        <v/>
      </c>
      <c r="BJ156" s="222" t="str">
        <f t="shared" si="177"/>
        <v/>
      </c>
      <c r="BK156" s="222" t="str">
        <f t="shared" si="178"/>
        <v/>
      </c>
      <c r="BL156" s="220" t="str">
        <f t="shared" si="179"/>
        <v/>
      </c>
      <c r="BM156" s="220" t="str">
        <f t="shared" si="180"/>
        <v/>
      </c>
      <c r="BN156" s="220" t="str">
        <f t="shared" si="181"/>
        <v/>
      </c>
      <c r="BO156" s="220" t="str">
        <f t="shared" si="182"/>
        <v/>
      </c>
      <c r="BP156" s="220" t="str">
        <f>IF(AM156,VLOOKUP(AT156,'Beschäftigungsgruppen Honorare'!$I$17:$J$23,2,FALSE),"")</f>
        <v/>
      </c>
      <c r="BQ156" s="220" t="str">
        <f>IF(AN156,INDEX('Beschäftigungsgruppen Honorare'!$J$28:$M$31,BO156,BN156),"")</f>
        <v/>
      </c>
      <c r="BR156" s="220" t="str">
        <f t="shared" si="183"/>
        <v/>
      </c>
      <c r="BS156" s="220" t="str">
        <f>IF(AM156,VLOOKUP(AT156,'Beschäftigungsgruppen Honorare'!$I$17:$L$23,3,FALSE),"")</f>
        <v/>
      </c>
      <c r="BT156" s="220" t="str">
        <f>IF(AM156,VLOOKUP(AT156,'Beschäftigungsgruppen Honorare'!$I$17:$L$23,4,FALSE),"")</f>
        <v/>
      </c>
      <c r="BU156" s="220" t="b">
        <f>E156&lt;&gt;config!$H$20</f>
        <v>1</v>
      </c>
      <c r="BV156" s="64" t="b">
        <f t="shared" si="184"/>
        <v>0</v>
      </c>
      <c r="BW156" s="53" t="b">
        <f t="shared" si="185"/>
        <v>0</v>
      </c>
      <c r="BX156" s="53"/>
      <c r="BY156" s="53"/>
      <c r="BZ156" s="53"/>
      <c r="CA156" s="53"/>
      <c r="CB156" s="53"/>
      <c r="CI156" s="53"/>
      <c r="CJ156" s="53"/>
      <c r="CK156" s="53"/>
    </row>
    <row r="157" spans="2:89" ht="15" customHeight="1" x14ac:dyDescent="0.2">
      <c r="B157" s="203" t="str">
        <f t="shared" si="186"/>
        <v/>
      </c>
      <c r="C157" s="217"/>
      <c r="D157" s="127"/>
      <c r="E157" s="96"/>
      <c r="F157" s="271"/>
      <c r="G157" s="180"/>
      <c r="H157" s="181"/>
      <c r="I157" s="219"/>
      <c r="J157" s="259"/>
      <c r="K157" s="181"/>
      <c r="L157" s="273"/>
      <c r="M157" s="207" t="str">
        <f t="shared" si="138"/>
        <v/>
      </c>
      <c r="N157" s="160" t="str">
        <f t="shared" si="139"/>
        <v/>
      </c>
      <c r="O157" s="161" t="str">
        <f t="shared" si="192"/>
        <v/>
      </c>
      <c r="P157" s="252" t="str">
        <f t="shared" si="193"/>
        <v/>
      </c>
      <c r="Q157" s="254" t="str">
        <f t="shared" si="194"/>
        <v/>
      </c>
      <c r="R157" s="252" t="str">
        <f t="shared" si="140"/>
        <v/>
      </c>
      <c r="S157" s="258" t="str">
        <f t="shared" si="187"/>
        <v/>
      </c>
      <c r="T157" s="252" t="str">
        <f t="shared" si="188"/>
        <v/>
      </c>
      <c r="U157" s="258" t="str">
        <f t="shared" si="189"/>
        <v/>
      </c>
      <c r="V157" s="252" t="str">
        <f t="shared" si="190"/>
        <v/>
      </c>
      <c r="W157" s="258" t="str">
        <f t="shared" si="191"/>
        <v/>
      </c>
      <c r="X157" s="120"/>
      <c r="Y157" s="267"/>
      <c r="Z157" s="4" t="b">
        <f t="shared" si="141"/>
        <v>1</v>
      </c>
      <c r="AA157" s="4" t="b">
        <f t="shared" si="142"/>
        <v>0</v>
      </c>
      <c r="AB157" s="61" t="str">
        <f t="shared" si="143"/>
        <v/>
      </c>
      <c r="AC157" s="61" t="str">
        <f t="shared" si="144"/>
        <v/>
      </c>
      <c r="AD157" s="61" t="str">
        <f t="shared" si="145"/>
        <v/>
      </c>
      <c r="AE157" s="61" t="str">
        <f t="shared" si="146"/>
        <v/>
      </c>
      <c r="AF157" s="232" t="str">
        <f t="shared" si="147"/>
        <v/>
      </c>
      <c r="AG157" s="61" t="str">
        <f t="shared" si="148"/>
        <v/>
      </c>
      <c r="AH157" s="61" t="b">
        <f t="shared" si="149"/>
        <v>0</v>
      </c>
      <c r="AI157" s="61" t="b">
        <f t="shared" si="150"/>
        <v>1</v>
      </c>
      <c r="AJ157" s="61" t="b">
        <f t="shared" si="151"/>
        <v>1</v>
      </c>
      <c r="AK157" s="61" t="b">
        <f t="shared" si="152"/>
        <v>0</v>
      </c>
      <c r="AL157" s="61" t="b">
        <f t="shared" si="153"/>
        <v>0</v>
      </c>
      <c r="AM157" s="220" t="b">
        <f t="shared" si="154"/>
        <v>0</v>
      </c>
      <c r="AN157" s="220" t="b">
        <f t="shared" si="155"/>
        <v>0</v>
      </c>
      <c r="AO157" s="220" t="str">
        <f t="shared" si="156"/>
        <v/>
      </c>
      <c r="AP157" s="220" t="str">
        <f t="shared" si="157"/>
        <v/>
      </c>
      <c r="AQ157" s="220" t="str">
        <f t="shared" si="158"/>
        <v/>
      </c>
      <c r="AR157" s="220" t="str">
        <f t="shared" si="159"/>
        <v/>
      </c>
      <c r="AS157" s="4" t="str">
        <f t="shared" si="160"/>
        <v/>
      </c>
      <c r="AT157" s="220" t="str">
        <f t="shared" si="161"/>
        <v/>
      </c>
      <c r="AU157" s="220" t="str">
        <f t="shared" si="162"/>
        <v/>
      </c>
      <c r="AV157" s="220" t="str">
        <f t="shared" si="163"/>
        <v/>
      </c>
      <c r="AW157" s="233" t="str">
        <f t="shared" si="164"/>
        <v/>
      </c>
      <c r="AX157" s="233" t="str">
        <f t="shared" si="165"/>
        <v/>
      </c>
      <c r="AY157" s="222" t="str">
        <f t="shared" si="166"/>
        <v/>
      </c>
      <c r="AZ157" s="222" t="str">
        <f t="shared" si="167"/>
        <v/>
      </c>
      <c r="BA157" s="220" t="str">
        <f t="shared" si="168"/>
        <v/>
      </c>
      <c r="BB157" s="222" t="str">
        <f t="shared" si="169"/>
        <v/>
      </c>
      <c r="BC157" s="233" t="str">
        <f t="shared" si="170"/>
        <v/>
      </c>
      <c r="BD157" s="222" t="str">
        <f t="shared" si="171"/>
        <v/>
      </c>
      <c r="BE157" s="222" t="str">
        <f t="shared" si="172"/>
        <v/>
      </c>
      <c r="BF157" s="222" t="str">
        <f t="shared" si="173"/>
        <v/>
      </c>
      <c r="BG157" s="222" t="str">
        <f t="shared" si="174"/>
        <v/>
      </c>
      <c r="BH157" s="222" t="str">
        <f t="shared" si="175"/>
        <v/>
      </c>
      <c r="BI157" s="222" t="str">
        <f t="shared" si="176"/>
        <v/>
      </c>
      <c r="BJ157" s="222" t="str">
        <f t="shared" si="177"/>
        <v/>
      </c>
      <c r="BK157" s="222" t="str">
        <f t="shared" si="178"/>
        <v/>
      </c>
      <c r="BL157" s="220" t="str">
        <f t="shared" si="179"/>
        <v/>
      </c>
      <c r="BM157" s="220" t="str">
        <f t="shared" si="180"/>
        <v/>
      </c>
      <c r="BN157" s="220" t="str">
        <f t="shared" si="181"/>
        <v/>
      </c>
      <c r="BO157" s="220" t="str">
        <f t="shared" si="182"/>
        <v/>
      </c>
      <c r="BP157" s="220" t="str">
        <f>IF(AM157,VLOOKUP(AT157,'Beschäftigungsgruppen Honorare'!$I$17:$J$23,2,FALSE),"")</f>
        <v/>
      </c>
      <c r="BQ157" s="220" t="str">
        <f>IF(AN157,INDEX('Beschäftigungsgruppen Honorare'!$J$28:$M$31,BO157,BN157),"")</f>
        <v/>
      </c>
      <c r="BR157" s="220" t="str">
        <f t="shared" si="183"/>
        <v/>
      </c>
      <c r="BS157" s="220" t="str">
        <f>IF(AM157,VLOOKUP(AT157,'Beschäftigungsgruppen Honorare'!$I$17:$L$23,3,FALSE),"")</f>
        <v/>
      </c>
      <c r="BT157" s="220" t="str">
        <f>IF(AM157,VLOOKUP(AT157,'Beschäftigungsgruppen Honorare'!$I$17:$L$23,4,FALSE),"")</f>
        <v/>
      </c>
      <c r="BU157" s="220" t="b">
        <f>E157&lt;&gt;config!$H$20</f>
        <v>1</v>
      </c>
      <c r="BV157" s="64" t="b">
        <f t="shared" si="184"/>
        <v>0</v>
      </c>
      <c r="BW157" s="53" t="b">
        <f t="shared" si="185"/>
        <v>0</v>
      </c>
      <c r="BX157" s="53"/>
      <c r="BY157" s="53"/>
      <c r="BZ157" s="53"/>
      <c r="CA157" s="53"/>
      <c r="CB157" s="53"/>
      <c r="CI157" s="53"/>
      <c r="CJ157" s="53"/>
      <c r="CK157" s="53"/>
    </row>
    <row r="158" spans="2:89" ht="15" customHeight="1" x14ac:dyDescent="0.2">
      <c r="B158" s="203" t="str">
        <f t="shared" si="186"/>
        <v/>
      </c>
      <c r="C158" s="217"/>
      <c r="D158" s="127"/>
      <c r="E158" s="96"/>
      <c r="F158" s="271"/>
      <c r="G158" s="180"/>
      <c r="H158" s="181"/>
      <c r="I158" s="219"/>
      <c r="J158" s="259"/>
      <c r="K158" s="181"/>
      <c r="L158" s="273"/>
      <c r="M158" s="207" t="str">
        <f t="shared" si="138"/>
        <v/>
      </c>
      <c r="N158" s="160" t="str">
        <f t="shared" si="139"/>
        <v/>
      </c>
      <c r="O158" s="161" t="str">
        <f t="shared" si="192"/>
        <v/>
      </c>
      <c r="P158" s="252" t="str">
        <f t="shared" si="193"/>
        <v/>
      </c>
      <c r="Q158" s="254" t="str">
        <f t="shared" si="194"/>
        <v/>
      </c>
      <c r="R158" s="252" t="str">
        <f t="shared" si="140"/>
        <v/>
      </c>
      <c r="S158" s="258" t="str">
        <f t="shared" si="187"/>
        <v/>
      </c>
      <c r="T158" s="252" t="str">
        <f t="shared" si="188"/>
        <v/>
      </c>
      <c r="U158" s="258" t="str">
        <f t="shared" si="189"/>
        <v/>
      </c>
      <c r="V158" s="252" t="str">
        <f t="shared" si="190"/>
        <v/>
      </c>
      <c r="W158" s="258" t="str">
        <f t="shared" si="191"/>
        <v/>
      </c>
      <c r="X158" s="120"/>
      <c r="Y158" s="267"/>
      <c r="Z158" s="4" t="b">
        <f t="shared" si="141"/>
        <v>1</v>
      </c>
      <c r="AA158" s="4" t="b">
        <f t="shared" si="142"/>
        <v>0</v>
      </c>
      <c r="AB158" s="61" t="str">
        <f t="shared" si="143"/>
        <v/>
      </c>
      <c r="AC158" s="61" t="str">
        <f t="shared" si="144"/>
        <v/>
      </c>
      <c r="AD158" s="61" t="str">
        <f t="shared" si="145"/>
        <v/>
      </c>
      <c r="AE158" s="61" t="str">
        <f t="shared" si="146"/>
        <v/>
      </c>
      <c r="AF158" s="232" t="str">
        <f t="shared" si="147"/>
        <v/>
      </c>
      <c r="AG158" s="61" t="str">
        <f t="shared" si="148"/>
        <v/>
      </c>
      <c r="AH158" s="61" t="b">
        <f t="shared" si="149"/>
        <v>0</v>
      </c>
      <c r="AI158" s="61" t="b">
        <f t="shared" si="150"/>
        <v>1</v>
      </c>
      <c r="AJ158" s="61" t="b">
        <f t="shared" si="151"/>
        <v>1</v>
      </c>
      <c r="AK158" s="61" t="b">
        <f t="shared" si="152"/>
        <v>0</v>
      </c>
      <c r="AL158" s="61" t="b">
        <f t="shared" si="153"/>
        <v>0</v>
      </c>
      <c r="AM158" s="220" t="b">
        <f t="shared" si="154"/>
        <v>0</v>
      </c>
      <c r="AN158" s="220" t="b">
        <f t="shared" si="155"/>
        <v>0</v>
      </c>
      <c r="AO158" s="220" t="str">
        <f t="shared" si="156"/>
        <v/>
      </c>
      <c r="AP158" s="220" t="str">
        <f t="shared" si="157"/>
        <v/>
      </c>
      <c r="AQ158" s="220" t="str">
        <f t="shared" si="158"/>
        <v/>
      </c>
      <c r="AR158" s="220" t="str">
        <f t="shared" si="159"/>
        <v/>
      </c>
      <c r="AS158" s="4" t="str">
        <f t="shared" si="160"/>
        <v/>
      </c>
      <c r="AT158" s="220" t="str">
        <f t="shared" si="161"/>
        <v/>
      </c>
      <c r="AU158" s="220" t="str">
        <f t="shared" si="162"/>
        <v/>
      </c>
      <c r="AV158" s="220" t="str">
        <f t="shared" si="163"/>
        <v/>
      </c>
      <c r="AW158" s="233" t="str">
        <f t="shared" si="164"/>
        <v/>
      </c>
      <c r="AX158" s="233" t="str">
        <f t="shared" si="165"/>
        <v/>
      </c>
      <c r="AY158" s="222" t="str">
        <f t="shared" si="166"/>
        <v/>
      </c>
      <c r="AZ158" s="222" t="str">
        <f t="shared" si="167"/>
        <v/>
      </c>
      <c r="BA158" s="220" t="str">
        <f t="shared" si="168"/>
        <v/>
      </c>
      <c r="BB158" s="222" t="str">
        <f t="shared" si="169"/>
        <v/>
      </c>
      <c r="BC158" s="233" t="str">
        <f t="shared" si="170"/>
        <v/>
      </c>
      <c r="BD158" s="222" t="str">
        <f t="shared" si="171"/>
        <v/>
      </c>
      <c r="BE158" s="222" t="str">
        <f t="shared" si="172"/>
        <v/>
      </c>
      <c r="BF158" s="222" t="str">
        <f t="shared" si="173"/>
        <v/>
      </c>
      <c r="BG158" s="222" t="str">
        <f t="shared" si="174"/>
        <v/>
      </c>
      <c r="BH158" s="222" t="str">
        <f t="shared" si="175"/>
        <v/>
      </c>
      <c r="BI158" s="222" t="str">
        <f t="shared" si="176"/>
        <v/>
      </c>
      <c r="BJ158" s="222" t="str">
        <f t="shared" si="177"/>
        <v/>
      </c>
      <c r="BK158" s="222" t="str">
        <f t="shared" si="178"/>
        <v/>
      </c>
      <c r="BL158" s="220" t="str">
        <f t="shared" si="179"/>
        <v/>
      </c>
      <c r="BM158" s="220" t="str">
        <f t="shared" si="180"/>
        <v/>
      </c>
      <c r="BN158" s="220" t="str">
        <f t="shared" si="181"/>
        <v/>
      </c>
      <c r="BO158" s="220" t="str">
        <f t="shared" si="182"/>
        <v/>
      </c>
      <c r="BP158" s="220" t="str">
        <f>IF(AM158,VLOOKUP(AT158,'Beschäftigungsgruppen Honorare'!$I$17:$J$23,2,FALSE),"")</f>
        <v/>
      </c>
      <c r="BQ158" s="220" t="str">
        <f>IF(AN158,INDEX('Beschäftigungsgruppen Honorare'!$J$28:$M$31,BO158,BN158),"")</f>
        <v/>
      </c>
      <c r="BR158" s="220" t="str">
        <f t="shared" si="183"/>
        <v/>
      </c>
      <c r="BS158" s="220" t="str">
        <f>IF(AM158,VLOOKUP(AT158,'Beschäftigungsgruppen Honorare'!$I$17:$L$23,3,FALSE),"")</f>
        <v/>
      </c>
      <c r="BT158" s="220" t="str">
        <f>IF(AM158,VLOOKUP(AT158,'Beschäftigungsgruppen Honorare'!$I$17:$L$23,4,FALSE),"")</f>
        <v/>
      </c>
      <c r="BU158" s="220" t="b">
        <f>E158&lt;&gt;config!$H$20</f>
        <v>1</v>
      </c>
      <c r="BV158" s="64" t="b">
        <f t="shared" si="184"/>
        <v>0</v>
      </c>
      <c r="BW158" s="53" t="b">
        <f t="shared" si="185"/>
        <v>0</v>
      </c>
      <c r="BX158" s="53"/>
      <c r="BY158" s="53"/>
      <c r="BZ158" s="53"/>
      <c r="CA158" s="53"/>
      <c r="CB158" s="53"/>
      <c r="CI158" s="53"/>
      <c r="CJ158" s="53"/>
      <c r="CK158" s="53"/>
    </row>
    <row r="159" spans="2:89" ht="15" customHeight="1" x14ac:dyDescent="0.2">
      <c r="B159" s="203" t="str">
        <f t="shared" si="186"/>
        <v/>
      </c>
      <c r="C159" s="217"/>
      <c r="D159" s="127"/>
      <c r="E159" s="96"/>
      <c r="F159" s="271"/>
      <c r="G159" s="180"/>
      <c r="H159" s="181"/>
      <c r="I159" s="219"/>
      <c r="J159" s="259"/>
      <c r="K159" s="181"/>
      <c r="L159" s="273"/>
      <c r="M159" s="207" t="str">
        <f t="shared" si="138"/>
        <v/>
      </c>
      <c r="N159" s="160" t="str">
        <f t="shared" si="139"/>
        <v/>
      </c>
      <c r="O159" s="161" t="str">
        <f t="shared" si="192"/>
        <v/>
      </c>
      <c r="P159" s="252" t="str">
        <f t="shared" si="193"/>
        <v/>
      </c>
      <c r="Q159" s="254" t="str">
        <f t="shared" si="194"/>
        <v/>
      </c>
      <c r="R159" s="252" t="str">
        <f t="shared" si="140"/>
        <v/>
      </c>
      <c r="S159" s="258" t="str">
        <f t="shared" si="187"/>
        <v/>
      </c>
      <c r="T159" s="252" t="str">
        <f t="shared" si="188"/>
        <v/>
      </c>
      <c r="U159" s="258" t="str">
        <f t="shared" si="189"/>
        <v/>
      </c>
      <c r="V159" s="252" t="str">
        <f t="shared" si="190"/>
        <v/>
      </c>
      <c r="W159" s="258" t="str">
        <f t="shared" si="191"/>
        <v/>
      </c>
      <c r="X159" s="120"/>
      <c r="Y159" s="267"/>
      <c r="Z159" s="4" t="b">
        <f t="shared" si="141"/>
        <v>1</v>
      </c>
      <c r="AA159" s="4" t="b">
        <f t="shared" si="142"/>
        <v>0</v>
      </c>
      <c r="AB159" s="61" t="str">
        <f t="shared" si="143"/>
        <v/>
      </c>
      <c r="AC159" s="61" t="str">
        <f t="shared" si="144"/>
        <v/>
      </c>
      <c r="AD159" s="61" t="str">
        <f t="shared" si="145"/>
        <v/>
      </c>
      <c r="AE159" s="61" t="str">
        <f t="shared" si="146"/>
        <v/>
      </c>
      <c r="AF159" s="232" t="str">
        <f t="shared" si="147"/>
        <v/>
      </c>
      <c r="AG159" s="61" t="str">
        <f t="shared" si="148"/>
        <v/>
      </c>
      <c r="AH159" s="61" t="b">
        <f t="shared" si="149"/>
        <v>0</v>
      </c>
      <c r="AI159" s="61" t="b">
        <f t="shared" si="150"/>
        <v>1</v>
      </c>
      <c r="AJ159" s="61" t="b">
        <f t="shared" si="151"/>
        <v>1</v>
      </c>
      <c r="AK159" s="61" t="b">
        <f t="shared" si="152"/>
        <v>0</v>
      </c>
      <c r="AL159" s="61" t="b">
        <f t="shared" si="153"/>
        <v>0</v>
      </c>
      <c r="AM159" s="220" t="b">
        <f t="shared" si="154"/>
        <v>0</v>
      </c>
      <c r="AN159" s="220" t="b">
        <f t="shared" si="155"/>
        <v>0</v>
      </c>
      <c r="AO159" s="220" t="str">
        <f t="shared" si="156"/>
        <v/>
      </c>
      <c r="AP159" s="220" t="str">
        <f t="shared" si="157"/>
        <v/>
      </c>
      <c r="AQ159" s="220" t="str">
        <f t="shared" si="158"/>
        <v/>
      </c>
      <c r="AR159" s="220" t="str">
        <f t="shared" si="159"/>
        <v/>
      </c>
      <c r="AS159" s="4" t="str">
        <f t="shared" si="160"/>
        <v/>
      </c>
      <c r="AT159" s="220" t="str">
        <f t="shared" si="161"/>
        <v/>
      </c>
      <c r="AU159" s="220" t="str">
        <f t="shared" si="162"/>
        <v/>
      </c>
      <c r="AV159" s="220" t="str">
        <f t="shared" si="163"/>
        <v/>
      </c>
      <c r="AW159" s="233" t="str">
        <f t="shared" si="164"/>
        <v/>
      </c>
      <c r="AX159" s="233" t="str">
        <f t="shared" si="165"/>
        <v/>
      </c>
      <c r="AY159" s="222" t="str">
        <f t="shared" si="166"/>
        <v/>
      </c>
      <c r="AZ159" s="222" t="str">
        <f t="shared" si="167"/>
        <v/>
      </c>
      <c r="BA159" s="220" t="str">
        <f t="shared" si="168"/>
        <v/>
      </c>
      <c r="BB159" s="222" t="str">
        <f t="shared" si="169"/>
        <v/>
      </c>
      <c r="BC159" s="233" t="str">
        <f t="shared" si="170"/>
        <v/>
      </c>
      <c r="BD159" s="222" t="str">
        <f t="shared" si="171"/>
        <v/>
      </c>
      <c r="BE159" s="222" t="str">
        <f t="shared" si="172"/>
        <v/>
      </c>
      <c r="BF159" s="222" t="str">
        <f t="shared" si="173"/>
        <v/>
      </c>
      <c r="BG159" s="222" t="str">
        <f t="shared" si="174"/>
        <v/>
      </c>
      <c r="BH159" s="222" t="str">
        <f t="shared" si="175"/>
        <v/>
      </c>
      <c r="BI159" s="222" t="str">
        <f t="shared" si="176"/>
        <v/>
      </c>
      <c r="BJ159" s="222" t="str">
        <f t="shared" si="177"/>
        <v/>
      </c>
      <c r="BK159" s="222" t="str">
        <f t="shared" si="178"/>
        <v/>
      </c>
      <c r="BL159" s="220" t="str">
        <f t="shared" si="179"/>
        <v/>
      </c>
      <c r="BM159" s="220" t="str">
        <f t="shared" si="180"/>
        <v/>
      </c>
      <c r="BN159" s="220" t="str">
        <f t="shared" si="181"/>
        <v/>
      </c>
      <c r="BO159" s="220" t="str">
        <f t="shared" si="182"/>
        <v/>
      </c>
      <c r="BP159" s="220" t="str">
        <f>IF(AM159,VLOOKUP(AT159,'Beschäftigungsgruppen Honorare'!$I$17:$J$23,2,FALSE),"")</f>
        <v/>
      </c>
      <c r="BQ159" s="220" t="str">
        <f>IF(AN159,INDEX('Beschäftigungsgruppen Honorare'!$J$28:$M$31,BO159,BN159),"")</f>
        <v/>
      </c>
      <c r="BR159" s="220" t="str">
        <f t="shared" si="183"/>
        <v/>
      </c>
      <c r="BS159" s="220" t="str">
        <f>IF(AM159,VLOOKUP(AT159,'Beschäftigungsgruppen Honorare'!$I$17:$L$23,3,FALSE),"")</f>
        <v/>
      </c>
      <c r="BT159" s="220" t="str">
        <f>IF(AM159,VLOOKUP(AT159,'Beschäftigungsgruppen Honorare'!$I$17:$L$23,4,FALSE),"")</f>
        <v/>
      </c>
      <c r="BU159" s="220" t="b">
        <f>E159&lt;&gt;config!$H$20</f>
        <v>1</v>
      </c>
      <c r="BV159" s="64" t="b">
        <f t="shared" si="184"/>
        <v>0</v>
      </c>
      <c r="BW159" s="53" t="b">
        <f t="shared" si="185"/>
        <v>0</v>
      </c>
      <c r="BX159" s="53"/>
      <c r="BY159" s="53"/>
      <c r="BZ159" s="53"/>
      <c r="CA159" s="53"/>
      <c r="CB159" s="53"/>
      <c r="CI159" s="53"/>
      <c r="CJ159" s="53"/>
      <c r="CK159" s="53"/>
    </row>
    <row r="160" spans="2:89" ht="15" customHeight="1" x14ac:dyDescent="0.2">
      <c r="B160" s="203" t="str">
        <f t="shared" si="186"/>
        <v/>
      </c>
      <c r="C160" s="217"/>
      <c r="D160" s="127"/>
      <c r="E160" s="96"/>
      <c r="F160" s="271"/>
      <c r="G160" s="180"/>
      <c r="H160" s="181"/>
      <c r="I160" s="219"/>
      <c r="J160" s="259"/>
      <c r="K160" s="181"/>
      <c r="L160" s="273"/>
      <c r="M160" s="207" t="str">
        <f t="shared" si="138"/>
        <v/>
      </c>
      <c r="N160" s="160" t="str">
        <f t="shared" si="139"/>
        <v/>
      </c>
      <c r="O160" s="161" t="str">
        <f t="shared" si="192"/>
        <v/>
      </c>
      <c r="P160" s="252" t="str">
        <f t="shared" si="193"/>
        <v/>
      </c>
      <c r="Q160" s="254" t="str">
        <f t="shared" si="194"/>
        <v/>
      </c>
      <c r="R160" s="252" t="str">
        <f t="shared" si="140"/>
        <v/>
      </c>
      <c r="S160" s="258" t="str">
        <f t="shared" si="187"/>
        <v/>
      </c>
      <c r="T160" s="252" t="str">
        <f t="shared" si="188"/>
        <v/>
      </c>
      <c r="U160" s="258" t="str">
        <f t="shared" si="189"/>
        <v/>
      </c>
      <c r="V160" s="252" t="str">
        <f t="shared" si="190"/>
        <v/>
      </c>
      <c r="W160" s="258" t="str">
        <f t="shared" si="191"/>
        <v/>
      </c>
      <c r="X160" s="120"/>
      <c r="Y160" s="267"/>
      <c r="Z160" s="4" t="b">
        <f t="shared" si="141"/>
        <v>1</v>
      </c>
      <c r="AA160" s="4" t="b">
        <f t="shared" si="142"/>
        <v>0</v>
      </c>
      <c r="AB160" s="61" t="str">
        <f t="shared" si="143"/>
        <v/>
      </c>
      <c r="AC160" s="61" t="str">
        <f t="shared" si="144"/>
        <v/>
      </c>
      <c r="AD160" s="61" t="str">
        <f t="shared" si="145"/>
        <v/>
      </c>
      <c r="AE160" s="61" t="str">
        <f t="shared" si="146"/>
        <v/>
      </c>
      <c r="AF160" s="232" t="str">
        <f t="shared" si="147"/>
        <v/>
      </c>
      <c r="AG160" s="61" t="str">
        <f t="shared" si="148"/>
        <v/>
      </c>
      <c r="AH160" s="61" t="b">
        <f t="shared" si="149"/>
        <v>0</v>
      </c>
      <c r="AI160" s="61" t="b">
        <f t="shared" si="150"/>
        <v>1</v>
      </c>
      <c r="AJ160" s="61" t="b">
        <f t="shared" si="151"/>
        <v>1</v>
      </c>
      <c r="AK160" s="61" t="b">
        <f t="shared" si="152"/>
        <v>0</v>
      </c>
      <c r="AL160" s="61" t="b">
        <f t="shared" si="153"/>
        <v>0</v>
      </c>
      <c r="AM160" s="220" t="b">
        <f t="shared" si="154"/>
        <v>0</v>
      </c>
      <c r="AN160" s="220" t="b">
        <f t="shared" si="155"/>
        <v>0</v>
      </c>
      <c r="AO160" s="220" t="str">
        <f t="shared" si="156"/>
        <v/>
      </c>
      <c r="AP160" s="220" t="str">
        <f t="shared" si="157"/>
        <v/>
      </c>
      <c r="AQ160" s="220" t="str">
        <f t="shared" si="158"/>
        <v/>
      </c>
      <c r="AR160" s="220" t="str">
        <f t="shared" si="159"/>
        <v/>
      </c>
      <c r="AS160" s="4" t="str">
        <f t="shared" si="160"/>
        <v/>
      </c>
      <c r="AT160" s="220" t="str">
        <f t="shared" si="161"/>
        <v/>
      </c>
      <c r="AU160" s="220" t="str">
        <f t="shared" si="162"/>
        <v/>
      </c>
      <c r="AV160" s="220" t="str">
        <f t="shared" si="163"/>
        <v/>
      </c>
      <c r="AW160" s="233" t="str">
        <f t="shared" si="164"/>
        <v/>
      </c>
      <c r="AX160" s="233" t="str">
        <f t="shared" si="165"/>
        <v/>
      </c>
      <c r="AY160" s="222" t="str">
        <f t="shared" si="166"/>
        <v/>
      </c>
      <c r="AZ160" s="222" t="str">
        <f t="shared" si="167"/>
        <v/>
      </c>
      <c r="BA160" s="220" t="str">
        <f t="shared" si="168"/>
        <v/>
      </c>
      <c r="BB160" s="222" t="str">
        <f t="shared" si="169"/>
        <v/>
      </c>
      <c r="BC160" s="233" t="str">
        <f t="shared" si="170"/>
        <v/>
      </c>
      <c r="BD160" s="222" t="str">
        <f t="shared" si="171"/>
        <v/>
      </c>
      <c r="BE160" s="222" t="str">
        <f t="shared" si="172"/>
        <v/>
      </c>
      <c r="BF160" s="222" t="str">
        <f t="shared" si="173"/>
        <v/>
      </c>
      <c r="BG160" s="222" t="str">
        <f t="shared" si="174"/>
        <v/>
      </c>
      <c r="BH160" s="222" t="str">
        <f t="shared" si="175"/>
        <v/>
      </c>
      <c r="BI160" s="222" t="str">
        <f t="shared" si="176"/>
        <v/>
      </c>
      <c r="BJ160" s="222" t="str">
        <f t="shared" si="177"/>
        <v/>
      </c>
      <c r="BK160" s="222" t="str">
        <f t="shared" si="178"/>
        <v/>
      </c>
      <c r="BL160" s="220" t="str">
        <f t="shared" si="179"/>
        <v/>
      </c>
      <c r="BM160" s="220" t="str">
        <f t="shared" si="180"/>
        <v/>
      </c>
      <c r="BN160" s="220" t="str">
        <f t="shared" si="181"/>
        <v/>
      </c>
      <c r="BO160" s="220" t="str">
        <f t="shared" si="182"/>
        <v/>
      </c>
      <c r="BP160" s="220" t="str">
        <f>IF(AM160,VLOOKUP(AT160,'Beschäftigungsgruppen Honorare'!$I$17:$J$23,2,FALSE),"")</f>
        <v/>
      </c>
      <c r="BQ160" s="220" t="str">
        <f>IF(AN160,INDEX('Beschäftigungsgruppen Honorare'!$J$28:$M$31,BO160,BN160),"")</f>
        <v/>
      </c>
      <c r="BR160" s="220" t="str">
        <f t="shared" si="183"/>
        <v/>
      </c>
      <c r="BS160" s="220" t="str">
        <f>IF(AM160,VLOOKUP(AT160,'Beschäftigungsgruppen Honorare'!$I$17:$L$23,3,FALSE),"")</f>
        <v/>
      </c>
      <c r="BT160" s="220" t="str">
        <f>IF(AM160,VLOOKUP(AT160,'Beschäftigungsgruppen Honorare'!$I$17:$L$23,4,FALSE),"")</f>
        <v/>
      </c>
      <c r="BU160" s="220" t="b">
        <f>E160&lt;&gt;config!$H$20</f>
        <v>1</v>
      </c>
      <c r="BV160" s="64" t="b">
        <f t="shared" si="184"/>
        <v>0</v>
      </c>
      <c r="BW160" s="53" t="b">
        <f t="shared" si="185"/>
        <v>0</v>
      </c>
      <c r="BX160" s="53"/>
      <c r="BY160" s="53"/>
      <c r="BZ160" s="53"/>
      <c r="CA160" s="53"/>
      <c r="CB160" s="53"/>
      <c r="CI160" s="53"/>
      <c r="CJ160" s="53"/>
      <c r="CK160" s="53"/>
    </row>
    <row r="161" spans="2:89" ht="15" customHeight="1" x14ac:dyDescent="0.2">
      <c r="B161" s="203" t="str">
        <f t="shared" si="186"/>
        <v/>
      </c>
      <c r="C161" s="217"/>
      <c r="D161" s="127"/>
      <c r="E161" s="96"/>
      <c r="F161" s="271"/>
      <c r="G161" s="180"/>
      <c r="H161" s="181"/>
      <c r="I161" s="219"/>
      <c r="J161" s="259"/>
      <c r="K161" s="181"/>
      <c r="L161" s="273"/>
      <c r="M161" s="207" t="str">
        <f t="shared" si="138"/>
        <v/>
      </c>
      <c r="N161" s="160" t="str">
        <f t="shared" si="139"/>
        <v/>
      </c>
      <c r="O161" s="161" t="str">
        <f t="shared" si="192"/>
        <v/>
      </c>
      <c r="P161" s="252" t="str">
        <f t="shared" si="193"/>
        <v/>
      </c>
      <c r="Q161" s="254" t="str">
        <f t="shared" si="194"/>
        <v/>
      </c>
      <c r="R161" s="252" t="str">
        <f t="shared" si="140"/>
        <v/>
      </c>
      <c r="S161" s="258" t="str">
        <f t="shared" si="187"/>
        <v/>
      </c>
      <c r="T161" s="252" t="str">
        <f t="shared" si="188"/>
        <v/>
      </c>
      <c r="U161" s="258" t="str">
        <f t="shared" si="189"/>
        <v/>
      </c>
      <c r="V161" s="252" t="str">
        <f t="shared" si="190"/>
        <v/>
      </c>
      <c r="W161" s="258" t="str">
        <f t="shared" si="191"/>
        <v/>
      </c>
      <c r="X161" s="120"/>
      <c r="Y161" s="267"/>
      <c r="Z161" s="4" t="b">
        <f t="shared" si="141"/>
        <v>1</v>
      </c>
      <c r="AA161" s="4" t="b">
        <f t="shared" si="142"/>
        <v>0</v>
      </c>
      <c r="AB161" s="61" t="str">
        <f t="shared" si="143"/>
        <v/>
      </c>
      <c r="AC161" s="61" t="str">
        <f t="shared" si="144"/>
        <v/>
      </c>
      <c r="AD161" s="61" t="str">
        <f t="shared" si="145"/>
        <v/>
      </c>
      <c r="AE161" s="61" t="str">
        <f t="shared" si="146"/>
        <v/>
      </c>
      <c r="AF161" s="232" t="str">
        <f t="shared" si="147"/>
        <v/>
      </c>
      <c r="AG161" s="61" t="str">
        <f t="shared" si="148"/>
        <v/>
      </c>
      <c r="AH161" s="61" t="b">
        <f t="shared" si="149"/>
        <v>0</v>
      </c>
      <c r="AI161" s="61" t="b">
        <f t="shared" si="150"/>
        <v>1</v>
      </c>
      <c r="AJ161" s="61" t="b">
        <f t="shared" si="151"/>
        <v>1</v>
      </c>
      <c r="AK161" s="61" t="b">
        <f t="shared" si="152"/>
        <v>0</v>
      </c>
      <c r="AL161" s="61" t="b">
        <f t="shared" si="153"/>
        <v>0</v>
      </c>
      <c r="AM161" s="220" t="b">
        <f t="shared" si="154"/>
        <v>0</v>
      </c>
      <c r="AN161" s="220" t="b">
        <f t="shared" si="155"/>
        <v>0</v>
      </c>
      <c r="AO161" s="220" t="str">
        <f t="shared" si="156"/>
        <v/>
      </c>
      <c r="AP161" s="220" t="str">
        <f t="shared" si="157"/>
        <v/>
      </c>
      <c r="AQ161" s="220" t="str">
        <f t="shared" si="158"/>
        <v/>
      </c>
      <c r="AR161" s="220" t="str">
        <f t="shared" si="159"/>
        <v/>
      </c>
      <c r="AS161" s="4" t="str">
        <f t="shared" si="160"/>
        <v/>
      </c>
      <c r="AT161" s="220" t="str">
        <f t="shared" si="161"/>
        <v/>
      </c>
      <c r="AU161" s="220" t="str">
        <f t="shared" si="162"/>
        <v/>
      </c>
      <c r="AV161" s="220" t="str">
        <f t="shared" si="163"/>
        <v/>
      </c>
      <c r="AW161" s="233" t="str">
        <f t="shared" si="164"/>
        <v/>
      </c>
      <c r="AX161" s="233" t="str">
        <f t="shared" si="165"/>
        <v/>
      </c>
      <c r="AY161" s="222" t="str">
        <f t="shared" si="166"/>
        <v/>
      </c>
      <c r="AZ161" s="222" t="str">
        <f t="shared" si="167"/>
        <v/>
      </c>
      <c r="BA161" s="220" t="str">
        <f t="shared" si="168"/>
        <v/>
      </c>
      <c r="BB161" s="222" t="str">
        <f t="shared" si="169"/>
        <v/>
      </c>
      <c r="BC161" s="233" t="str">
        <f t="shared" si="170"/>
        <v/>
      </c>
      <c r="BD161" s="222" t="str">
        <f t="shared" si="171"/>
        <v/>
      </c>
      <c r="BE161" s="222" t="str">
        <f t="shared" si="172"/>
        <v/>
      </c>
      <c r="BF161" s="222" t="str">
        <f t="shared" si="173"/>
        <v/>
      </c>
      <c r="BG161" s="222" t="str">
        <f t="shared" si="174"/>
        <v/>
      </c>
      <c r="BH161" s="222" t="str">
        <f t="shared" si="175"/>
        <v/>
      </c>
      <c r="BI161" s="222" t="str">
        <f t="shared" si="176"/>
        <v/>
      </c>
      <c r="BJ161" s="222" t="str">
        <f t="shared" si="177"/>
        <v/>
      </c>
      <c r="BK161" s="222" t="str">
        <f t="shared" si="178"/>
        <v/>
      </c>
      <c r="BL161" s="220" t="str">
        <f t="shared" si="179"/>
        <v/>
      </c>
      <c r="BM161" s="220" t="str">
        <f t="shared" si="180"/>
        <v/>
      </c>
      <c r="BN161" s="220" t="str">
        <f t="shared" si="181"/>
        <v/>
      </c>
      <c r="BO161" s="220" t="str">
        <f t="shared" si="182"/>
        <v/>
      </c>
      <c r="BP161" s="220" t="str">
        <f>IF(AM161,VLOOKUP(AT161,'Beschäftigungsgruppen Honorare'!$I$17:$J$23,2,FALSE),"")</f>
        <v/>
      </c>
      <c r="BQ161" s="220" t="str">
        <f>IF(AN161,INDEX('Beschäftigungsgruppen Honorare'!$J$28:$M$31,BO161,BN161),"")</f>
        <v/>
      </c>
      <c r="BR161" s="220" t="str">
        <f t="shared" si="183"/>
        <v/>
      </c>
      <c r="BS161" s="220" t="str">
        <f>IF(AM161,VLOOKUP(AT161,'Beschäftigungsgruppen Honorare'!$I$17:$L$23,3,FALSE),"")</f>
        <v/>
      </c>
      <c r="BT161" s="220" t="str">
        <f>IF(AM161,VLOOKUP(AT161,'Beschäftigungsgruppen Honorare'!$I$17:$L$23,4,FALSE),"")</f>
        <v/>
      </c>
      <c r="BU161" s="220" t="b">
        <f>E161&lt;&gt;config!$H$20</f>
        <v>1</v>
      </c>
      <c r="BV161" s="64" t="b">
        <f t="shared" si="184"/>
        <v>0</v>
      </c>
      <c r="BW161" s="53" t="b">
        <f t="shared" si="185"/>
        <v>0</v>
      </c>
      <c r="BX161" s="53"/>
      <c r="BY161" s="53"/>
      <c r="BZ161" s="53"/>
      <c r="CA161" s="53"/>
      <c r="CB161" s="53"/>
      <c r="CI161" s="53"/>
      <c r="CJ161" s="53"/>
      <c r="CK161" s="53"/>
    </row>
    <row r="162" spans="2:89" ht="15" customHeight="1" x14ac:dyDescent="0.2">
      <c r="B162" s="203" t="str">
        <f t="shared" si="186"/>
        <v/>
      </c>
      <c r="C162" s="217"/>
      <c r="D162" s="127"/>
      <c r="E162" s="96"/>
      <c r="F162" s="271"/>
      <c r="G162" s="180"/>
      <c r="H162" s="181"/>
      <c r="I162" s="219"/>
      <c r="J162" s="259"/>
      <c r="K162" s="181"/>
      <c r="L162" s="273"/>
      <c r="M162" s="207" t="str">
        <f t="shared" si="138"/>
        <v/>
      </c>
      <c r="N162" s="160" t="str">
        <f t="shared" si="139"/>
        <v/>
      </c>
      <c r="O162" s="161" t="str">
        <f t="shared" si="192"/>
        <v/>
      </c>
      <c r="P162" s="252" t="str">
        <f t="shared" si="193"/>
        <v/>
      </c>
      <c r="Q162" s="254" t="str">
        <f t="shared" si="194"/>
        <v/>
      </c>
      <c r="R162" s="252" t="str">
        <f t="shared" si="140"/>
        <v/>
      </c>
      <c r="S162" s="258" t="str">
        <f t="shared" si="187"/>
        <v/>
      </c>
      <c r="T162" s="252" t="str">
        <f t="shared" si="188"/>
        <v/>
      </c>
      <c r="U162" s="258" t="str">
        <f t="shared" si="189"/>
        <v/>
      </c>
      <c r="V162" s="252" t="str">
        <f t="shared" si="190"/>
        <v/>
      </c>
      <c r="W162" s="258" t="str">
        <f t="shared" si="191"/>
        <v/>
      </c>
      <c r="X162" s="120"/>
      <c r="Y162" s="267"/>
      <c r="Z162" s="4" t="b">
        <f t="shared" si="141"/>
        <v>1</v>
      </c>
      <c r="AA162" s="4" t="b">
        <f t="shared" si="142"/>
        <v>0</v>
      </c>
      <c r="AB162" s="61" t="str">
        <f t="shared" si="143"/>
        <v/>
      </c>
      <c r="AC162" s="61" t="str">
        <f t="shared" si="144"/>
        <v/>
      </c>
      <c r="AD162" s="61" t="str">
        <f t="shared" si="145"/>
        <v/>
      </c>
      <c r="AE162" s="61" t="str">
        <f t="shared" si="146"/>
        <v/>
      </c>
      <c r="AF162" s="232" t="str">
        <f t="shared" si="147"/>
        <v/>
      </c>
      <c r="AG162" s="61" t="str">
        <f t="shared" si="148"/>
        <v/>
      </c>
      <c r="AH162" s="61" t="b">
        <f t="shared" si="149"/>
        <v>0</v>
      </c>
      <c r="AI162" s="61" t="b">
        <f t="shared" si="150"/>
        <v>1</v>
      </c>
      <c r="AJ162" s="61" t="b">
        <f t="shared" si="151"/>
        <v>1</v>
      </c>
      <c r="AK162" s="61" t="b">
        <f t="shared" si="152"/>
        <v>0</v>
      </c>
      <c r="AL162" s="61" t="b">
        <f t="shared" si="153"/>
        <v>0</v>
      </c>
      <c r="AM162" s="220" t="b">
        <f t="shared" si="154"/>
        <v>0</v>
      </c>
      <c r="AN162" s="220" t="b">
        <f t="shared" si="155"/>
        <v>0</v>
      </c>
      <c r="AO162" s="220" t="str">
        <f t="shared" si="156"/>
        <v/>
      </c>
      <c r="AP162" s="220" t="str">
        <f t="shared" si="157"/>
        <v/>
      </c>
      <c r="AQ162" s="220" t="str">
        <f t="shared" si="158"/>
        <v/>
      </c>
      <c r="AR162" s="220" t="str">
        <f t="shared" si="159"/>
        <v/>
      </c>
      <c r="AS162" s="4" t="str">
        <f t="shared" si="160"/>
        <v/>
      </c>
      <c r="AT162" s="220" t="str">
        <f t="shared" si="161"/>
        <v/>
      </c>
      <c r="AU162" s="220" t="str">
        <f t="shared" si="162"/>
        <v/>
      </c>
      <c r="AV162" s="220" t="str">
        <f t="shared" si="163"/>
        <v/>
      </c>
      <c r="AW162" s="233" t="str">
        <f t="shared" si="164"/>
        <v/>
      </c>
      <c r="AX162" s="233" t="str">
        <f t="shared" si="165"/>
        <v/>
      </c>
      <c r="AY162" s="222" t="str">
        <f t="shared" si="166"/>
        <v/>
      </c>
      <c r="AZ162" s="222" t="str">
        <f t="shared" si="167"/>
        <v/>
      </c>
      <c r="BA162" s="220" t="str">
        <f t="shared" si="168"/>
        <v/>
      </c>
      <c r="BB162" s="222" t="str">
        <f t="shared" si="169"/>
        <v/>
      </c>
      <c r="BC162" s="233" t="str">
        <f t="shared" si="170"/>
        <v/>
      </c>
      <c r="BD162" s="222" t="str">
        <f t="shared" si="171"/>
        <v/>
      </c>
      <c r="BE162" s="222" t="str">
        <f t="shared" si="172"/>
        <v/>
      </c>
      <c r="BF162" s="222" t="str">
        <f t="shared" si="173"/>
        <v/>
      </c>
      <c r="BG162" s="222" t="str">
        <f t="shared" si="174"/>
        <v/>
      </c>
      <c r="BH162" s="222" t="str">
        <f t="shared" si="175"/>
        <v/>
      </c>
      <c r="BI162" s="222" t="str">
        <f t="shared" si="176"/>
        <v/>
      </c>
      <c r="BJ162" s="222" t="str">
        <f t="shared" si="177"/>
        <v/>
      </c>
      <c r="BK162" s="222" t="str">
        <f t="shared" si="178"/>
        <v/>
      </c>
      <c r="BL162" s="220" t="str">
        <f t="shared" si="179"/>
        <v/>
      </c>
      <c r="BM162" s="220" t="str">
        <f t="shared" si="180"/>
        <v/>
      </c>
      <c r="BN162" s="220" t="str">
        <f t="shared" si="181"/>
        <v/>
      </c>
      <c r="BO162" s="220" t="str">
        <f t="shared" si="182"/>
        <v/>
      </c>
      <c r="BP162" s="220" t="str">
        <f>IF(AM162,VLOOKUP(AT162,'Beschäftigungsgruppen Honorare'!$I$17:$J$23,2,FALSE),"")</f>
        <v/>
      </c>
      <c r="BQ162" s="220" t="str">
        <f>IF(AN162,INDEX('Beschäftigungsgruppen Honorare'!$J$28:$M$31,BO162,BN162),"")</f>
        <v/>
      </c>
      <c r="BR162" s="220" t="str">
        <f t="shared" si="183"/>
        <v/>
      </c>
      <c r="BS162" s="220" t="str">
        <f>IF(AM162,VLOOKUP(AT162,'Beschäftigungsgruppen Honorare'!$I$17:$L$23,3,FALSE),"")</f>
        <v/>
      </c>
      <c r="BT162" s="220" t="str">
        <f>IF(AM162,VLOOKUP(AT162,'Beschäftigungsgruppen Honorare'!$I$17:$L$23,4,FALSE),"")</f>
        <v/>
      </c>
      <c r="BU162" s="220" t="b">
        <f>E162&lt;&gt;config!$H$20</f>
        <v>1</v>
      </c>
      <c r="BV162" s="64" t="b">
        <f t="shared" si="184"/>
        <v>0</v>
      </c>
      <c r="BW162" s="53" t="b">
        <f t="shared" si="185"/>
        <v>0</v>
      </c>
      <c r="BX162" s="53"/>
      <c r="BY162" s="53"/>
      <c r="BZ162" s="53"/>
      <c r="CA162" s="53"/>
      <c r="CB162" s="53"/>
      <c r="CI162" s="53"/>
      <c r="CJ162" s="53"/>
      <c r="CK162" s="53"/>
    </row>
    <row r="163" spans="2:89" ht="15" customHeight="1" x14ac:dyDescent="0.2">
      <c r="B163" s="203" t="str">
        <f t="shared" si="186"/>
        <v/>
      </c>
      <c r="C163" s="217"/>
      <c r="D163" s="127"/>
      <c r="E163" s="96"/>
      <c r="F163" s="271"/>
      <c r="G163" s="180"/>
      <c r="H163" s="181"/>
      <c r="I163" s="219"/>
      <c r="J163" s="259"/>
      <c r="K163" s="181"/>
      <c r="L163" s="273"/>
      <c r="M163" s="207" t="str">
        <f t="shared" si="138"/>
        <v/>
      </c>
      <c r="N163" s="160" t="str">
        <f t="shared" si="139"/>
        <v/>
      </c>
      <c r="O163" s="161" t="str">
        <f t="shared" si="192"/>
        <v/>
      </c>
      <c r="P163" s="252" t="str">
        <f t="shared" si="193"/>
        <v/>
      </c>
      <c r="Q163" s="254" t="str">
        <f t="shared" si="194"/>
        <v/>
      </c>
      <c r="R163" s="252" t="str">
        <f t="shared" si="140"/>
        <v/>
      </c>
      <c r="S163" s="258" t="str">
        <f t="shared" si="187"/>
        <v/>
      </c>
      <c r="T163" s="252" t="str">
        <f t="shared" si="188"/>
        <v/>
      </c>
      <c r="U163" s="258" t="str">
        <f t="shared" si="189"/>
        <v/>
      </c>
      <c r="V163" s="252" t="str">
        <f t="shared" si="190"/>
        <v/>
      </c>
      <c r="W163" s="258" t="str">
        <f t="shared" si="191"/>
        <v/>
      </c>
      <c r="X163" s="120"/>
      <c r="Y163" s="267"/>
      <c r="Z163" s="4" t="b">
        <f t="shared" si="141"/>
        <v>1</v>
      </c>
      <c r="AA163" s="4" t="b">
        <f t="shared" si="142"/>
        <v>0</v>
      </c>
      <c r="AB163" s="61" t="str">
        <f t="shared" si="143"/>
        <v/>
      </c>
      <c r="AC163" s="61" t="str">
        <f t="shared" si="144"/>
        <v/>
      </c>
      <c r="AD163" s="61" t="str">
        <f t="shared" si="145"/>
        <v/>
      </c>
      <c r="AE163" s="61" t="str">
        <f t="shared" si="146"/>
        <v/>
      </c>
      <c r="AF163" s="232" t="str">
        <f t="shared" si="147"/>
        <v/>
      </c>
      <c r="AG163" s="61" t="str">
        <f t="shared" si="148"/>
        <v/>
      </c>
      <c r="AH163" s="61" t="b">
        <f t="shared" si="149"/>
        <v>0</v>
      </c>
      <c r="AI163" s="61" t="b">
        <f t="shared" si="150"/>
        <v>1</v>
      </c>
      <c r="AJ163" s="61" t="b">
        <f t="shared" si="151"/>
        <v>1</v>
      </c>
      <c r="AK163" s="61" t="b">
        <f t="shared" si="152"/>
        <v>0</v>
      </c>
      <c r="AL163" s="61" t="b">
        <f t="shared" si="153"/>
        <v>0</v>
      </c>
      <c r="AM163" s="220" t="b">
        <f t="shared" si="154"/>
        <v>0</v>
      </c>
      <c r="AN163" s="220" t="b">
        <f t="shared" si="155"/>
        <v>0</v>
      </c>
      <c r="AO163" s="220" t="str">
        <f t="shared" si="156"/>
        <v/>
      </c>
      <c r="AP163" s="220" t="str">
        <f t="shared" si="157"/>
        <v/>
      </c>
      <c r="AQ163" s="220" t="str">
        <f t="shared" si="158"/>
        <v/>
      </c>
      <c r="AR163" s="220" t="str">
        <f t="shared" si="159"/>
        <v/>
      </c>
      <c r="AS163" s="4" t="str">
        <f t="shared" si="160"/>
        <v/>
      </c>
      <c r="AT163" s="220" t="str">
        <f t="shared" si="161"/>
        <v/>
      </c>
      <c r="AU163" s="220" t="str">
        <f t="shared" si="162"/>
        <v/>
      </c>
      <c r="AV163" s="220" t="str">
        <f t="shared" si="163"/>
        <v/>
      </c>
      <c r="AW163" s="233" t="str">
        <f t="shared" si="164"/>
        <v/>
      </c>
      <c r="AX163" s="233" t="str">
        <f t="shared" si="165"/>
        <v/>
      </c>
      <c r="AY163" s="222" t="str">
        <f t="shared" si="166"/>
        <v/>
      </c>
      <c r="AZ163" s="222" t="str">
        <f t="shared" si="167"/>
        <v/>
      </c>
      <c r="BA163" s="220" t="str">
        <f t="shared" si="168"/>
        <v/>
      </c>
      <c r="BB163" s="222" t="str">
        <f t="shared" si="169"/>
        <v/>
      </c>
      <c r="BC163" s="233" t="str">
        <f t="shared" si="170"/>
        <v/>
      </c>
      <c r="BD163" s="222" t="str">
        <f t="shared" si="171"/>
        <v/>
      </c>
      <c r="BE163" s="222" t="str">
        <f t="shared" si="172"/>
        <v/>
      </c>
      <c r="BF163" s="222" t="str">
        <f t="shared" si="173"/>
        <v/>
      </c>
      <c r="BG163" s="222" t="str">
        <f t="shared" si="174"/>
        <v/>
      </c>
      <c r="BH163" s="222" t="str">
        <f t="shared" si="175"/>
        <v/>
      </c>
      <c r="BI163" s="222" t="str">
        <f t="shared" si="176"/>
        <v/>
      </c>
      <c r="BJ163" s="222" t="str">
        <f t="shared" si="177"/>
        <v/>
      </c>
      <c r="BK163" s="222" t="str">
        <f t="shared" si="178"/>
        <v/>
      </c>
      <c r="BL163" s="220" t="str">
        <f t="shared" si="179"/>
        <v/>
      </c>
      <c r="BM163" s="220" t="str">
        <f t="shared" si="180"/>
        <v/>
      </c>
      <c r="BN163" s="220" t="str">
        <f t="shared" si="181"/>
        <v/>
      </c>
      <c r="BO163" s="220" t="str">
        <f t="shared" si="182"/>
        <v/>
      </c>
      <c r="BP163" s="220" t="str">
        <f>IF(AM163,VLOOKUP(AT163,'Beschäftigungsgruppen Honorare'!$I$17:$J$23,2,FALSE),"")</f>
        <v/>
      </c>
      <c r="BQ163" s="220" t="str">
        <f>IF(AN163,INDEX('Beschäftigungsgruppen Honorare'!$J$28:$M$31,BO163,BN163),"")</f>
        <v/>
      </c>
      <c r="BR163" s="220" t="str">
        <f t="shared" si="183"/>
        <v/>
      </c>
      <c r="BS163" s="220" t="str">
        <f>IF(AM163,VLOOKUP(AT163,'Beschäftigungsgruppen Honorare'!$I$17:$L$23,3,FALSE),"")</f>
        <v/>
      </c>
      <c r="BT163" s="220" t="str">
        <f>IF(AM163,VLOOKUP(AT163,'Beschäftigungsgruppen Honorare'!$I$17:$L$23,4,FALSE),"")</f>
        <v/>
      </c>
      <c r="BU163" s="220" t="b">
        <f>E163&lt;&gt;config!$H$20</f>
        <v>1</v>
      </c>
      <c r="BV163" s="64" t="b">
        <f t="shared" si="184"/>
        <v>0</v>
      </c>
      <c r="BW163" s="53" t="b">
        <f t="shared" si="185"/>
        <v>0</v>
      </c>
      <c r="BX163" s="53"/>
      <c r="BY163" s="53"/>
      <c r="BZ163" s="53"/>
      <c r="CA163" s="53"/>
      <c r="CB163" s="53"/>
      <c r="CI163" s="53"/>
      <c r="CJ163" s="53"/>
      <c r="CK163" s="53"/>
    </row>
    <row r="164" spans="2:89" ht="15" customHeight="1" x14ac:dyDescent="0.2">
      <c r="B164" s="203" t="str">
        <f t="shared" si="186"/>
        <v/>
      </c>
      <c r="C164" s="217"/>
      <c r="D164" s="127"/>
      <c r="E164" s="96"/>
      <c r="F164" s="271"/>
      <c r="G164" s="180"/>
      <c r="H164" s="181"/>
      <c r="I164" s="219"/>
      <c r="J164" s="259"/>
      <c r="K164" s="181"/>
      <c r="L164" s="273"/>
      <c r="M164" s="207" t="str">
        <f t="shared" si="138"/>
        <v/>
      </c>
      <c r="N164" s="160" t="str">
        <f t="shared" si="139"/>
        <v/>
      </c>
      <c r="O164" s="161" t="str">
        <f t="shared" si="192"/>
        <v/>
      </c>
      <c r="P164" s="252" t="str">
        <f t="shared" si="193"/>
        <v/>
      </c>
      <c r="Q164" s="254" t="str">
        <f t="shared" si="194"/>
        <v/>
      </c>
      <c r="R164" s="252" t="str">
        <f t="shared" si="140"/>
        <v/>
      </c>
      <c r="S164" s="258" t="str">
        <f t="shared" si="187"/>
        <v/>
      </c>
      <c r="T164" s="252" t="str">
        <f t="shared" si="188"/>
        <v/>
      </c>
      <c r="U164" s="258" t="str">
        <f t="shared" si="189"/>
        <v/>
      </c>
      <c r="V164" s="252" t="str">
        <f t="shared" si="190"/>
        <v/>
      </c>
      <c r="W164" s="258" t="str">
        <f t="shared" si="191"/>
        <v/>
      </c>
      <c r="X164" s="120"/>
      <c r="Y164" s="267"/>
      <c r="Z164" s="4" t="b">
        <f t="shared" si="141"/>
        <v>1</v>
      </c>
      <c r="AA164" s="4" t="b">
        <f t="shared" si="142"/>
        <v>0</v>
      </c>
      <c r="AB164" s="61" t="str">
        <f t="shared" si="143"/>
        <v/>
      </c>
      <c r="AC164" s="61" t="str">
        <f t="shared" si="144"/>
        <v/>
      </c>
      <c r="AD164" s="61" t="str">
        <f t="shared" si="145"/>
        <v/>
      </c>
      <c r="AE164" s="61" t="str">
        <f t="shared" si="146"/>
        <v/>
      </c>
      <c r="AF164" s="232" t="str">
        <f t="shared" si="147"/>
        <v/>
      </c>
      <c r="AG164" s="61" t="str">
        <f t="shared" si="148"/>
        <v/>
      </c>
      <c r="AH164" s="61" t="b">
        <f t="shared" si="149"/>
        <v>0</v>
      </c>
      <c r="AI164" s="61" t="b">
        <f t="shared" si="150"/>
        <v>1</v>
      </c>
      <c r="AJ164" s="61" t="b">
        <f t="shared" si="151"/>
        <v>1</v>
      </c>
      <c r="AK164" s="61" t="b">
        <f t="shared" si="152"/>
        <v>0</v>
      </c>
      <c r="AL164" s="61" t="b">
        <f t="shared" si="153"/>
        <v>0</v>
      </c>
      <c r="AM164" s="220" t="b">
        <f t="shared" si="154"/>
        <v>0</v>
      </c>
      <c r="AN164" s="220" t="b">
        <f t="shared" si="155"/>
        <v>0</v>
      </c>
      <c r="AO164" s="220" t="str">
        <f t="shared" si="156"/>
        <v/>
      </c>
      <c r="AP164" s="220" t="str">
        <f t="shared" si="157"/>
        <v/>
      </c>
      <c r="AQ164" s="220" t="str">
        <f t="shared" si="158"/>
        <v/>
      </c>
      <c r="AR164" s="220" t="str">
        <f t="shared" si="159"/>
        <v/>
      </c>
      <c r="AS164" s="4" t="str">
        <f t="shared" si="160"/>
        <v/>
      </c>
      <c r="AT164" s="220" t="str">
        <f t="shared" si="161"/>
        <v/>
      </c>
      <c r="AU164" s="220" t="str">
        <f t="shared" si="162"/>
        <v/>
      </c>
      <c r="AV164" s="220" t="str">
        <f t="shared" si="163"/>
        <v/>
      </c>
      <c r="AW164" s="233" t="str">
        <f t="shared" si="164"/>
        <v/>
      </c>
      <c r="AX164" s="233" t="str">
        <f t="shared" si="165"/>
        <v/>
      </c>
      <c r="AY164" s="222" t="str">
        <f t="shared" si="166"/>
        <v/>
      </c>
      <c r="AZ164" s="222" t="str">
        <f t="shared" si="167"/>
        <v/>
      </c>
      <c r="BA164" s="220" t="str">
        <f t="shared" si="168"/>
        <v/>
      </c>
      <c r="BB164" s="222" t="str">
        <f t="shared" si="169"/>
        <v/>
      </c>
      <c r="BC164" s="233" t="str">
        <f t="shared" si="170"/>
        <v/>
      </c>
      <c r="BD164" s="222" t="str">
        <f t="shared" si="171"/>
        <v/>
      </c>
      <c r="BE164" s="222" t="str">
        <f t="shared" si="172"/>
        <v/>
      </c>
      <c r="BF164" s="222" t="str">
        <f t="shared" si="173"/>
        <v/>
      </c>
      <c r="BG164" s="222" t="str">
        <f t="shared" si="174"/>
        <v/>
      </c>
      <c r="BH164" s="222" t="str">
        <f t="shared" si="175"/>
        <v/>
      </c>
      <c r="BI164" s="222" t="str">
        <f t="shared" si="176"/>
        <v/>
      </c>
      <c r="BJ164" s="222" t="str">
        <f t="shared" si="177"/>
        <v/>
      </c>
      <c r="BK164" s="222" t="str">
        <f t="shared" si="178"/>
        <v/>
      </c>
      <c r="BL164" s="220" t="str">
        <f t="shared" si="179"/>
        <v/>
      </c>
      <c r="BM164" s="220" t="str">
        <f t="shared" si="180"/>
        <v/>
      </c>
      <c r="BN164" s="220" t="str">
        <f t="shared" si="181"/>
        <v/>
      </c>
      <c r="BO164" s="220" t="str">
        <f t="shared" si="182"/>
        <v/>
      </c>
      <c r="BP164" s="220" t="str">
        <f>IF(AM164,VLOOKUP(AT164,'Beschäftigungsgruppen Honorare'!$I$17:$J$23,2,FALSE),"")</f>
        <v/>
      </c>
      <c r="BQ164" s="220" t="str">
        <f>IF(AN164,INDEX('Beschäftigungsgruppen Honorare'!$J$28:$M$31,BO164,BN164),"")</f>
        <v/>
      </c>
      <c r="BR164" s="220" t="str">
        <f t="shared" si="183"/>
        <v/>
      </c>
      <c r="BS164" s="220" t="str">
        <f>IF(AM164,VLOOKUP(AT164,'Beschäftigungsgruppen Honorare'!$I$17:$L$23,3,FALSE),"")</f>
        <v/>
      </c>
      <c r="BT164" s="220" t="str">
        <f>IF(AM164,VLOOKUP(AT164,'Beschäftigungsgruppen Honorare'!$I$17:$L$23,4,FALSE),"")</f>
        <v/>
      </c>
      <c r="BU164" s="220" t="b">
        <f>E164&lt;&gt;config!$H$20</f>
        <v>1</v>
      </c>
      <c r="BV164" s="64" t="b">
        <f t="shared" si="184"/>
        <v>0</v>
      </c>
      <c r="BW164" s="53" t="b">
        <f t="shared" si="185"/>
        <v>0</v>
      </c>
      <c r="BX164" s="53"/>
      <c r="BY164" s="53"/>
      <c r="BZ164" s="53"/>
      <c r="CA164" s="53"/>
      <c r="CB164" s="53"/>
      <c r="CI164" s="53"/>
      <c r="CJ164" s="53"/>
      <c r="CK164" s="53"/>
    </row>
    <row r="165" spans="2:89" ht="15" customHeight="1" x14ac:dyDescent="0.2">
      <c r="B165" s="203" t="str">
        <f t="shared" si="186"/>
        <v/>
      </c>
      <c r="C165" s="217"/>
      <c r="D165" s="127"/>
      <c r="E165" s="96"/>
      <c r="F165" s="271"/>
      <c r="G165" s="180"/>
      <c r="H165" s="181"/>
      <c r="I165" s="219"/>
      <c r="J165" s="259"/>
      <c r="K165" s="181"/>
      <c r="L165" s="273"/>
      <c r="M165" s="207" t="str">
        <f t="shared" si="138"/>
        <v/>
      </c>
      <c r="N165" s="160" t="str">
        <f t="shared" si="139"/>
        <v/>
      </c>
      <c r="O165" s="161" t="str">
        <f t="shared" si="192"/>
        <v/>
      </c>
      <c r="P165" s="252" t="str">
        <f t="shared" si="193"/>
        <v/>
      </c>
      <c r="Q165" s="254" t="str">
        <f t="shared" si="194"/>
        <v/>
      </c>
      <c r="R165" s="252" t="str">
        <f t="shared" si="140"/>
        <v/>
      </c>
      <c r="S165" s="258" t="str">
        <f t="shared" si="187"/>
        <v/>
      </c>
      <c r="T165" s="252" t="str">
        <f t="shared" si="188"/>
        <v/>
      </c>
      <c r="U165" s="258" t="str">
        <f t="shared" si="189"/>
        <v/>
      </c>
      <c r="V165" s="252" t="str">
        <f t="shared" si="190"/>
        <v/>
      </c>
      <c r="W165" s="258" t="str">
        <f t="shared" si="191"/>
        <v/>
      </c>
      <c r="X165" s="120"/>
      <c r="Y165" s="267"/>
      <c r="Z165" s="4" t="b">
        <f t="shared" si="141"/>
        <v>1</v>
      </c>
      <c r="AA165" s="4" t="b">
        <f t="shared" si="142"/>
        <v>0</v>
      </c>
      <c r="AB165" s="61" t="str">
        <f t="shared" si="143"/>
        <v/>
      </c>
      <c r="AC165" s="61" t="str">
        <f t="shared" si="144"/>
        <v/>
      </c>
      <c r="AD165" s="61" t="str">
        <f t="shared" si="145"/>
        <v/>
      </c>
      <c r="AE165" s="61" t="str">
        <f t="shared" si="146"/>
        <v/>
      </c>
      <c r="AF165" s="232" t="str">
        <f t="shared" si="147"/>
        <v/>
      </c>
      <c r="AG165" s="61" t="str">
        <f t="shared" si="148"/>
        <v/>
      </c>
      <c r="AH165" s="61" t="b">
        <f t="shared" si="149"/>
        <v>0</v>
      </c>
      <c r="AI165" s="61" t="b">
        <f t="shared" si="150"/>
        <v>1</v>
      </c>
      <c r="AJ165" s="61" t="b">
        <f t="shared" si="151"/>
        <v>1</v>
      </c>
      <c r="AK165" s="61" t="b">
        <f t="shared" si="152"/>
        <v>0</v>
      </c>
      <c r="AL165" s="61" t="b">
        <f t="shared" si="153"/>
        <v>0</v>
      </c>
      <c r="AM165" s="220" t="b">
        <f t="shared" si="154"/>
        <v>0</v>
      </c>
      <c r="AN165" s="220" t="b">
        <f t="shared" si="155"/>
        <v>0</v>
      </c>
      <c r="AO165" s="220" t="str">
        <f t="shared" si="156"/>
        <v/>
      </c>
      <c r="AP165" s="220" t="str">
        <f t="shared" si="157"/>
        <v/>
      </c>
      <c r="AQ165" s="220" t="str">
        <f t="shared" si="158"/>
        <v/>
      </c>
      <c r="AR165" s="220" t="str">
        <f t="shared" si="159"/>
        <v/>
      </c>
      <c r="AS165" s="4" t="str">
        <f t="shared" si="160"/>
        <v/>
      </c>
      <c r="AT165" s="220" t="str">
        <f t="shared" si="161"/>
        <v/>
      </c>
      <c r="AU165" s="220" t="str">
        <f t="shared" si="162"/>
        <v/>
      </c>
      <c r="AV165" s="220" t="str">
        <f t="shared" si="163"/>
        <v/>
      </c>
      <c r="AW165" s="233" t="str">
        <f t="shared" si="164"/>
        <v/>
      </c>
      <c r="AX165" s="233" t="str">
        <f t="shared" si="165"/>
        <v/>
      </c>
      <c r="AY165" s="222" t="str">
        <f t="shared" si="166"/>
        <v/>
      </c>
      <c r="AZ165" s="222" t="str">
        <f t="shared" si="167"/>
        <v/>
      </c>
      <c r="BA165" s="220" t="str">
        <f t="shared" si="168"/>
        <v/>
      </c>
      <c r="BB165" s="222" t="str">
        <f t="shared" si="169"/>
        <v/>
      </c>
      <c r="BC165" s="233" t="str">
        <f t="shared" si="170"/>
        <v/>
      </c>
      <c r="BD165" s="222" t="str">
        <f t="shared" si="171"/>
        <v/>
      </c>
      <c r="BE165" s="222" t="str">
        <f t="shared" si="172"/>
        <v/>
      </c>
      <c r="BF165" s="222" t="str">
        <f t="shared" si="173"/>
        <v/>
      </c>
      <c r="BG165" s="222" t="str">
        <f t="shared" si="174"/>
        <v/>
      </c>
      <c r="BH165" s="222" t="str">
        <f t="shared" si="175"/>
        <v/>
      </c>
      <c r="BI165" s="222" t="str">
        <f t="shared" si="176"/>
        <v/>
      </c>
      <c r="BJ165" s="222" t="str">
        <f t="shared" si="177"/>
        <v/>
      </c>
      <c r="BK165" s="222" t="str">
        <f t="shared" si="178"/>
        <v/>
      </c>
      <c r="BL165" s="220" t="str">
        <f t="shared" si="179"/>
        <v/>
      </c>
      <c r="BM165" s="220" t="str">
        <f t="shared" si="180"/>
        <v/>
      </c>
      <c r="BN165" s="220" t="str">
        <f t="shared" si="181"/>
        <v/>
      </c>
      <c r="BO165" s="220" t="str">
        <f t="shared" si="182"/>
        <v/>
      </c>
      <c r="BP165" s="220" t="str">
        <f>IF(AM165,VLOOKUP(AT165,'Beschäftigungsgruppen Honorare'!$I$17:$J$23,2,FALSE),"")</f>
        <v/>
      </c>
      <c r="BQ165" s="220" t="str">
        <f>IF(AN165,INDEX('Beschäftigungsgruppen Honorare'!$J$28:$M$31,BO165,BN165),"")</f>
        <v/>
      </c>
      <c r="BR165" s="220" t="str">
        <f t="shared" si="183"/>
        <v/>
      </c>
      <c r="BS165" s="220" t="str">
        <f>IF(AM165,VLOOKUP(AT165,'Beschäftigungsgruppen Honorare'!$I$17:$L$23,3,FALSE),"")</f>
        <v/>
      </c>
      <c r="BT165" s="220" t="str">
        <f>IF(AM165,VLOOKUP(AT165,'Beschäftigungsgruppen Honorare'!$I$17:$L$23,4,FALSE),"")</f>
        <v/>
      </c>
      <c r="BU165" s="220" t="b">
        <f>E165&lt;&gt;config!$H$20</f>
        <v>1</v>
      </c>
      <c r="BV165" s="64" t="b">
        <f t="shared" si="184"/>
        <v>0</v>
      </c>
      <c r="BW165" s="53" t="b">
        <f t="shared" si="185"/>
        <v>0</v>
      </c>
      <c r="BX165" s="53"/>
      <c r="BY165" s="53"/>
      <c r="BZ165" s="53"/>
      <c r="CA165" s="53"/>
      <c r="CB165" s="53"/>
      <c r="CI165" s="53"/>
      <c r="CJ165" s="53"/>
      <c r="CK165" s="53"/>
    </row>
    <row r="166" spans="2:89" ht="15" customHeight="1" x14ac:dyDescent="0.2">
      <c r="B166" s="203" t="str">
        <f t="shared" si="186"/>
        <v/>
      </c>
      <c r="C166" s="217"/>
      <c r="D166" s="127"/>
      <c r="E166" s="96"/>
      <c r="F166" s="271"/>
      <c r="G166" s="180"/>
      <c r="H166" s="181"/>
      <c r="I166" s="219"/>
      <c r="J166" s="259"/>
      <c r="K166" s="181"/>
      <c r="L166" s="273"/>
      <c r="M166" s="207" t="str">
        <f t="shared" si="138"/>
        <v/>
      </c>
      <c r="N166" s="160" t="str">
        <f t="shared" si="139"/>
        <v/>
      </c>
      <c r="O166" s="161" t="str">
        <f t="shared" si="192"/>
        <v/>
      </c>
      <c r="P166" s="252" t="str">
        <f t="shared" si="193"/>
        <v/>
      </c>
      <c r="Q166" s="254" t="str">
        <f t="shared" si="194"/>
        <v/>
      </c>
      <c r="R166" s="252" t="str">
        <f t="shared" si="140"/>
        <v/>
      </c>
      <c r="S166" s="258" t="str">
        <f t="shared" si="187"/>
        <v/>
      </c>
      <c r="T166" s="252" t="str">
        <f t="shared" si="188"/>
        <v/>
      </c>
      <c r="U166" s="258" t="str">
        <f t="shared" si="189"/>
        <v/>
      </c>
      <c r="V166" s="252" t="str">
        <f t="shared" si="190"/>
        <v/>
      </c>
      <c r="W166" s="258" t="str">
        <f t="shared" si="191"/>
        <v/>
      </c>
      <c r="X166" s="120"/>
      <c r="Y166" s="267"/>
      <c r="Z166" s="4" t="b">
        <f t="shared" si="141"/>
        <v>1</v>
      </c>
      <c r="AA166" s="4" t="b">
        <f t="shared" si="142"/>
        <v>0</v>
      </c>
      <c r="AB166" s="61" t="str">
        <f t="shared" si="143"/>
        <v/>
      </c>
      <c r="AC166" s="61" t="str">
        <f t="shared" si="144"/>
        <v/>
      </c>
      <c r="AD166" s="61" t="str">
        <f t="shared" si="145"/>
        <v/>
      </c>
      <c r="AE166" s="61" t="str">
        <f t="shared" si="146"/>
        <v/>
      </c>
      <c r="AF166" s="232" t="str">
        <f t="shared" si="147"/>
        <v/>
      </c>
      <c r="AG166" s="61" t="str">
        <f t="shared" si="148"/>
        <v/>
      </c>
      <c r="AH166" s="61" t="b">
        <f t="shared" si="149"/>
        <v>0</v>
      </c>
      <c r="AI166" s="61" t="b">
        <f t="shared" si="150"/>
        <v>1</v>
      </c>
      <c r="AJ166" s="61" t="b">
        <f t="shared" si="151"/>
        <v>1</v>
      </c>
      <c r="AK166" s="61" t="b">
        <f t="shared" si="152"/>
        <v>0</v>
      </c>
      <c r="AL166" s="61" t="b">
        <f t="shared" si="153"/>
        <v>0</v>
      </c>
      <c r="AM166" s="220" t="b">
        <f t="shared" si="154"/>
        <v>0</v>
      </c>
      <c r="AN166" s="220" t="b">
        <f t="shared" si="155"/>
        <v>0</v>
      </c>
      <c r="AO166" s="220" t="str">
        <f t="shared" si="156"/>
        <v/>
      </c>
      <c r="AP166" s="220" t="str">
        <f t="shared" si="157"/>
        <v/>
      </c>
      <c r="AQ166" s="220" t="str">
        <f t="shared" si="158"/>
        <v/>
      </c>
      <c r="AR166" s="220" t="str">
        <f t="shared" si="159"/>
        <v/>
      </c>
      <c r="AS166" s="4" t="str">
        <f t="shared" si="160"/>
        <v/>
      </c>
      <c r="AT166" s="220" t="str">
        <f t="shared" si="161"/>
        <v/>
      </c>
      <c r="AU166" s="220" t="str">
        <f t="shared" si="162"/>
        <v/>
      </c>
      <c r="AV166" s="220" t="str">
        <f t="shared" si="163"/>
        <v/>
      </c>
      <c r="AW166" s="233" t="str">
        <f t="shared" si="164"/>
        <v/>
      </c>
      <c r="AX166" s="233" t="str">
        <f t="shared" si="165"/>
        <v/>
      </c>
      <c r="AY166" s="222" t="str">
        <f t="shared" si="166"/>
        <v/>
      </c>
      <c r="AZ166" s="222" t="str">
        <f t="shared" si="167"/>
        <v/>
      </c>
      <c r="BA166" s="220" t="str">
        <f t="shared" si="168"/>
        <v/>
      </c>
      <c r="BB166" s="222" t="str">
        <f t="shared" si="169"/>
        <v/>
      </c>
      <c r="BC166" s="233" t="str">
        <f t="shared" si="170"/>
        <v/>
      </c>
      <c r="BD166" s="222" t="str">
        <f t="shared" si="171"/>
        <v/>
      </c>
      <c r="BE166" s="222" t="str">
        <f t="shared" si="172"/>
        <v/>
      </c>
      <c r="BF166" s="222" t="str">
        <f t="shared" si="173"/>
        <v/>
      </c>
      <c r="BG166" s="222" t="str">
        <f t="shared" si="174"/>
        <v/>
      </c>
      <c r="BH166" s="222" t="str">
        <f t="shared" si="175"/>
        <v/>
      </c>
      <c r="BI166" s="222" t="str">
        <f t="shared" si="176"/>
        <v/>
      </c>
      <c r="BJ166" s="222" t="str">
        <f t="shared" si="177"/>
        <v/>
      </c>
      <c r="BK166" s="222" t="str">
        <f t="shared" si="178"/>
        <v/>
      </c>
      <c r="BL166" s="220" t="str">
        <f t="shared" si="179"/>
        <v/>
      </c>
      <c r="BM166" s="220" t="str">
        <f t="shared" si="180"/>
        <v/>
      </c>
      <c r="BN166" s="220" t="str">
        <f t="shared" si="181"/>
        <v/>
      </c>
      <c r="BO166" s="220" t="str">
        <f t="shared" si="182"/>
        <v/>
      </c>
      <c r="BP166" s="220" t="str">
        <f>IF(AM166,VLOOKUP(AT166,'Beschäftigungsgruppen Honorare'!$I$17:$J$23,2,FALSE),"")</f>
        <v/>
      </c>
      <c r="BQ166" s="220" t="str">
        <f>IF(AN166,INDEX('Beschäftigungsgruppen Honorare'!$J$28:$M$31,BO166,BN166),"")</f>
        <v/>
      </c>
      <c r="BR166" s="220" t="str">
        <f t="shared" si="183"/>
        <v/>
      </c>
      <c r="BS166" s="220" t="str">
        <f>IF(AM166,VLOOKUP(AT166,'Beschäftigungsgruppen Honorare'!$I$17:$L$23,3,FALSE),"")</f>
        <v/>
      </c>
      <c r="BT166" s="220" t="str">
        <f>IF(AM166,VLOOKUP(AT166,'Beschäftigungsgruppen Honorare'!$I$17:$L$23,4,FALSE),"")</f>
        <v/>
      </c>
      <c r="BU166" s="220" t="b">
        <f>E166&lt;&gt;config!$H$20</f>
        <v>1</v>
      </c>
      <c r="BV166" s="64" t="b">
        <f t="shared" si="184"/>
        <v>0</v>
      </c>
      <c r="BW166" s="53" t="b">
        <f t="shared" si="185"/>
        <v>0</v>
      </c>
      <c r="BX166" s="53"/>
      <c r="BY166" s="53"/>
      <c r="BZ166" s="53"/>
      <c r="CA166" s="53"/>
      <c r="CB166" s="53"/>
      <c r="CI166" s="53"/>
      <c r="CJ166" s="53"/>
      <c r="CK166" s="53"/>
    </row>
    <row r="167" spans="2:89" ht="15" customHeight="1" x14ac:dyDescent="0.2">
      <c r="B167" s="203" t="str">
        <f t="shared" si="186"/>
        <v/>
      </c>
      <c r="C167" s="217"/>
      <c r="D167" s="127"/>
      <c r="E167" s="96"/>
      <c r="F167" s="271"/>
      <c r="G167" s="180"/>
      <c r="H167" s="181"/>
      <c r="I167" s="219"/>
      <c r="J167" s="259"/>
      <c r="K167" s="181"/>
      <c r="L167" s="273"/>
      <c r="M167" s="207" t="str">
        <f t="shared" si="138"/>
        <v/>
      </c>
      <c r="N167" s="160" t="str">
        <f t="shared" si="139"/>
        <v/>
      </c>
      <c r="O167" s="161" t="str">
        <f t="shared" si="192"/>
        <v/>
      </c>
      <c r="P167" s="252" t="str">
        <f t="shared" si="193"/>
        <v/>
      </c>
      <c r="Q167" s="254" t="str">
        <f t="shared" si="194"/>
        <v/>
      </c>
      <c r="R167" s="252" t="str">
        <f t="shared" si="140"/>
        <v/>
      </c>
      <c r="S167" s="258" t="str">
        <f t="shared" si="187"/>
        <v/>
      </c>
      <c r="T167" s="252" t="str">
        <f t="shared" si="188"/>
        <v/>
      </c>
      <c r="U167" s="258" t="str">
        <f t="shared" si="189"/>
        <v/>
      </c>
      <c r="V167" s="252" t="str">
        <f t="shared" si="190"/>
        <v/>
      </c>
      <c r="W167" s="258" t="str">
        <f t="shared" si="191"/>
        <v/>
      </c>
      <c r="X167" s="120"/>
      <c r="Y167" s="267"/>
      <c r="Z167" s="4" t="b">
        <f t="shared" si="141"/>
        <v>1</v>
      </c>
      <c r="AA167" s="4" t="b">
        <f t="shared" si="142"/>
        <v>0</v>
      </c>
      <c r="AB167" s="61" t="str">
        <f t="shared" si="143"/>
        <v/>
      </c>
      <c r="AC167" s="61" t="str">
        <f t="shared" si="144"/>
        <v/>
      </c>
      <c r="AD167" s="61" t="str">
        <f t="shared" si="145"/>
        <v/>
      </c>
      <c r="AE167" s="61" t="str">
        <f t="shared" si="146"/>
        <v/>
      </c>
      <c r="AF167" s="232" t="str">
        <f t="shared" si="147"/>
        <v/>
      </c>
      <c r="AG167" s="61" t="str">
        <f t="shared" si="148"/>
        <v/>
      </c>
      <c r="AH167" s="61" t="b">
        <f t="shared" si="149"/>
        <v>0</v>
      </c>
      <c r="AI167" s="61" t="b">
        <f t="shared" si="150"/>
        <v>1</v>
      </c>
      <c r="AJ167" s="61" t="b">
        <f t="shared" si="151"/>
        <v>1</v>
      </c>
      <c r="AK167" s="61" t="b">
        <f t="shared" si="152"/>
        <v>0</v>
      </c>
      <c r="AL167" s="61" t="b">
        <f t="shared" si="153"/>
        <v>0</v>
      </c>
      <c r="AM167" s="220" t="b">
        <f t="shared" si="154"/>
        <v>0</v>
      </c>
      <c r="AN167" s="220" t="b">
        <f t="shared" si="155"/>
        <v>0</v>
      </c>
      <c r="AO167" s="220" t="str">
        <f t="shared" si="156"/>
        <v/>
      </c>
      <c r="AP167" s="220" t="str">
        <f t="shared" si="157"/>
        <v/>
      </c>
      <c r="AQ167" s="220" t="str">
        <f t="shared" si="158"/>
        <v/>
      </c>
      <c r="AR167" s="220" t="str">
        <f t="shared" si="159"/>
        <v/>
      </c>
      <c r="AS167" s="4" t="str">
        <f t="shared" si="160"/>
        <v/>
      </c>
      <c r="AT167" s="220" t="str">
        <f t="shared" si="161"/>
        <v/>
      </c>
      <c r="AU167" s="220" t="str">
        <f t="shared" si="162"/>
        <v/>
      </c>
      <c r="AV167" s="220" t="str">
        <f t="shared" si="163"/>
        <v/>
      </c>
      <c r="AW167" s="233" t="str">
        <f t="shared" si="164"/>
        <v/>
      </c>
      <c r="AX167" s="233" t="str">
        <f t="shared" si="165"/>
        <v/>
      </c>
      <c r="AY167" s="222" t="str">
        <f t="shared" si="166"/>
        <v/>
      </c>
      <c r="AZ167" s="222" t="str">
        <f t="shared" si="167"/>
        <v/>
      </c>
      <c r="BA167" s="220" t="str">
        <f t="shared" si="168"/>
        <v/>
      </c>
      <c r="BB167" s="222" t="str">
        <f t="shared" si="169"/>
        <v/>
      </c>
      <c r="BC167" s="233" t="str">
        <f t="shared" si="170"/>
        <v/>
      </c>
      <c r="BD167" s="222" t="str">
        <f t="shared" si="171"/>
        <v/>
      </c>
      <c r="BE167" s="222" t="str">
        <f t="shared" si="172"/>
        <v/>
      </c>
      <c r="BF167" s="222" t="str">
        <f t="shared" si="173"/>
        <v/>
      </c>
      <c r="BG167" s="222" t="str">
        <f t="shared" si="174"/>
        <v/>
      </c>
      <c r="BH167" s="222" t="str">
        <f t="shared" si="175"/>
        <v/>
      </c>
      <c r="BI167" s="222" t="str">
        <f t="shared" si="176"/>
        <v/>
      </c>
      <c r="BJ167" s="222" t="str">
        <f t="shared" si="177"/>
        <v/>
      </c>
      <c r="BK167" s="222" t="str">
        <f t="shared" si="178"/>
        <v/>
      </c>
      <c r="BL167" s="220" t="str">
        <f t="shared" si="179"/>
        <v/>
      </c>
      <c r="BM167" s="220" t="str">
        <f t="shared" si="180"/>
        <v/>
      </c>
      <c r="BN167" s="220" t="str">
        <f t="shared" si="181"/>
        <v/>
      </c>
      <c r="BO167" s="220" t="str">
        <f t="shared" si="182"/>
        <v/>
      </c>
      <c r="BP167" s="220" t="str">
        <f>IF(AM167,VLOOKUP(AT167,'Beschäftigungsgruppen Honorare'!$I$17:$J$23,2,FALSE),"")</f>
        <v/>
      </c>
      <c r="BQ167" s="220" t="str">
        <f>IF(AN167,INDEX('Beschäftigungsgruppen Honorare'!$J$28:$M$31,BO167,BN167),"")</f>
        <v/>
      </c>
      <c r="BR167" s="220" t="str">
        <f t="shared" si="183"/>
        <v/>
      </c>
      <c r="BS167" s="220" t="str">
        <f>IF(AM167,VLOOKUP(AT167,'Beschäftigungsgruppen Honorare'!$I$17:$L$23,3,FALSE),"")</f>
        <v/>
      </c>
      <c r="BT167" s="220" t="str">
        <f>IF(AM167,VLOOKUP(AT167,'Beschäftigungsgruppen Honorare'!$I$17:$L$23,4,FALSE),"")</f>
        <v/>
      </c>
      <c r="BU167" s="220" t="b">
        <f>E167&lt;&gt;config!$H$20</f>
        <v>1</v>
      </c>
      <c r="BV167" s="64" t="b">
        <f t="shared" si="184"/>
        <v>0</v>
      </c>
      <c r="BW167" s="53" t="b">
        <f t="shared" si="185"/>
        <v>0</v>
      </c>
      <c r="BX167" s="53"/>
      <c r="BY167" s="53"/>
      <c r="BZ167" s="53"/>
      <c r="CA167" s="53"/>
      <c r="CB167" s="53"/>
      <c r="CI167" s="53"/>
      <c r="CJ167" s="53"/>
      <c r="CK167" s="53"/>
    </row>
    <row r="168" spans="2:89" ht="15" customHeight="1" x14ac:dyDescent="0.2">
      <c r="B168" s="203" t="str">
        <f t="shared" si="186"/>
        <v/>
      </c>
      <c r="C168" s="217"/>
      <c r="D168" s="127"/>
      <c r="E168" s="96"/>
      <c r="F168" s="271"/>
      <c r="G168" s="180"/>
      <c r="H168" s="181"/>
      <c r="I168" s="219"/>
      <c r="J168" s="259"/>
      <c r="K168" s="181"/>
      <c r="L168" s="273"/>
      <c r="M168" s="207" t="str">
        <f t="shared" si="138"/>
        <v/>
      </c>
      <c r="N168" s="160" t="str">
        <f t="shared" si="139"/>
        <v/>
      </c>
      <c r="O168" s="161" t="str">
        <f t="shared" si="192"/>
        <v/>
      </c>
      <c r="P168" s="252" t="str">
        <f t="shared" si="193"/>
        <v/>
      </c>
      <c r="Q168" s="254" t="str">
        <f t="shared" si="194"/>
        <v/>
      </c>
      <c r="R168" s="252" t="str">
        <f t="shared" si="140"/>
        <v/>
      </c>
      <c r="S168" s="258" t="str">
        <f t="shared" si="187"/>
        <v/>
      </c>
      <c r="T168" s="252" t="str">
        <f t="shared" si="188"/>
        <v/>
      </c>
      <c r="U168" s="258" t="str">
        <f t="shared" si="189"/>
        <v/>
      </c>
      <c r="V168" s="252" t="str">
        <f t="shared" si="190"/>
        <v/>
      </c>
      <c r="W168" s="258" t="str">
        <f t="shared" si="191"/>
        <v/>
      </c>
      <c r="X168" s="120"/>
      <c r="Y168" s="267"/>
      <c r="Z168" s="4" t="b">
        <f t="shared" si="141"/>
        <v>1</v>
      </c>
      <c r="AA168" s="4" t="b">
        <f t="shared" si="142"/>
        <v>0</v>
      </c>
      <c r="AB168" s="61" t="str">
        <f t="shared" si="143"/>
        <v/>
      </c>
      <c r="AC168" s="61" t="str">
        <f t="shared" si="144"/>
        <v/>
      </c>
      <c r="AD168" s="61" t="str">
        <f t="shared" si="145"/>
        <v/>
      </c>
      <c r="AE168" s="61" t="str">
        <f t="shared" si="146"/>
        <v/>
      </c>
      <c r="AF168" s="232" t="str">
        <f t="shared" si="147"/>
        <v/>
      </c>
      <c r="AG168" s="61" t="str">
        <f t="shared" si="148"/>
        <v/>
      </c>
      <c r="AH168" s="61" t="b">
        <f t="shared" si="149"/>
        <v>0</v>
      </c>
      <c r="AI168" s="61" t="b">
        <f t="shared" si="150"/>
        <v>1</v>
      </c>
      <c r="AJ168" s="61" t="b">
        <f t="shared" si="151"/>
        <v>1</v>
      </c>
      <c r="AK168" s="61" t="b">
        <f t="shared" si="152"/>
        <v>0</v>
      </c>
      <c r="AL168" s="61" t="b">
        <f t="shared" si="153"/>
        <v>0</v>
      </c>
      <c r="AM168" s="220" t="b">
        <f t="shared" si="154"/>
        <v>0</v>
      </c>
      <c r="AN168" s="220" t="b">
        <f t="shared" si="155"/>
        <v>0</v>
      </c>
      <c r="AO168" s="220" t="str">
        <f t="shared" si="156"/>
        <v/>
      </c>
      <c r="AP168" s="220" t="str">
        <f t="shared" si="157"/>
        <v/>
      </c>
      <c r="AQ168" s="220" t="str">
        <f t="shared" si="158"/>
        <v/>
      </c>
      <c r="AR168" s="220" t="str">
        <f t="shared" si="159"/>
        <v/>
      </c>
      <c r="AS168" s="4" t="str">
        <f t="shared" si="160"/>
        <v/>
      </c>
      <c r="AT168" s="220" t="str">
        <f t="shared" si="161"/>
        <v/>
      </c>
      <c r="AU168" s="220" t="str">
        <f t="shared" si="162"/>
        <v/>
      </c>
      <c r="AV168" s="220" t="str">
        <f t="shared" si="163"/>
        <v/>
      </c>
      <c r="AW168" s="233" t="str">
        <f t="shared" si="164"/>
        <v/>
      </c>
      <c r="AX168" s="233" t="str">
        <f t="shared" si="165"/>
        <v/>
      </c>
      <c r="AY168" s="222" t="str">
        <f t="shared" si="166"/>
        <v/>
      </c>
      <c r="AZ168" s="222" t="str">
        <f t="shared" si="167"/>
        <v/>
      </c>
      <c r="BA168" s="220" t="str">
        <f t="shared" si="168"/>
        <v/>
      </c>
      <c r="BB168" s="222" t="str">
        <f t="shared" si="169"/>
        <v/>
      </c>
      <c r="BC168" s="233" t="str">
        <f t="shared" si="170"/>
        <v/>
      </c>
      <c r="BD168" s="222" t="str">
        <f t="shared" si="171"/>
        <v/>
      </c>
      <c r="BE168" s="222" t="str">
        <f t="shared" si="172"/>
        <v/>
      </c>
      <c r="BF168" s="222" t="str">
        <f t="shared" si="173"/>
        <v/>
      </c>
      <c r="BG168" s="222" t="str">
        <f t="shared" si="174"/>
        <v/>
      </c>
      <c r="BH168" s="222" t="str">
        <f t="shared" si="175"/>
        <v/>
      </c>
      <c r="BI168" s="222" t="str">
        <f t="shared" si="176"/>
        <v/>
      </c>
      <c r="BJ168" s="222" t="str">
        <f t="shared" si="177"/>
        <v/>
      </c>
      <c r="BK168" s="222" t="str">
        <f t="shared" si="178"/>
        <v/>
      </c>
      <c r="BL168" s="220" t="str">
        <f t="shared" si="179"/>
        <v/>
      </c>
      <c r="BM168" s="220" t="str">
        <f t="shared" si="180"/>
        <v/>
      </c>
      <c r="BN168" s="220" t="str">
        <f t="shared" si="181"/>
        <v/>
      </c>
      <c r="BO168" s="220" t="str">
        <f t="shared" si="182"/>
        <v/>
      </c>
      <c r="BP168" s="220" t="str">
        <f>IF(AM168,VLOOKUP(AT168,'Beschäftigungsgruppen Honorare'!$I$17:$J$23,2,FALSE),"")</f>
        <v/>
      </c>
      <c r="BQ168" s="220" t="str">
        <f>IF(AN168,INDEX('Beschäftigungsgruppen Honorare'!$J$28:$M$31,BO168,BN168),"")</f>
        <v/>
      </c>
      <c r="BR168" s="220" t="str">
        <f t="shared" si="183"/>
        <v/>
      </c>
      <c r="BS168" s="220" t="str">
        <f>IF(AM168,VLOOKUP(AT168,'Beschäftigungsgruppen Honorare'!$I$17:$L$23,3,FALSE),"")</f>
        <v/>
      </c>
      <c r="BT168" s="220" t="str">
        <f>IF(AM168,VLOOKUP(AT168,'Beschäftigungsgruppen Honorare'!$I$17:$L$23,4,FALSE),"")</f>
        <v/>
      </c>
      <c r="BU168" s="220" t="b">
        <f>E168&lt;&gt;config!$H$20</f>
        <v>1</v>
      </c>
      <c r="BV168" s="64" t="b">
        <f t="shared" si="184"/>
        <v>0</v>
      </c>
      <c r="BW168" s="53" t="b">
        <f t="shared" si="185"/>
        <v>0</v>
      </c>
      <c r="BX168" s="53"/>
      <c r="BY168" s="53"/>
      <c r="BZ168" s="53"/>
      <c r="CA168" s="53"/>
      <c r="CB168" s="53"/>
      <c r="CI168" s="53"/>
      <c r="CJ168" s="53"/>
      <c r="CK168" s="53"/>
    </row>
    <row r="169" spans="2:89" ht="15" customHeight="1" x14ac:dyDescent="0.2">
      <c r="B169" s="203" t="str">
        <f t="shared" si="186"/>
        <v/>
      </c>
      <c r="C169" s="217"/>
      <c r="D169" s="127"/>
      <c r="E169" s="96"/>
      <c r="F169" s="271"/>
      <c r="G169" s="180"/>
      <c r="H169" s="181"/>
      <c r="I169" s="219"/>
      <c r="J169" s="259"/>
      <c r="K169" s="181"/>
      <c r="L169" s="273"/>
      <c r="M169" s="207" t="str">
        <f t="shared" si="138"/>
        <v/>
      </c>
      <c r="N169" s="160" t="str">
        <f t="shared" si="139"/>
        <v/>
      </c>
      <c r="O169" s="161" t="str">
        <f t="shared" si="192"/>
        <v/>
      </c>
      <c r="P169" s="252" t="str">
        <f t="shared" si="193"/>
        <v/>
      </c>
      <c r="Q169" s="254" t="str">
        <f t="shared" si="194"/>
        <v/>
      </c>
      <c r="R169" s="252" t="str">
        <f t="shared" si="140"/>
        <v/>
      </c>
      <c r="S169" s="258" t="str">
        <f t="shared" si="187"/>
        <v/>
      </c>
      <c r="T169" s="252" t="str">
        <f t="shared" si="188"/>
        <v/>
      </c>
      <c r="U169" s="258" t="str">
        <f t="shared" si="189"/>
        <v/>
      </c>
      <c r="V169" s="252" t="str">
        <f t="shared" si="190"/>
        <v/>
      </c>
      <c r="W169" s="258" t="str">
        <f t="shared" si="191"/>
        <v/>
      </c>
      <c r="X169" s="120"/>
      <c r="Y169" s="267"/>
      <c r="Z169" s="4" t="b">
        <f t="shared" si="141"/>
        <v>1</v>
      </c>
      <c r="AA169" s="4" t="b">
        <f t="shared" si="142"/>
        <v>0</v>
      </c>
      <c r="AB169" s="61" t="str">
        <f t="shared" si="143"/>
        <v/>
      </c>
      <c r="AC169" s="61" t="str">
        <f t="shared" si="144"/>
        <v/>
      </c>
      <c r="AD169" s="61" t="str">
        <f t="shared" si="145"/>
        <v/>
      </c>
      <c r="AE169" s="61" t="str">
        <f t="shared" si="146"/>
        <v/>
      </c>
      <c r="AF169" s="232" t="str">
        <f t="shared" si="147"/>
        <v/>
      </c>
      <c r="AG169" s="61" t="str">
        <f t="shared" si="148"/>
        <v/>
      </c>
      <c r="AH169" s="61" t="b">
        <f t="shared" si="149"/>
        <v>0</v>
      </c>
      <c r="AI169" s="61" t="b">
        <f t="shared" si="150"/>
        <v>1</v>
      </c>
      <c r="AJ169" s="61" t="b">
        <f t="shared" si="151"/>
        <v>1</v>
      </c>
      <c r="AK169" s="61" t="b">
        <f t="shared" si="152"/>
        <v>0</v>
      </c>
      <c r="AL169" s="61" t="b">
        <f t="shared" si="153"/>
        <v>0</v>
      </c>
      <c r="AM169" s="220" t="b">
        <f t="shared" si="154"/>
        <v>0</v>
      </c>
      <c r="AN169" s="220" t="b">
        <f t="shared" si="155"/>
        <v>0</v>
      </c>
      <c r="AO169" s="220" t="str">
        <f t="shared" si="156"/>
        <v/>
      </c>
      <c r="AP169" s="220" t="str">
        <f t="shared" si="157"/>
        <v/>
      </c>
      <c r="AQ169" s="220" t="str">
        <f t="shared" si="158"/>
        <v/>
      </c>
      <c r="AR169" s="220" t="str">
        <f t="shared" si="159"/>
        <v/>
      </c>
      <c r="AS169" s="4" t="str">
        <f t="shared" si="160"/>
        <v/>
      </c>
      <c r="AT169" s="220" t="str">
        <f t="shared" si="161"/>
        <v/>
      </c>
      <c r="AU169" s="220" t="str">
        <f t="shared" si="162"/>
        <v/>
      </c>
      <c r="AV169" s="220" t="str">
        <f t="shared" si="163"/>
        <v/>
      </c>
      <c r="AW169" s="233" t="str">
        <f t="shared" si="164"/>
        <v/>
      </c>
      <c r="AX169" s="233" t="str">
        <f t="shared" si="165"/>
        <v/>
      </c>
      <c r="AY169" s="222" t="str">
        <f t="shared" si="166"/>
        <v/>
      </c>
      <c r="AZ169" s="222" t="str">
        <f t="shared" si="167"/>
        <v/>
      </c>
      <c r="BA169" s="220" t="str">
        <f t="shared" si="168"/>
        <v/>
      </c>
      <c r="BB169" s="222" t="str">
        <f t="shared" si="169"/>
        <v/>
      </c>
      <c r="BC169" s="233" t="str">
        <f t="shared" si="170"/>
        <v/>
      </c>
      <c r="BD169" s="222" t="str">
        <f t="shared" si="171"/>
        <v/>
      </c>
      <c r="BE169" s="222" t="str">
        <f t="shared" si="172"/>
        <v/>
      </c>
      <c r="BF169" s="222" t="str">
        <f t="shared" si="173"/>
        <v/>
      </c>
      <c r="BG169" s="222" t="str">
        <f t="shared" si="174"/>
        <v/>
      </c>
      <c r="BH169" s="222" t="str">
        <f t="shared" si="175"/>
        <v/>
      </c>
      <c r="BI169" s="222" t="str">
        <f t="shared" si="176"/>
        <v/>
      </c>
      <c r="BJ169" s="222" t="str">
        <f t="shared" si="177"/>
        <v/>
      </c>
      <c r="BK169" s="222" t="str">
        <f t="shared" si="178"/>
        <v/>
      </c>
      <c r="BL169" s="220" t="str">
        <f t="shared" si="179"/>
        <v/>
      </c>
      <c r="BM169" s="220" t="str">
        <f t="shared" si="180"/>
        <v/>
      </c>
      <c r="BN169" s="220" t="str">
        <f t="shared" si="181"/>
        <v/>
      </c>
      <c r="BO169" s="220" t="str">
        <f t="shared" si="182"/>
        <v/>
      </c>
      <c r="BP169" s="220" t="str">
        <f>IF(AM169,VLOOKUP(AT169,'Beschäftigungsgruppen Honorare'!$I$17:$J$23,2,FALSE),"")</f>
        <v/>
      </c>
      <c r="BQ169" s="220" t="str">
        <f>IF(AN169,INDEX('Beschäftigungsgruppen Honorare'!$J$28:$M$31,BO169,BN169),"")</f>
        <v/>
      </c>
      <c r="BR169" s="220" t="str">
        <f t="shared" si="183"/>
        <v/>
      </c>
      <c r="BS169" s="220" t="str">
        <f>IF(AM169,VLOOKUP(AT169,'Beschäftigungsgruppen Honorare'!$I$17:$L$23,3,FALSE),"")</f>
        <v/>
      </c>
      <c r="BT169" s="220" t="str">
        <f>IF(AM169,VLOOKUP(AT169,'Beschäftigungsgruppen Honorare'!$I$17:$L$23,4,FALSE),"")</f>
        <v/>
      </c>
      <c r="BU169" s="220" t="b">
        <f>E169&lt;&gt;config!$H$20</f>
        <v>1</v>
      </c>
      <c r="BV169" s="64" t="b">
        <f t="shared" si="184"/>
        <v>0</v>
      </c>
      <c r="BW169" s="53" t="b">
        <f t="shared" si="185"/>
        <v>0</v>
      </c>
      <c r="BX169" s="53"/>
      <c r="BY169" s="53"/>
      <c r="BZ169" s="53"/>
      <c r="CA169" s="53"/>
      <c r="CB169" s="53"/>
      <c r="CI169" s="53"/>
      <c r="CJ169" s="53"/>
      <c r="CK169" s="53"/>
    </row>
    <row r="170" spans="2:89" ht="15" customHeight="1" x14ac:dyDescent="0.2">
      <c r="B170" s="203" t="str">
        <f t="shared" si="186"/>
        <v/>
      </c>
      <c r="C170" s="217"/>
      <c r="D170" s="127"/>
      <c r="E170" s="96"/>
      <c r="F170" s="271"/>
      <c r="G170" s="180"/>
      <c r="H170" s="181"/>
      <c r="I170" s="219"/>
      <c r="J170" s="259"/>
      <c r="K170" s="181"/>
      <c r="L170" s="273"/>
      <c r="M170" s="207" t="str">
        <f t="shared" si="138"/>
        <v/>
      </c>
      <c r="N170" s="160" t="str">
        <f t="shared" si="139"/>
        <v/>
      </c>
      <c r="O170" s="161" t="str">
        <f t="shared" si="192"/>
        <v/>
      </c>
      <c r="P170" s="252" t="str">
        <f t="shared" si="193"/>
        <v/>
      </c>
      <c r="Q170" s="254" t="str">
        <f t="shared" si="194"/>
        <v/>
      </c>
      <c r="R170" s="252" t="str">
        <f t="shared" si="140"/>
        <v/>
      </c>
      <c r="S170" s="258" t="str">
        <f t="shared" si="187"/>
        <v/>
      </c>
      <c r="T170" s="252" t="str">
        <f t="shared" si="188"/>
        <v/>
      </c>
      <c r="U170" s="258" t="str">
        <f t="shared" si="189"/>
        <v/>
      </c>
      <c r="V170" s="252" t="str">
        <f t="shared" si="190"/>
        <v/>
      </c>
      <c r="W170" s="258" t="str">
        <f t="shared" si="191"/>
        <v/>
      </c>
      <c r="X170" s="120"/>
      <c r="Y170" s="267"/>
      <c r="Z170" s="4" t="b">
        <f t="shared" si="141"/>
        <v>1</v>
      </c>
      <c r="AA170" s="4" t="b">
        <f t="shared" si="142"/>
        <v>0</v>
      </c>
      <c r="AB170" s="61" t="str">
        <f t="shared" si="143"/>
        <v/>
      </c>
      <c r="AC170" s="61" t="str">
        <f t="shared" si="144"/>
        <v/>
      </c>
      <c r="AD170" s="61" t="str">
        <f t="shared" si="145"/>
        <v/>
      </c>
      <c r="AE170" s="61" t="str">
        <f t="shared" si="146"/>
        <v/>
      </c>
      <c r="AF170" s="232" t="str">
        <f t="shared" si="147"/>
        <v/>
      </c>
      <c r="AG170" s="61" t="str">
        <f t="shared" si="148"/>
        <v/>
      </c>
      <c r="AH170" s="61" t="b">
        <f t="shared" si="149"/>
        <v>0</v>
      </c>
      <c r="AI170" s="61" t="b">
        <f t="shared" si="150"/>
        <v>1</v>
      </c>
      <c r="AJ170" s="61" t="b">
        <f t="shared" si="151"/>
        <v>1</v>
      </c>
      <c r="AK170" s="61" t="b">
        <f t="shared" si="152"/>
        <v>0</v>
      </c>
      <c r="AL170" s="61" t="b">
        <f t="shared" si="153"/>
        <v>0</v>
      </c>
      <c r="AM170" s="220" t="b">
        <f t="shared" si="154"/>
        <v>0</v>
      </c>
      <c r="AN170" s="220" t="b">
        <f t="shared" si="155"/>
        <v>0</v>
      </c>
      <c r="AO170" s="220" t="str">
        <f t="shared" si="156"/>
        <v/>
      </c>
      <c r="AP170" s="220" t="str">
        <f t="shared" si="157"/>
        <v/>
      </c>
      <c r="AQ170" s="220" t="str">
        <f t="shared" si="158"/>
        <v/>
      </c>
      <c r="AR170" s="220" t="str">
        <f t="shared" si="159"/>
        <v/>
      </c>
      <c r="AS170" s="4" t="str">
        <f t="shared" si="160"/>
        <v/>
      </c>
      <c r="AT170" s="220" t="str">
        <f t="shared" si="161"/>
        <v/>
      </c>
      <c r="AU170" s="220" t="str">
        <f t="shared" si="162"/>
        <v/>
      </c>
      <c r="AV170" s="220" t="str">
        <f t="shared" si="163"/>
        <v/>
      </c>
      <c r="AW170" s="233" t="str">
        <f t="shared" si="164"/>
        <v/>
      </c>
      <c r="AX170" s="233" t="str">
        <f t="shared" si="165"/>
        <v/>
      </c>
      <c r="AY170" s="222" t="str">
        <f t="shared" si="166"/>
        <v/>
      </c>
      <c r="AZ170" s="222" t="str">
        <f t="shared" si="167"/>
        <v/>
      </c>
      <c r="BA170" s="220" t="str">
        <f t="shared" si="168"/>
        <v/>
      </c>
      <c r="BB170" s="222" t="str">
        <f t="shared" si="169"/>
        <v/>
      </c>
      <c r="BC170" s="233" t="str">
        <f t="shared" si="170"/>
        <v/>
      </c>
      <c r="BD170" s="222" t="str">
        <f t="shared" si="171"/>
        <v/>
      </c>
      <c r="BE170" s="222" t="str">
        <f t="shared" si="172"/>
        <v/>
      </c>
      <c r="BF170" s="222" t="str">
        <f t="shared" si="173"/>
        <v/>
      </c>
      <c r="BG170" s="222" t="str">
        <f t="shared" si="174"/>
        <v/>
      </c>
      <c r="BH170" s="222" t="str">
        <f t="shared" si="175"/>
        <v/>
      </c>
      <c r="BI170" s="222" t="str">
        <f t="shared" si="176"/>
        <v/>
      </c>
      <c r="BJ170" s="222" t="str">
        <f t="shared" si="177"/>
        <v/>
      </c>
      <c r="BK170" s="222" t="str">
        <f t="shared" si="178"/>
        <v/>
      </c>
      <c r="BL170" s="220" t="str">
        <f t="shared" si="179"/>
        <v/>
      </c>
      <c r="BM170" s="220" t="str">
        <f t="shared" si="180"/>
        <v/>
      </c>
      <c r="BN170" s="220" t="str">
        <f t="shared" si="181"/>
        <v/>
      </c>
      <c r="BO170" s="220" t="str">
        <f t="shared" si="182"/>
        <v/>
      </c>
      <c r="BP170" s="220" t="str">
        <f>IF(AM170,VLOOKUP(AT170,'Beschäftigungsgruppen Honorare'!$I$17:$J$23,2,FALSE),"")</f>
        <v/>
      </c>
      <c r="BQ170" s="220" t="str">
        <f>IF(AN170,INDEX('Beschäftigungsgruppen Honorare'!$J$28:$M$31,BO170,BN170),"")</f>
        <v/>
      </c>
      <c r="BR170" s="220" t="str">
        <f t="shared" si="183"/>
        <v/>
      </c>
      <c r="BS170" s="220" t="str">
        <f>IF(AM170,VLOOKUP(AT170,'Beschäftigungsgruppen Honorare'!$I$17:$L$23,3,FALSE),"")</f>
        <v/>
      </c>
      <c r="BT170" s="220" t="str">
        <f>IF(AM170,VLOOKUP(AT170,'Beschäftigungsgruppen Honorare'!$I$17:$L$23,4,FALSE),"")</f>
        <v/>
      </c>
      <c r="BU170" s="220" t="b">
        <f>E170&lt;&gt;config!$H$20</f>
        <v>1</v>
      </c>
      <c r="BV170" s="64" t="b">
        <f t="shared" si="184"/>
        <v>0</v>
      </c>
      <c r="BW170" s="53" t="b">
        <f t="shared" si="185"/>
        <v>0</v>
      </c>
      <c r="BX170" s="53"/>
      <c r="BY170" s="53"/>
      <c r="BZ170" s="53"/>
      <c r="CA170" s="53"/>
      <c r="CB170" s="53"/>
      <c r="CI170" s="53"/>
      <c r="CJ170" s="53"/>
      <c r="CK170" s="53"/>
    </row>
    <row r="171" spans="2:89" ht="15" customHeight="1" x14ac:dyDescent="0.2">
      <c r="B171" s="203" t="str">
        <f t="shared" si="186"/>
        <v/>
      </c>
      <c r="C171" s="217"/>
      <c r="D171" s="127"/>
      <c r="E171" s="96"/>
      <c r="F171" s="271"/>
      <c r="G171" s="180"/>
      <c r="H171" s="181"/>
      <c r="I171" s="219"/>
      <c r="J171" s="259"/>
      <c r="K171" s="181"/>
      <c r="L171" s="273"/>
      <c r="M171" s="207" t="str">
        <f t="shared" si="138"/>
        <v/>
      </c>
      <c r="N171" s="160" t="str">
        <f t="shared" si="139"/>
        <v/>
      </c>
      <c r="O171" s="161" t="str">
        <f t="shared" si="192"/>
        <v/>
      </c>
      <c r="P171" s="252" t="str">
        <f t="shared" si="193"/>
        <v/>
      </c>
      <c r="Q171" s="254" t="str">
        <f t="shared" si="194"/>
        <v/>
      </c>
      <c r="R171" s="252" t="str">
        <f t="shared" si="140"/>
        <v/>
      </c>
      <c r="S171" s="258" t="str">
        <f t="shared" si="187"/>
        <v/>
      </c>
      <c r="T171" s="252" t="str">
        <f t="shared" si="188"/>
        <v/>
      </c>
      <c r="U171" s="258" t="str">
        <f t="shared" si="189"/>
        <v/>
      </c>
      <c r="V171" s="252" t="str">
        <f t="shared" si="190"/>
        <v/>
      </c>
      <c r="W171" s="258" t="str">
        <f t="shared" si="191"/>
        <v/>
      </c>
      <c r="X171" s="120"/>
      <c r="Y171" s="267"/>
      <c r="Z171" s="4" t="b">
        <f t="shared" si="141"/>
        <v>1</v>
      </c>
      <c r="AA171" s="4" t="b">
        <f t="shared" si="142"/>
        <v>0</v>
      </c>
      <c r="AB171" s="61" t="str">
        <f t="shared" si="143"/>
        <v/>
      </c>
      <c r="AC171" s="61" t="str">
        <f t="shared" si="144"/>
        <v/>
      </c>
      <c r="AD171" s="61" t="str">
        <f t="shared" si="145"/>
        <v/>
      </c>
      <c r="AE171" s="61" t="str">
        <f t="shared" si="146"/>
        <v/>
      </c>
      <c r="AF171" s="232" t="str">
        <f t="shared" si="147"/>
        <v/>
      </c>
      <c r="AG171" s="61" t="str">
        <f t="shared" si="148"/>
        <v/>
      </c>
      <c r="AH171" s="61" t="b">
        <f t="shared" si="149"/>
        <v>0</v>
      </c>
      <c r="AI171" s="61" t="b">
        <f t="shared" si="150"/>
        <v>1</v>
      </c>
      <c r="AJ171" s="61" t="b">
        <f t="shared" si="151"/>
        <v>1</v>
      </c>
      <c r="AK171" s="61" t="b">
        <f t="shared" si="152"/>
        <v>0</v>
      </c>
      <c r="AL171" s="61" t="b">
        <f t="shared" si="153"/>
        <v>0</v>
      </c>
      <c r="AM171" s="220" t="b">
        <f t="shared" si="154"/>
        <v>0</v>
      </c>
      <c r="AN171" s="220" t="b">
        <f t="shared" si="155"/>
        <v>0</v>
      </c>
      <c r="AO171" s="220" t="str">
        <f t="shared" si="156"/>
        <v/>
      </c>
      <c r="AP171" s="220" t="str">
        <f t="shared" si="157"/>
        <v/>
      </c>
      <c r="AQ171" s="220" t="str">
        <f t="shared" si="158"/>
        <v/>
      </c>
      <c r="AR171" s="220" t="str">
        <f t="shared" si="159"/>
        <v/>
      </c>
      <c r="AS171" s="4" t="str">
        <f t="shared" si="160"/>
        <v/>
      </c>
      <c r="AT171" s="220" t="str">
        <f t="shared" si="161"/>
        <v/>
      </c>
      <c r="AU171" s="220" t="str">
        <f t="shared" si="162"/>
        <v/>
      </c>
      <c r="AV171" s="220" t="str">
        <f t="shared" si="163"/>
        <v/>
      </c>
      <c r="AW171" s="233" t="str">
        <f t="shared" si="164"/>
        <v/>
      </c>
      <c r="AX171" s="233" t="str">
        <f t="shared" si="165"/>
        <v/>
      </c>
      <c r="AY171" s="222" t="str">
        <f t="shared" si="166"/>
        <v/>
      </c>
      <c r="AZ171" s="222" t="str">
        <f t="shared" si="167"/>
        <v/>
      </c>
      <c r="BA171" s="220" t="str">
        <f t="shared" si="168"/>
        <v/>
      </c>
      <c r="BB171" s="222" t="str">
        <f t="shared" si="169"/>
        <v/>
      </c>
      <c r="BC171" s="233" t="str">
        <f t="shared" si="170"/>
        <v/>
      </c>
      <c r="BD171" s="222" t="str">
        <f t="shared" si="171"/>
        <v/>
      </c>
      <c r="BE171" s="222" t="str">
        <f t="shared" si="172"/>
        <v/>
      </c>
      <c r="BF171" s="222" t="str">
        <f t="shared" si="173"/>
        <v/>
      </c>
      <c r="BG171" s="222" t="str">
        <f t="shared" si="174"/>
        <v/>
      </c>
      <c r="BH171" s="222" t="str">
        <f t="shared" si="175"/>
        <v/>
      </c>
      <c r="BI171" s="222" t="str">
        <f t="shared" si="176"/>
        <v/>
      </c>
      <c r="BJ171" s="222" t="str">
        <f t="shared" si="177"/>
        <v/>
      </c>
      <c r="BK171" s="222" t="str">
        <f t="shared" si="178"/>
        <v/>
      </c>
      <c r="BL171" s="220" t="str">
        <f t="shared" si="179"/>
        <v/>
      </c>
      <c r="BM171" s="220" t="str">
        <f t="shared" si="180"/>
        <v/>
      </c>
      <c r="BN171" s="220" t="str">
        <f t="shared" si="181"/>
        <v/>
      </c>
      <c r="BO171" s="220" t="str">
        <f t="shared" si="182"/>
        <v/>
      </c>
      <c r="BP171" s="220" t="str">
        <f>IF(AM171,VLOOKUP(AT171,'Beschäftigungsgruppen Honorare'!$I$17:$J$23,2,FALSE),"")</f>
        <v/>
      </c>
      <c r="BQ171" s="220" t="str">
        <f>IF(AN171,INDEX('Beschäftigungsgruppen Honorare'!$J$28:$M$31,BO171,BN171),"")</f>
        <v/>
      </c>
      <c r="BR171" s="220" t="str">
        <f t="shared" si="183"/>
        <v/>
      </c>
      <c r="BS171" s="220" t="str">
        <f>IF(AM171,VLOOKUP(AT171,'Beschäftigungsgruppen Honorare'!$I$17:$L$23,3,FALSE),"")</f>
        <v/>
      </c>
      <c r="BT171" s="220" t="str">
        <f>IF(AM171,VLOOKUP(AT171,'Beschäftigungsgruppen Honorare'!$I$17:$L$23,4,FALSE),"")</f>
        <v/>
      </c>
      <c r="BU171" s="220" t="b">
        <f>E171&lt;&gt;config!$H$20</f>
        <v>1</v>
      </c>
      <c r="BV171" s="64" t="b">
        <f t="shared" si="184"/>
        <v>0</v>
      </c>
      <c r="BW171" s="53" t="b">
        <f t="shared" si="185"/>
        <v>0</v>
      </c>
      <c r="BX171" s="53"/>
      <c r="BY171" s="53"/>
      <c r="BZ171" s="53"/>
      <c r="CA171" s="53"/>
      <c r="CB171" s="53"/>
      <c r="CI171" s="53"/>
      <c r="CJ171" s="53"/>
      <c r="CK171" s="53"/>
    </row>
    <row r="172" spans="2:89" ht="15" customHeight="1" x14ac:dyDescent="0.2">
      <c r="B172" s="203" t="str">
        <f t="shared" si="186"/>
        <v/>
      </c>
      <c r="C172" s="217"/>
      <c r="D172" s="127"/>
      <c r="E172" s="96"/>
      <c r="F172" s="271"/>
      <c r="G172" s="180"/>
      <c r="H172" s="181"/>
      <c r="I172" s="219"/>
      <c r="J172" s="259"/>
      <c r="K172" s="181"/>
      <c r="L172" s="273"/>
      <c r="M172" s="207" t="str">
        <f t="shared" si="138"/>
        <v/>
      </c>
      <c r="N172" s="160" t="str">
        <f t="shared" si="139"/>
        <v/>
      </c>
      <c r="O172" s="161" t="str">
        <f t="shared" si="192"/>
        <v/>
      </c>
      <c r="P172" s="252" t="str">
        <f t="shared" si="193"/>
        <v/>
      </c>
      <c r="Q172" s="254" t="str">
        <f t="shared" si="194"/>
        <v/>
      </c>
      <c r="R172" s="252" t="str">
        <f t="shared" si="140"/>
        <v/>
      </c>
      <c r="S172" s="258" t="str">
        <f t="shared" si="187"/>
        <v/>
      </c>
      <c r="T172" s="252" t="str">
        <f t="shared" si="188"/>
        <v/>
      </c>
      <c r="U172" s="258" t="str">
        <f t="shared" si="189"/>
        <v/>
      </c>
      <c r="V172" s="252" t="str">
        <f t="shared" si="190"/>
        <v/>
      </c>
      <c r="W172" s="258" t="str">
        <f t="shared" si="191"/>
        <v/>
      </c>
      <c r="X172" s="120"/>
      <c r="Y172" s="267"/>
      <c r="Z172" s="4" t="b">
        <f t="shared" si="141"/>
        <v>1</v>
      </c>
      <c r="AA172" s="4" t="b">
        <f t="shared" si="142"/>
        <v>0</v>
      </c>
      <c r="AB172" s="61" t="str">
        <f t="shared" si="143"/>
        <v/>
      </c>
      <c r="AC172" s="61" t="str">
        <f t="shared" si="144"/>
        <v/>
      </c>
      <c r="AD172" s="61" t="str">
        <f t="shared" si="145"/>
        <v/>
      </c>
      <c r="AE172" s="61" t="str">
        <f t="shared" si="146"/>
        <v/>
      </c>
      <c r="AF172" s="232" t="str">
        <f t="shared" si="147"/>
        <v/>
      </c>
      <c r="AG172" s="61" t="str">
        <f t="shared" si="148"/>
        <v/>
      </c>
      <c r="AH172" s="61" t="b">
        <f t="shared" si="149"/>
        <v>0</v>
      </c>
      <c r="AI172" s="61" t="b">
        <f t="shared" si="150"/>
        <v>1</v>
      </c>
      <c r="AJ172" s="61" t="b">
        <f t="shared" si="151"/>
        <v>1</v>
      </c>
      <c r="AK172" s="61" t="b">
        <f t="shared" si="152"/>
        <v>0</v>
      </c>
      <c r="AL172" s="61" t="b">
        <f t="shared" si="153"/>
        <v>0</v>
      </c>
      <c r="AM172" s="220" t="b">
        <f t="shared" si="154"/>
        <v>0</v>
      </c>
      <c r="AN172" s="220" t="b">
        <f t="shared" si="155"/>
        <v>0</v>
      </c>
      <c r="AO172" s="220" t="str">
        <f t="shared" si="156"/>
        <v/>
      </c>
      <c r="AP172" s="220" t="str">
        <f t="shared" si="157"/>
        <v/>
      </c>
      <c r="AQ172" s="220" t="str">
        <f t="shared" si="158"/>
        <v/>
      </c>
      <c r="AR172" s="220" t="str">
        <f t="shared" si="159"/>
        <v/>
      </c>
      <c r="AS172" s="4" t="str">
        <f t="shared" si="160"/>
        <v/>
      </c>
      <c r="AT172" s="220" t="str">
        <f t="shared" si="161"/>
        <v/>
      </c>
      <c r="AU172" s="220" t="str">
        <f t="shared" si="162"/>
        <v/>
      </c>
      <c r="AV172" s="220" t="str">
        <f t="shared" si="163"/>
        <v/>
      </c>
      <c r="AW172" s="233" t="str">
        <f t="shared" si="164"/>
        <v/>
      </c>
      <c r="AX172" s="233" t="str">
        <f t="shared" si="165"/>
        <v/>
      </c>
      <c r="AY172" s="222" t="str">
        <f t="shared" si="166"/>
        <v/>
      </c>
      <c r="AZ172" s="222" t="str">
        <f t="shared" si="167"/>
        <v/>
      </c>
      <c r="BA172" s="220" t="str">
        <f t="shared" si="168"/>
        <v/>
      </c>
      <c r="BB172" s="222" t="str">
        <f t="shared" si="169"/>
        <v/>
      </c>
      <c r="BC172" s="233" t="str">
        <f t="shared" si="170"/>
        <v/>
      </c>
      <c r="BD172" s="222" t="str">
        <f t="shared" si="171"/>
        <v/>
      </c>
      <c r="BE172" s="222" t="str">
        <f t="shared" si="172"/>
        <v/>
      </c>
      <c r="BF172" s="222" t="str">
        <f t="shared" si="173"/>
        <v/>
      </c>
      <c r="BG172" s="222" t="str">
        <f t="shared" si="174"/>
        <v/>
      </c>
      <c r="BH172" s="222" t="str">
        <f t="shared" si="175"/>
        <v/>
      </c>
      <c r="BI172" s="222" t="str">
        <f t="shared" si="176"/>
        <v/>
      </c>
      <c r="BJ172" s="222" t="str">
        <f t="shared" si="177"/>
        <v/>
      </c>
      <c r="BK172" s="222" t="str">
        <f t="shared" si="178"/>
        <v/>
      </c>
      <c r="BL172" s="220" t="str">
        <f t="shared" si="179"/>
        <v/>
      </c>
      <c r="BM172" s="220" t="str">
        <f t="shared" si="180"/>
        <v/>
      </c>
      <c r="BN172" s="220" t="str">
        <f t="shared" si="181"/>
        <v/>
      </c>
      <c r="BO172" s="220" t="str">
        <f t="shared" si="182"/>
        <v/>
      </c>
      <c r="BP172" s="220" t="str">
        <f>IF(AM172,VLOOKUP(AT172,'Beschäftigungsgruppen Honorare'!$I$17:$J$23,2,FALSE),"")</f>
        <v/>
      </c>
      <c r="BQ172" s="220" t="str">
        <f>IF(AN172,INDEX('Beschäftigungsgruppen Honorare'!$J$28:$M$31,BO172,BN172),"")</f>
        <v/>
      </c>
      <c r="BR172" s="220" t="str">
        <f t="shared" si="183"/>
        <v/>
      </c>
      <c r="BS172" s="220" t="str">
        <f>IF(AM172,VLOOKUP(AT172,'Beschäftigungsgruppen Honorare'!$I$17:$L$23,3,FALSE),"")</f>
        <v/>
      </c>
      <c r="BT172" s="220" t="str">
        <f>IF(AM172,VLOOKUP(AT172,'Beschäftigungsgruppen Honorare'!$I$17:$L$23,4,FALSE),"")</f>
        <v/>
      </c>
      <c r="BU172" s="220" t="b">
        <f>E172&lt;&gt;config!$H$20</f>
        <v>1</v>
      </c>
      <c r="BV172" s="64" t="b">
        <f t="shared" si="184"/>
        <v>0</v>
      </c>
      <c r="BW172" s="53" t="b">
        <f t="shared" si="185"/>
        <v>0</v>
      </c>
      <c r="BX172" s="53"/>
      <c r="BY172" s="53"/>
      <c r="BZ172" s="53"/>
      <c r="CA172" s="53"/>
      <c r="CB172" s="53"/>
      <c r="CI172" s="53"/>
      <c r="CJ172" s="53"/>
      <c r="CK172" s="53"/>
    </row>
    <row r="173" spans="2:89" ht="15" customHeight="1" x14ac:dyDescent="0.2">
      <c r="B173" s="203" t="str">
        <f t="shared" si="186"/>
        <v/>
      </c>
      <c r="C173" s="217"/>
      <c r="D173" s="127"/>
      <c r="E173" s="96"/>
      <c r="F173" s="271"/>
      <c r="G173" s="180"/>
      <c r="H173" s="181"/>
      <c r="I173" s="219"/>
      <c r="J173" s="259"/>
      <c r="K173" s="181"/>
      <c r="L173" s="273"/>
      <c r="M173" s="207" t="str">
        <f t="shared" si="138"/>
        <v/>
      </c>
      <c r="N173" s="160" t="str">
        <f t="shared" si="139"/>
        <v/>
      </c>
      <c r="O173" s="161" t="str">
        <f t="shared" si="192"/>
        <v/>
      </c>
      <c r="P173" s="252" t="str">
        <f t="shared" si="193"/>
        <v/>
      </c>
      <c r="Q173" s="254" t="str">
        <f t="shared" si="194"/>
        <v/>
      </c>
      <c r="R173" s="252" t="str">
        <f t="shared" si="140"/>
        <v/>
      </c>
      <c r="S173" s="258" t="str">
        <f t="shared" si="187"/>
        <v/>
      </c>
      <c r="T173" s="252" t="str">
        <f t="shared" si="188"/>
        <v/>
      </c>
      <c r="U173" s="258" t="str">
        <f t="shared" si="189"/>
        <v/>
      </c>
      <c r="V173" s="252" t="str">
        <f t="shared" si="190"/>
        <v/>
      </c>
      <c r="W173" s="258" t="str">
        <f t="shared" si="191"/>
        <v/>
      </c>
      <c r="X173" s="120"/>
      <c r="Y173" s="267"/>
      <c r="Z173" s="4" t="b">
        <f t="shared" si="141"/>
        <v>1</v>
      </c>
      <c r="AA173" s="4" t="b">
        <f t="shared" si="142"/>
        <v>0</v>
      </c>
      <c r="AB173" s="61" t="str">
        <f t="shared" si="143"/>
        <v/>
      </c>
      <c r="AC173" s="61" t="str">
        <f t="shared" si="144"/>
        <v/>
      </c>
      <c r="AD173" s="61" t="str">
        <f t="shared" si="145"/>
        <v/>
      </c>
      <c r="AE173" s="61" t="str">
        <f t="shared" si="146"/>
        <v/>
      </c>
      <c r="AF173" s="232" t="str">
        <f t="shared" si="147"/>
        <v/>
      </c>
      <c r="AG173" s="61" t="str">
        <f t="shared" si="148"/>
        <v/>
      </c>
      <c r="AH173" s="61" t="b">
        <f t="shared" si="149"/>
        <v>0</v>
      </c>
      <c r="AI173" s="61" t="b">
        <f t="shared" si="150"/>
        <v>1</v>
      </c>
      <c r="AJ173" s="61" t="b">
        <f t="shared" si="151"/>
        <v>1</v>
      </c>
      <c r="AK173" s="61" t="b">
        <f t="shared" si="152"/>
        <v>0</v>
      </c>
      <c r="AL173" s="61" t="b">
        <f t="shared" si="153"/>
        <v>0</v>
      </c>
      <c r="AM173" s="220" t="b">
        <f t="shared" si="154"/>
        <v>0</v>
      </c>
      <c r="AN173" s="220" t="b">
        <f t="shared" si="155"/>
        <v>0</v>
      </c>
      <c r="AO173" s="220" t="str">
        <f t="shared" si="156"/>
        <v/>
      </c>
      <c r="AP173" s="220" t="str">
        <f t="shared" si="157"/>
        <v/>
      </c>
      <c r="AQ173" s="220" t="str">
        <f t="shared" si="158"/>
        <v/>
      </c>
      <c r="AR173" s="220" t="str">
        <f t="shared" si="159"/>
        <v/>
      </c>
      <c r="AS173" s="4" t="str">
        <f t="shared" si="160"/>
        <v/>
      </c>
      <c r="AT173" s="220" t="str">
        <f t="shared" si="161"/>
        <v/>
      </c>
      <c r="AU173" s="220" t="str">
        <f t="shared" si="162"/>
        <v/>
      </c>
      <c r="AV173" s="220" t="str">
        <f t="shared" si="163"/>
        <v/>
      </c>
      <c r="AW173" s="233" t="str">
        <f t="shared" si="164"/>
        <v/>
      </c>
      <c r="AX173" s="233" t="str">
        <f t="shared" si="165"/>
        <v/>
      </c>
      <c r="AY173" s="222" t="str">
        <f t="shared" si="166"/>
        <v/>
      </c>
      <c r="AZ173" s="222" t="str">
        <f t="shared" si="167"/>
        <v/>
      </c>
      <c r="BA173" s="220" t="str">
        <f t="shared" si="168"/>
        <v/>
      </c>
      <c r="BB173" s="222" t="str">
        <f t="shared" si="169"/>
        <v/>
      </c>
      <c r="BC173" s="233" t="str">
        <f t="shared" si="170"/>
        <v/>
      </c>
      <c r="BD173" s="222" t="str">
        <f t="shared" si="171"/>
        <v/>
      </c>
      <c r="BE173" s="222" t="str">
        <f t="shared" si="172"/>
        <v/>
      </c>
      <c r="BF173" s="222" t="str">
        <f t="shared" si="173"/>
        <v/>
      </c>
      <c r="BG173" s="222" t="str">
        <f t="shared" si="174"/>
        <v/>
      </c>
      <c r="BH173" s="222" t="str">
        <f t="shared" si="175"/>
        <v/>
      </c>
      <c r="BI173" s="222" t="str">
        <f t="shared" si="176"/>
        <v/>
      </c>
      <c r="BJ173" s="222" t="str">
        <f t="shared" si="177"/>
        <v/>
      </c>
      <c r="BK173" s="222" t="str">
        <f t="shared" si="178"/>
        <v/>
      </c>
      <c r="BL173" s="220" t="str">
        <f t="shared" si="179"/>
        <v/>
      </c>
      <c r="BM173" s="220" t="str">
        <f t="shared" si="180"/>
        <v/>
      </c>
      <c r="BN173" s="220" t="str">
        <f t="shared" si="181"/>
        <v/>
      </c>
      <c r="BO173" s="220" t="str">
        <f t="shared" si="182"/>
        <v/>
      </c>
      <c r="BP173" s="220" t="str">
        <f>IF(AM173,VLOOKUP(AT173,'Beschäftigungsgruppen Honorare'!$I$17:$J$23,2,FALSE),"")</f>
        <v/>
      </c>
      <c r="BQ173" s="220" t="str">
        <f>IF(AN173,INDEX('Beschäftigungsgruppen Honorare'!$J$28:$M$31,BO173,BN173),"")</f>
        <v/>
      </c>
      <c r="BR173" s="220" t="str">
        <f t="shared" si="183"/>
        <v/>
      </c>
      <c r="BS173" s="220" t="str">
        <f>IF(AM173,VLOOKUP(AT173,'Beschäftigungsgruppen Honorare'!$I$17:$L$23,3,FALSE),"")</f>
        <v/>
      </c>
      <c r="BT173" s="220" t="str">
        <f>IF(AM173,VLOOKUP(AT173,'Beschäftigungsgruppen Honorare'!$I$17:$L$23,4,FALSE),"")</f>
        <v/>
      </c>
      <c r="BU173" s="220" t="b">
        <f>E173&lt;&gt;config!$H$20</f>
        <v>1</v>
      </c>
      <c r="BV173" s="64" t="b">
        <f t="shared" si="184"/>
        <v>0</v>
      </c>
      <c r="BW173" s="53" t="b">
        <f t="shared" si="185"/>
        <v>0</v>
      </c>
      <c r="BX173" s="53"/>
      <c r="BY173" s="53"/>
      <c r="BZ173" s="53"/>
      <c r="CA173" s="53"/>
      <c r="CB173" s="53"/>
      <c r="CI173" s="53"/>
      <c r="CJ173" s="53"/>
      <c r="CK173" s="53"/>
    </row>
    <row r="174" spans="2:89" ht="15" customHeight="1" x14ac:dyDescent="0.2">
      <c r="B174" s="203" t="str">
        <f t="shared" si="186"/>
        <v/>
      </c>
      <c r="C174" s="217"/>
      <c r="D174" s="127"/>
      <c r="E174" s="96"/>
      <c r="F174" s="271"/>
      <c r="G174" s="180"/>
      <c r="H174" s="181"/>
      <c r="I174" s="219"/>
      <c r="J174" s="259"/>
      <c r="K174" s="181"/>
      <c r="L174" s="273"/>
      <c r="M174" s="207" t="str">
        <f t="shared" si="138"/>
        <v/>
      </c>
      <c r="N174" s="160" t="str">
        <f t="shared" si="139"/>
        <v/>
      </c>
      <c r="O174" s="161" t="str">
        <f t="shared" si="192"/>
        <v/>
      </c>
      <c r="P174" s="252" t="str">
        <f t="shared" si="193"/>
        <v/>
      </c>
      <c r="Q174" s="254" t="str">
        <f t="shared" si="194"/>
        <v/>
      </c>
      <c r="R174" s="252" t="str">
        <f t="shared" si="140"/>
        <v/>
      </c>
      <c r="S174" s="258" t="str">
        <f t="shared" si="187"/>
        <v/>
      </c>
      <c r="T174" s="252" t="str">
        <f t="shared" si="188"/>
        <v/>
      </c>
      <c r="U174" s="258" t="str">
        <f t="shared" si="189"/>
        <v/>
      </c>
      <c r="V174" s="252" t="str">
        <f t="shared" si="190"/>
        <v/>
      </c>
      <c r="W174" s="258" t="str">
        <f t="shared" si="191"/>
        <v/>
      </c>
      <c r="X174" s="120"/>
      <c r="Y174" s="267"/>
      <c r="Z174" s="4" t="b">
        <f t="shared" si="141"/>
        <v>1</v>
      </c>
      <c r="AA174" s="4" t="b">
        <f t="shared" si="142"/>
        <v>0</v>
      </c>
      <c r="AB174" s="61" t="str">
        <f t="shared" si="143"/>
        <v/>
      </c>
      <c r="AC174" s="61" t="str">
        <f t="shared" si="144"/>
        <v/>
      </c>
      <c r="AD174" s="61" t="str">
        <f t="shared" si="145"/>
        <v/>
      </c>
      <c r="AE174" s="61" t="str">
        <f t="shared" si="146"/>
        <v/>
      </c>
      <c r="AF174" s="232" t="str">
        <f t="shared" si="147"/>
        <v/>
      </c>
      <c r="AG174" s="61" t="str">
        <f t="shared" si="148"/>
        <v/>
      </c>
      <c r="AH174" s="61" t="b">
        <f t="shared" si="149"/>
        <v>0</v>
      </c>
      <c r="AI174" s="61" t="b">
        <f t="shared" si="150"/>
        <v>1</v>
      </c>
      <c r="AJ174" s="61" t="b">
        <f t="shared" si="151"/>
        <v>1</v>
      </c>
      <c r="AK174" s="61" t="b">
        <f t="shared" si="152"/>
        <v>0</v>
      </c>
      <c r="AL174" s="61" t="b">
        <f t="shared" si="153"/>
        <v>0</v>
      </c>
      <c r="AM174" s="220" t="b">
        <f t="shared" si="154"/>
        <v>0</v>
      </c>
      <c r="AN174" s="220" t="b">
        <f t="shared" si="155"/>
        <v>0</v>
      </c>
      <c r="AO174" s="220" t="str">
        <f t="shared" si="156"/>
        <v/>
      </c>
      <c r="AP174" s="220" t="str">
        <f t="shared" si="157"/>
        <v/>
      </c>
      <c r="AQ174" s="220" t="str">
        <f t="shared" si="158"/>
        <v/>
      </c>
      <c r="AR174" s="220" t="str">
        <f t="shared" si="159"/>
        <v/>
      </c>
      <c r="AS174" s="4" t="str">
        <f t="shared" si="160"/>
        <v/>
      </c>
      <c r="AT174" s="220" t="str">
        <f t="shared" si="161"/>
        <v/>
      </c>
      <c r="AU174" s="220" t="str">
        <f t="shared" si="162"/>
        <v/>
      </c>
      <c r="AV174" s="220" t="str">
        <f t="shared" si="163"/>
        <v/>
      </c>
      <c r="AW174" s="233" t="str">
        <f t="shared" si="164"/>
        <v/>
      </c>
      <c r="AX174" s="233" t="str">
        <f t="shared" si="165"/>
        <v/>
      </c>
      <c r="AY174" s="222" t="str">
        <f t="shared" si="166"/>
        <v/>
      </c>
      <c r="AZ174" s="222" t="str">
        <f t="shared" si="167"/>
        <v/>
      </c>
      <c r="BA174" s="220" t="str">
        <f t="shared" si="168"/>
        <v/>
      </c>
      <c r="BB174" s="222" t="str">
        <f t="shared" si="169"/>
        <v/>
      </c>
      <c r="BC174" s="233" t="str">
        <f t="shared" si="170"/>
        <v/>
      </c>
      <c r="BD174" s="222" t="str">
        <f t="shared" si="171"/>
        <v/>
      </c>
      <c r="BE174" s="222" t="str">
        <f t="shared" si="172"/>
        <v/>
      </c>
      <c r="BF174" s="222" t="str">
        <f t="shared" si="173"/>
        <v/>
      </c>
      <c r="BG174" s="222" t="str">
        <f t="shared" si="174"/>
        <v/>
      </c>
      <c r="BH174" s="222" t="str">
        <f t="shared" si="175"/>
        <v/>
      </c>
      <c r="BI174" s="222" t="str">
        <f t="shared" si="176"/>
        <v/>
      </c>
      <c r="BJ174" s="222" t="str">
        <f t="shared" si="177"/>
        <v/>
      </c>
      <c r="BK174" s="222" t="str">
        <f t="shared" si="178"/>
        <v/>
      </c>
      <c r="BL174" s="220" t="str">
        <f t="shared" si="179"/>
        <v/>
      </c>
      <c r="BM174" s="220" t="str">
        <f t="shared" si="180"/>
        <v/>
      </c>
      <c r="BN174" s="220" t="str">
        <f t="shared" si="181"/>
        <v/>
      </c>
      <c r="BO174" s="220" t="str">
        <f t="shared" si="182"/>
        <v/>
      </c>
      <c r="BP174" s="220" t="str">
        <f>IF(AM174,VLOOKUP(AT174,'Beschäftigungsgruppen Honorare'!$I$17:$J$23,2,FALSE),"")</f>
        <v/>
      </c>
      <c r="BQ174" s="220" t="str">
        <f>IF(AN174,INDEX('Beschäftigungsgruppen Honorare'!$J$28:$M$31,BO174,BN174),"")</f>
        <v/>
      </c>
      <c r="BR174" s="220" t="str">
        <f t="shared" si="183"/>
        <v/>
      </c>
      <c r="BS174" s="220" t="str">
        <f>IF(AM174,VLOOKUP(AT174,'Beschäftigungsgruppen Honorare'!$I$17:$L$23,3,FALSE),"")</f>
        <v/>
      </c>
      <c r="BT174" s="220" t="str">
        <f>IF(AM174,VLOOKUP(AT174,'Beschäftigungsgruppen Honorare'!$I$17:$L$23,4,FALSE),"")</f>
        <v/>
      </c>
      <c r="BU174" s="220" t="b">
        <f>E174&lt;&gt;config!$H$20</f>
        <v>1</v>
      </c>
      <c r="BV174" s="64" t="b">
        <f t="shared" si="184"/>
        <v>0</v>
      </c>
      <c r="BW174" s="53" t="b">
        <f t="shared" si="185"/>
        <v>0</v>
      </c>
      <c r="BX174" s="53"/>
      <c r="BY174" s="53"/>
      <c r="BZ174" s="53"/>
      <c r="CA174" s="53"/>
      <c r="CB174" s="53"/>
      <c r="CI174" s="53"/>
      <c r="CJ174" s="53"/>
      <c r="CK174" s="53"/>
    </row>
    <row r="175" spans="2:89" ht="15" customHeight="1" x14ac:dyDescent="0.2">
      <c r="B175" s="203" t="str">
        <f t="shared" si="186"/>
        <v/>
      </c>
      <c r="C175" s="217"/>
      <c r="D175" s="127"/>
      <c r="E175" s="96"/>
      <c r="F175" s="271"/>
      <c r="G175" s="180"/>
      <c r="H175" s="181"/>
      <c r="I175" s="219"/>
      <c r="J175" s="259"/>
      <c r="K175" s="181"/>
      <c r="L175" s="273"/>
      <c r="M175" s="207" t="str">
        <f t="shared" si="138"/>
        <v/>
      </c>
      <c r="N175" s="160" t="str">
        <f t="shared" si="139"/>
        <v/>
      </c>
      <c r="O175" s="161" t="str">
        <f t="shared" si="192"/>
        <v/>
      </c>
      <c r="P175" s="252" t="str">
        <f t="shared" si="193"/>
        <v/>
      </c>
      <c r="Q175" s="254" t="str">
        <f t="shared" si="194"/>
        <v/>
      </c>
      <c r="R175" s="252" t="str">
        <f t="shared" si="140"/>
        <v/>
      </c>
      <c r="S175" s="258" t="str">
        <f t="shared" si="187"/>
        <v/>
      </c>
      <c r="T175" s="252" t="str">
        <f t="shared" si="188"/>
        <v/>
      </c>
      <c r="U175" s="258" t="str">
        <f t="shared" si="189"/>
        <v/>
      </c>
      <c r="V175" s="252" t="str">
        <f t="shared" si="190"/>
        <v/>
      </c>
      <c r="W175" s="258" t="str">
        <f t="shared" si="191"/>
        <v/>
      </c>
      <c r="X175" s="120"/>
      <c r="Y175" s="267"/>
      <c r="Z175" s="4" t="b">
        <f t="shared" si="141"/>
        <v>1</v>
      </c>
      <c r="AA175" s="4" t="b">
        <f t="shared" si="142"/>
        <v>0</v>
      </c>
      <c r="AB175" s="61" t="str">
        <f t="shared" si="143"/>
        <v/>
      </c>
      <c r="AC175" s="61" t="str">
        <f t="shared" si="144"/>
        <v/>
      </c>
      <c r="AD175" s="61" t="str">
        <f t="shared" si="145"/>
        <v/>
      </c>
      <c r="AE175" s="61" t="str">
        <f t="shared" si="146"/>
        <v/>
      </c>
      <c r="AF175" s="232" t="str">
        <f t="shared" si="147"/>
        <v/>
      </c>
      <c r="AG175" s="61" t="str">
        <f t="shared" si="148"/>
        <v/>
      </c>
      <c r="AH175" s="61" t="b">
        <f t="shared" si="149"/>
        <v>0</v>
      </c>
      <c r="AI175" s="61" t="b">
        <f t="shared" si="150"/>
        <v>1</v>
      </c>
      <c r="AJ175" s="61" t="b">
        <f t="shared" si="151"/>
        <v>1</v>
      </c>
      <c r="AK175" s="61" t="b">
        <f t="shared" si="152"/>
        <v>0</v>
      </c>
      <c r="AL175" s="61" t="b">
        <f t="shared" si="153"/>
        <v>0</v>
      </c>
      <c r="AM175" s="220" t="b">
        <f t="shared" si="154"/>
        <v>0</v>
      </c>
      <c r="AN175" s="220" t="b">
        <f t="shared" si="155"/>
        <v>0</v>
      </c>
      <c r="AO175" s="220" t="str">
        <f t="shared" si="156"/>
        <v/>
      </c>
      <c r="AP175" s="220" t="str">
        <f t="shared" si="157"/>
        <v/>
      </c>
      <c r="AQ175" s="220" t="str">
        <f t="shared" si="158"/>
        <v/>
      </c>
      <c r="AR175" s="220" t="str">
        <f t="shared" si="159"/>
        <v/>
      </c>
      <c r="AS175" s="4" t="str">
        <f t="shared" si="160"/>
        <v/>
      </c>
      <c r="AT175" s="220" t="str">
        <f t="shared" si="161"/>
        <v/>
      </c>
      <c r="AU175" s="220" t="str">
        <f t="shared" si="162"/>
        <v/>
      </c>
      <c r="AV175" s="220" t="str">
        <f t="shared" si="163"/>
        <v/>
      </c>
      <c r="AW175" s="233" t="str">
        <f t="shared" si="164"/>
        <v/>
      </c>
      <c r="AX175" s="233" t="str">
        <f t="shared" si="165"/>
        <v/>
      </c>
      <c r="AY175" s="222" t="str">
        <f t="shared" si="166"/>
        <v/>
      </c>
      <c r="AZ175" s="222" t="str">
        <f t="shared" si="167"/>
        <v/>
      </c>
      <c r="BA175" s="220" t="str">
        <f t="shared" si="168"/>
        <v/>
      </c>
      <c r="BB175" s="222" t="str">
        <f t="shared" si="169"/>
        <v/>
      </c>
      <c r="BC175" s="233" t="str">
        <f t="shared" si="170"/>
        <v/>
      </c>
      <c r="BD175" s="222" t="str">
        <f t="shared" si="171"/>
        <v/>
      </c>
      <c r="BE175" s="222" t="str">
        <f t="shared" si="172"/>
        <v/>
      </c>
      <c r="BF175" s="222" t="str">
        <f t="shared" si="173"/>
        <v/>
      </c>
      <c r="BG175" s="222" t="str">
        <f t="shared" si="174"/>
        <v/>
      </c>
      <c r="BH175" s="222" t="str">
        <f t="shared" si="175"/>
        <v/>
      </c>
      <c r="BI175" s="222" t="str">
        <f t="shared" si="176"/>
        <v/>
      </c>
      <c r="BJ175" s="222" t="str">
        <f t="shared" si="177"/>
        <v/>
      </c>
      <c r="BK175" s="222" t="str">
        <f t="shared" si="178"/>
        <v/>
      </c>
      <c r="BL175" s="220" t="str">
        <f t="shared" si="179"/>
        <v/>
      </c>
      <c r="BM175" s="220" t="str">
        <f t="shared" si="180"/>
        <v/>
      </c>
      <c r="BN175" s="220" t="str">
        <f t="shared" si="181"/>
        <v/>
      </c>
      <c r="BO175" s="220" t="str">
        <f t="shared" si="182"/>
        <v/>
      </c>
      <c r="BP175" s="220" t="str">
        <f>IF(AM175,VLOOKUP(AT175,'Beschäftigungsgruppen Honorare'!$I$17:$J$23,2,FALSE),"")</f>
        <v/>
      </c>
      <c r="BQ175" s="220" t="str">
        <f>IF(AN175,INDEX('Beschäftigungsgruppen Honorare'!$J$28:$M$31,BO175,BN175),"")</f>
        <v/>
      </c>
      <c r="BR175" s="220" t="str">
        <f t="shared" si="183"/>
        <v/>
      </c>
      <c r="BS175" s="220" t="str">
        <f>IF(AM175,VLOOKUP(AT175,'Beschäftigungsgruppen Honorare'!$I$17:$L$23,3,FALSE),"")</f>
        <v/>
      </c>
      <c r="BT175" s="220" t="str">
        <f>IF(AM175,VLOOKUP(AT175,'Beschäftigungsgruppen Honorare'!$I$17:$L$23,4,FALSE),"")</f>
        <v/>
      </c>
      <c r="BU175" s="220" t="b">
        <f>E175&lt;&gt;config!$H$20</f>
        <v>1</v>
      </c>
      <c r="BV175" s="64" t="b">
        <f t="shared" si="184"/>
        <v>0</v>
      </c>
      <c r="BW175" s="53" t="b">
        <f t="shared" si="185"/>
        <v>0</v>
      </c>
      <c r="BX175" s="53"/>
      <c r="BY175" s="53"/>
      <c r="BZ175" s="53"/>
      <c r="CA175" s="53"/>
      <c r="CB175" s="53"/>
      <c r="CI175" s="53"/>
      <c r="CJ175" s="53"/>
      <c r="CK175" s="53"/>
    </row>
    <row r="176" spans="2:89" ht="15" customHeight="1" x14ac:dyDescent="0.2">
      <c r="B176" s="203" t="str">
        <f t="shared" si="186"/>
        <v/>
      </c>
      <c r="C176" s="217"/>
      <c r="D176" s="127"/>
      <c r="E176" s="96"/>
      <c r="F176" s="271"/>
      <c r="G176" s="180"/>
      <c r="H176" s="181"/>
      <c r="I176" s="219"/>
      <c r="J176" s="259"/>
      <c r="K176" s="181"/>
      <c r="L176" s="273"/>
      <c r="M176" s="207" t="str">
        <f t="shared" si="138"/>
        <v/>
      </c>
      <c r="N176" s="160" t="str">
        <f t="shared" si="139"/>
        <v/>
      </c>
      <c r="O176" s="161" t="str">
        <f t="shared" si="192"/>
        <v/>
      </c>
      <c r="P176" s="252" t="str">
        <f t="shared" si="193"/>
        <v/>
      </c>
      <c r="Q176" s="254" t="str">
        <f t="shared" si="194"/>
        <v/>
      </c>
      <c r="R176" s="252" t="str">
        <f t="shared" si="140"/>
        <v/>
      </c>
      <c r="S176" s="258" t="str">
        <f t="shared" si="187"/>
        <v/>
      </c>
      <c r="T176" s="252" t="str">
        <f t="shared" si="188"/>
        <v/>
      </c>
      <c r="U176" s="258" t="str">
        <f t="shared" si="189"/>
        <v/>
      </c>
      <c r="V176" s="252" t="str">
        <f t="shared" si="190"/>
        <v/>
      </c>
      <c r="W176" s="258" t="str">
        <f t="shared" si="191"/>
        <v/>
      </c>
      <c r="X176" s="120"/>
      <c r="Y176" s="267"/>
      <c r="Z176" s="4" t="b">
        <f t="shared" si="141"/>
        <v>1</v>
      </c>
      <c r="AA176" s="4" t="b">
        <f t="shared" si="142"/>
        <v>0</v>
      </c>
      <c r="AB176" s="61" t="str">
        <f t="shared" si="143"/>
        <v/>
      </c>
      <c r="AC176" s="61" t="str">
        <f t="shared" si="144"/>
        <v/>
      </c>
      <c r="AD176" s="61" t="str">
        <f t="shared" si="145"/>
        <v/>
      </c>
      <c r="AE176" s="61" t="str">
        <f t="shared" si="146"/>
        <v/>
      </c>
      <c r="AF176" s="232" t="str">
        <f t="shared" si="147"/>
        <v/>
      </c>
      <c r="AG176" s="61" t="str">
        <f t="shared" si="148"/>
        <v/>
      </c>
      <c r="AH176" s="61" t="b">
        <f t="shared" si="149"/>
        <v>0</v>
      </c>
      <c r="AI176" s="61" t="b">
        <f t="shared" si="150"/>
        <v>1</v>
      </c>
      <c r="AJ176" s="61" t="b">
        <f t="shared" si="151"/>
        <v>1</v>
      </c>
      <c r="AK176" s="61" t="b">
        <f t="shared" si="152"/>
        <v>0</v>
      </c>
      <c r="AL176" s="61" t="b">
        <f t="shared" si="153"/>
        <v>0</v>
      </c>
      <c r="AM176" s="220" t="b">
        <f t="shared" si="154"/>
        <v>0</v>
      </c>
      <c r="AN176" s="220" t="b">
        <f t="shared" si="155"/>
        <v>0</v>
      </c>
      <c r="AO176" s="220" t="str">
        <f t="shared" si="156"/>
        <v/>
      </c>
      <c r="AP176" s="220" t="str">
        <f t="shared" si="157"/>
        <v/>
      </c>
      <c r="AQ176" s="220" t="str">
        <f t="shared" si="158"/>
        <v/>
      </c>
      <c r="AR176" s="220" t="str">
        <f t="shared" si="159"/>
        <v/>
      </c>
      <c r="AS176" s="4" t="str">
        <f t="shared" si="160"/>
        <v/>
      </c>
      <c r="AT176" s="220" t="str">
        <f t="shared" si="161"/>
        <v/>
      </c>
      <c r="AU176" s="220" t="str">
        <f t="shared" si="162"/>
        <v/>
      </c>
      <c r="AV176" s="220" t="str">
        <f t="shared" si="163"/>
        <v/>
      </c>
      <c r="AW176" s="233" t="str">
        <f t="shared" si="164"/>
        <v/>
      </c>
      <c r="AX176" s="233" t="str">
        <f t="shared" si="165"/>
        <v/>
      </c>
      <c r="AY176" s="222" t="str">
        <f t="shared" si="166"/>
        <v/>
      </c>
      <c r="AZ176" s="222" t="str">
        <f t="shared" si="167"/>
        <v/>
      </c>
      <c r="BA176" s="220" t="str">
        <f t="shared" si="168"/>
        <v/>
      </c>
      <c r="BB176" s="222" t="str">
        <f t="shared" si="169"/>
        <v/>
      </c>
      <c r="BC176" s="233" t="str">
        <f t="shared" si="170"/>
        <v/>
      </c>
      <c r="BD176" s="222" t="str">
        <f t="shared" si="171"/>
        <v/>
      </c>
      <c r="BE176" s="222" t="str">
        <f t="shared" si="172"/>
        <v/>
      </c>
      <c r="BF176" s="222" t="str">
        <f t="shared" si="173"/>
        <v/>
      </c>
      <c r="BG176" s="222" t="str">
        <f t="shared" si="174"/>
        <v/>
      </c>
      <c r="BH176" s="222" t="str">
        <f t="shared" si="175"/>
        <v/>
      </c>
      <c r="BI176" s="222" t="str">
        <f t="shared" si="176"/>
        <v/>
      </c>
      <c r="BJ176" s="222" t="str">
        <f t="shared" si="177"/>
        <v/>
      </c>
      <c r="BK176" s="222" t="str">
        <f t="shared" si="178"/>
        <v/>
      </c>
      <c r="BL176" s="220" t="str">
        <f t="shared" si="179"/>
        <v/>
      </c>
      <c r="BM176" s="220" t="str">
        <f t="shared" si="180"/>
        <v/>
      </c>
      <c r="BN176" s="220" t="str">
        <f t="shared" si="181"/>
        <v/>
      </c>
      <c r="BO176" s="220" t="str">
        <f t="shared" si="182"/>
        <v/>
      </c>
      <c r="BP176" s="220" t="str">
        <f>IF(AM176,VLOOKUP(AT176,'Beschäftigungsgruppen Honorare'!$I$17:$J$23,2,FALSE),"")</f>
        <v/>
      </c>
      <c r="BQ176" s="220" t="str">
        <f>IF(AN176,INDEX('Beschäftigungsgruppen Honorare'!$J$28:$M$31,BO176,BN176),"")</f>
        <v/>
      </c>
      <c r="BR176" s="220" t="str">
        <f t="shared" si="183"/>
        <v/>
      </c>
      <c r="BS176" s="220" t="str">
        <f>IF(AM176,VLOOKUP(AT176,'Beschäftigungsgruppen Honorare'!$I$17:$L$23,3,FALSE),"")</f>
        <v/>
      </c>
      <c r="BT176" s="220" t="str">
        <f>IF(AM176,VLOOKUP(AT176,'Beschäftigungsgruppen Honorare'!$I$17:$L$23,4,FALSE),"")</f>
        <v/>
      </c>
      <c r="BU176" s="220" t="b">
        <f>E176&lt;&gt;config!$H$20</f>
        <v>1</v>
      </c>
      <c r="BV176" s="64" t="b">
        <f t="shared" si="184"/>
        <v>0</v>
      </c>
      <c r="BW176" s="53" t="b">
        <f t="shared" si="185"/>
        <v>0</v>
      </c>
      <c r="BX176" s="53"/>
      <c r="BY176" s="53"/>
      <c r="BZ176" s="53"/>
      <c r="CA176" s="53"/>
      <c r="CB176" s="53"/>
      <c r="CI176" s="53"/>
      <c r="CJ176" s="53"/>
      <c r="CK176" s="53"/>
    </row>
    <row r="177" spans="2:89" ht="15" customHeight="1" x14ac:dyDescent="0.2">
      <c r="B177" s="203" t="str">
        <f t="shared" si="186"/>
        <v/>
      </c>
      <c r="C177" s="217"/>
      <c r="D177" s="127"/>
      <c r="E177" s="96"/>
      <c r="F177" s="271"/>
      <c r="G177" s="180"/>
      <c r="H177" s="181"/>
      <c r="I177" s="219"/>
      <c r="J177" s="259"/>
      <c r="K177" s="181"/>
      <c r="L177" s="273"/>
      <c r="M177" s="207" t="str">
        <f t="shared" si="138"/>
        <v/>
      </c>
      <c r="N177" s="160" t="str">
        <f t="shared" si="139"/>
        <v/>
      </c>
      <c r="O177" s="161" t="str">
        <f t="shared" si="192"/>
        <v/>
      </c>
      <c r="P177" s="252" t="str">
        <f t="shared" si="193"/>
        <v/>
      </c>
      <c r="Q177" s="254" t="str">
        <f t="shared" si="194"/>
        <v/>
      </c>
      <c r="R177" s="252" t="str">
        <f t="shared" si="140"/>
        <v/>
      </c>
      <c r="S177" s="258" t="str">
        <f t="shared" si="187"/>
        <v/>
      </c>
      <c r="T177" s="252" t="str">
        <f t="shared" si="188"/>
        <v/>
      </c>
      <c r="U177" s="258" t="str">
        <f t="shared" si="189"/>
        <v/>
      </c>
      <c r="V177" s="252" t="str">
        <f t="shared" si="190"/>
        <v/>
      </c>
      <c r="W177" s="258" t="str">
        <f t="shared" si="191"/>
        <v/>
      </c>
      <c r="X177" s="120"/>
      <c r="Y177" s="267"/>
      <c r="Z177" s="4" t="b">
        <f t="shared" si="141"/>
        <v>1</v>
      </c>
      <c r="AA177" s="4" t="b">
        <f t="shared" si="142"/>
        <v>0</v>
      </c>
      <c r="AB177" s="61" t="str">
        <f t="shared" si="143"/>
        <v/>
      </c>
      <c r="AC177" s="61" t="str">
        <f t="shared" si="144"/>
        <v/>
      </c>
      <c r="AD177" s="61" t="str">
        <f t="shared" si="145"/>
        <v/>
      </c>
      <c r="AE177" s="61" t="str">
        <f t="shared" si="146"/>
        <v/>
      </c>
      <c r="AF177" s="232" t="str">
        <f t="shared" si="147"/>
        <v/>
      </c>
      <c r="AG177" s="61" t="str">
        <f t="shared" si="148"/>
        <v/>
      </c>
      <c r="AH177" s="61" t="b">
        <f t="shared" si="149"/>
        <v>0</v>
      </c>
      <c r="AI177" s="61" t="b">
        <f t="shared" si="150"/>
        <v>1</v>
      </c>
      <c r="AJ177" s="61" t="b">
        <f t="shared" si="151"/>
        <v>1</v>
      </c>
      <c r="AK177" s="61" t="b">
        <f t="shared" si="152"/>
        <v>0</v>
      </c>
      <c r="AL177" s="61" t="b">
        <f t="shared" si="153"/>
        <v>0</v>
      </c>
      <c r="AM177" s="220" t="b">
        <f t="shared" si="154"/>
        <v>0</v>
      </c>
      <c r="AN177" s="220" t="b">
        <f t="shared" si="155"/>
        <v>0</v>
      </c>
      <c r="AO177" s="220" t="str">
        <f t="shared" si="156"/>
        <v/>
      </c>
      <c r="AP177" s="220" t="str">
        <f t="shared" si="157"/>
        <v/>
      </c>
      <c r="AQ177" s="220" t="str">
        <f t="shared" si="158"/>
        <v/>
      </c>
      <c r="AR177" s="220" t="str">
        <f t="shared" si="159"/>
        <v/>
      </c>
      <c r="AS177" s="4" t="str">
        <f t="shared" si="160"/>
        <v/>
      </c>
      <c r="AT177" s="220" t="str">
        <f t="shared" si="161"/>
        <v/>
      </c>
      <c r="AU177" s="220" t="str">
        <f t="shared" si="162"/>
        <v/>
      </c>
      <c r="AV177" s="220" t="str">
        <f t="shared" si="163"/>
        <v/>
      </c>
      <c r="AW177" s="233" t="str">
        <f t="shared" si="164"/>
        <v/>
      </c>
      <c r="AX177" s="233" t="str">
        <f t="shared" si="165"/>
        <v/>
      </c>
      <c r="AY177" s="222" t="str">
        <f t="shared" si="166"/>
        <v/>
      </c>
      <c r="AZ177" s="222" t="str">
        <f t="shared" si="167"/>
        <v/>
      </c>
      <c r="BA177" s="220" t="str">
        <f t="shared" si="168"/>
        <v/>
      </c>
      <c r="BB177" s="222" t="str">
        <f t="shared" si="169"/>
        <v/>
      </c>
      <c r="BC177" s="233" t="str">
        <f t="shared" si="170"/>
        <v/>
      </c>
      <c r="BD177" s="222" t="str">
        <f t="shared" si="171"/>
        <v/>
      </c>
      <c r="BE177" s="222" t="str">
        <f t="shared" si="172"/>
        <v/>
      </c>
      <c r="BF177" s="222" t="str">
        <f t="shared" si="173"/>
        <v/>
      </c>
      <c r="BG177" s="222" t="str">
        <f t="shared" si="174"/>
        <v/>
      </c>
      <c r="BH177" s="222" t="str">
        <f t="shared" si="175"/>
        <v/>
      </c>
      <c r="BI177" s="222" t="str">
        <f t="shared" si="176"/>
        <v/>
      </c>
      <c r="BJ177" s="222" t="str">
        <f t="shared" si="177"/>
        <v/>
      </c>
      <c r="BK177" s="222" t="str">
        <f t="shared" si="178"/>
        <v/>
      </c>
      <c r="BL177" s="220" t="str">
        <f t="shared" si="179"/>
        <v/>
      </c>
      <c r="BM177" s="220" t="str">
        <f t="shared" si="180"/>
        <v/>
      </c>
      <c r="BN177" s="220" t="str">
        <f t="shared" si="181"/>
        <v/>
      </c>
      <c r="BO177" s="220" t="str">
        <f t="shared" si="182"/>
        <v/>
      </c>
      <c r="BP177" s="220" t="str">
        <f>IF(AM177,VLOOKUP(AT177,'Beschäftigungsgruppen Honorare'!$I$17:$J$23,2,FALSE),"")</f>
        <v/>
      </c>
      <c r="BQ177" s="220" t="str">
        <f>IF(AN177,INDEX('Beschäftigungsgruppen Honorare'!$J$28:$M$31,BO177,BN177),"")</f>
        <v/>
      </c>
      <c r="BR177" s="220" t="str">
        <f t="shared" si="183"/>
        <v/>
      </c>
      <c r="BS177" s="220" t="str">
        <f>IF(AM177,VLOOKUP(AT177,'Beschäftigungsgruppen Honorare'!$I$17:$L$23,3,FALSE),"")</f>
        <v/>
      </c>
      <c r="BT177" s="220" t="str">
        <f>IF(AM177,VLOOKUP(AT177,'Beschäftigungsgruppen Honorare'!$I$17:$L$23,4,FALSE),"")</f>
        <v/>
      </c>
      <c r="BU177" s="220" t="b">
        <f>E177&lt;&gt;config!$H$20</f>
        <v>1</v>
      </c>
      <c r="BV177" s="64" t="b">
        <f t="shared" si="184"/>
        <v>0</v>
      </c>
      <c r="BW177" s="53" t="b">
        <f t="shared" si="185"/>
        <v>0</v>
      </c>
      <c r="BX177" s="53"/>
      <c r="BY177" s="53"/>
      <c r="BZ177" s="53"/>
      <c r="CA177" s="53"/>
      <c r="CB177" s="53"/>
      <c r="CI177" s="53"/>
      <c r="CJ177" s="53"/>
      <c r="CK177" s="53"/>
    </row>
    <row r="178" spans="2:89" ht="15" customHeight="1" x14ac:dyDescent="0.2">
      <c r="B178" s="203" t="str">
        <f t="shared" si="186"/>
        <v/>
      </c>
      <c r="C178" s="217"/>
      <c r="D178" s="127"/>
      <c r="E178" s="96"/>
      <c r="F178" s="271"/>
      <c r="G178" s="180"/>
      <c r="H178" s="181"/>
      <c r="I178" s="219"/>
      <c r="J178" s="259"/>
      <c r="K178" s="181"/>
      <c r="L178" s="273"/>
      <c r="M178" s="207" t="str">
        <f t="shared" si="138"/>
        <v/>
      </c>
      <c r="N178" s="160" t="str">
        <f t="shared" si="139"/>
        <v/>
      </c>
      <c r="O178" s="161" t="str">
        <f t="shared" si="192"/>
        <v/>
      </c>
      <c r="P178" s="252" t="str">
        <f t="shared" si="193"/>
        <v/>
      </c>
      <c r="Q178" s="254" t="str">
        <f t="shared" si="194"/>
        <v/>
      </c>
      <c r="R178" s="252" t="str">
        <f t="shared" si="140"/>
        <v/>
      </c>
      <c r="S178" s="258" t="str">
        <f t="shared" si="187"/>
        <v/>
      </c>
      <c r="T178" s="252" t="str">
        <f t="shared" si="188"/>
        <v/>
      </c>
      <c r="U178" s="258" t="str">
        <f t="shared" si="189"/>
        <v/>
      </c>
      <c r="V178" s="252" t="str">
        <f t="shared" si="190"/>
        <v/>
      </c>
      <c r="W178" s="258" t="str">
        <f t="shared" si="191"/>
        <v/>
      </c>
      <c r="X178" s="120"/>
      <c r="Y178" s="267"/>
      <c r="Z178" s="4" t="b">
        <f t="shared" si="141"/>
        <v>1</v>
      </c>
      <c r="AA178" s="4" t="b">
        <f t="shared" si="142"/>
        <v>0</v>
      </c>
      <c r="AB178" s="61" t="str">
        <f t="shared" si="143"/>
        <v/>
      </c>
      <c r="AC178" s="61" t="str">
        <f t="shared" si="144"/>
        <v/>
      </c>
      <c r="AD178" s="61" t="str">
        <f t="shared" si="145"/>
        <v/>
      </c>
      <c r="AE178" s="61" t="str">
        <f t="shared" si="146"/>
        <v/>
      </c>
      <c r="AF178" s="232" t="str">
        <f t="shared" si="147"/>
        <v/>
      </c>
      <c r="AG178" s="61" t="str">
        <f t="shared" si="148"/>
        <v/>
      </c>
      <c r="AH178" s="61" t="b">
        <f t="shared" si="149"/>
        <v>0</v>
      </c>
      <c r="AI178" s="61" t="b">
        <f t="shared" si="150"/>
        <v>1</v>
      </c>
      <c r="AJ178" s="61" t="b">
        <f t="shared" si="151"/>
        <v>1</v>
      </c>
      <c r="AK178" s="61" t="b">
        <f t="shared" si="152"/>
        <v>0</v>
      </c>
      <c r="AL178" s="61" t="b">
        <f t="shared" si="153"/>
        <v>0</v>
      </c>
      <c r="AM178" s="220" t="b">
        <f t="shared" si="154"/>
        <v>0</v>
      </c>
      <c r="AN178" s="220" t="b">
        <f t="shared" si="155"/>
        <v>0</v>
      </c>
      <c r="AO178" s="220" t="str">
        <f t="shared" si="156"/>
        <v/>
      </c>
      <c r="AP178" s="220" t="str">
        <f t="shared" si="157"/>
        <v/>
      </c>
      <c r="AQ178" s="220" t="str">
        <f t="shared" si="158"/>
        <v/>
      </c>
      <c r="AR178" s="220" t="str">
        <f t="shared" si="159"/>
        <v/>
      </c>
      <c r="AS178" s="4" t="str">
        <f t="shared" si="160"/>
        <v/>
      </c>
      <c r="AT178" s="220" t="str">
        <f t="shared" si="161"/>
        <v/>
      </c>
      <c r="AU178" s="220" t="str">
        <f t="shared" si="162"/>
        <v/>
      </c>
      <c r="AV178" s="220" t="str">
        <f t="shared" si="163"/>
        <v/>
      </c>
      <c r="AW178" s="233" t="str">
        <f t="shared" si="164"/>
        <v/>
      </c>
      <c r="AX178" s="233" t="str">
        <f t="shared" si="165"/>
        <v/>
      </c>
      <c r="AY178" s="222" t="str">
        <f t="shared" si="166"/>
        <v/>
      </c>
      <c r="AZ178" s="222" t="str">
        <f t="shared" si="167"/>
        <v/>
      </c>
      <c r="BA178" s="220" t="str">
        <f t="shared" si="168"/>
        <v/>
      </c>
      <c r="BB178" s="222" t="str">
        <f t="shared" si="169"/>
        <v/>
      </c>
      <c r="BC178" s="233" t="str">
        <f t="shared" si="170"/>
        <v/>
      </c>
      <c r="BD178" s="222" t="str">
        <f t="shared" si="171"/>
        <v/>
      </c>
      <c r="BE178" s="222" t="str">
        <f t="shared" si="172"/>
        <v/>
      </c>
      <c r="BF178" s="222" t="str">
        <f t="shared" si="173"/>
        <v/>
      </c>
      <c r="BG178" s="222" t="str">
        <f t="shared" si="174"/>
        <v/>
      </c>
      <c r="BH178" s="222" t="str">
        <f t="shared" si="175"/>
        <v/>
      </c>
      <c r="BI178" s="222" t="str">
        <f t="shared" si="176"/>
        <v/>
      </c>
      <c r="BJ178" s="222" t="str">
        <f t="shared" si="177"/>
        <v/>
      </c>
      <c r="BK178" s="222" t="str">
        <f t="shared" si="178"/>
        <v/>
      </c>
      <c r="BL178" s="220" t="str">
        <f t="shared" si="179"/>
        <v/>
      </c>
      <c r="BM178" s="220" t="str">
        <f t="shared" si="180"/>
        <v/>
      </c>
      <c r="BN178" s="220" t="str">
        <f t="shared" si="181"/>
        <v/>
      </c>
      <c r="BO178" s="220" t="str">
        <f t="shared" si="182"/>
        <v/>
      </c>
      <c r="BP178" s="220" t="str">
        <f>IF(AM178,VLOOKUP(AT178,'Beschäftigungsgruppen Honorare'!$I$17:$J$23,2,FALSE),"")</f>
        <v/>
      </c>
      <c r="BQ178" s="220" t="str">
        <f>IF(AN178,INDEX('Beschäftigungsgruppen Honorare'!$J$28:$M$31,BO178,BN178),"")</f>
        <v/>
      </c>
      <c r="BR178" s="220" t="str">
        <f t="shared" si="183"/>
        <v/>
      </c>
      <c r="BS178" s="220" t="str">
        <f>IF(AM178,VLOOKUP(AT178,'Beschäftigungsgruppen Honorare'!$I$17:$L$23,3,FALSE),"")</f>
        <v/>
      </c>
      <c r="BT178" s="220" t="str">
        <f>IF(AM178,VLOOKUP(AT178,'Beschäftigungsgruppen Honorare'!$I$17:$L$23,4,FALSE),"")</f>
        <v/>
      </c>
      <c r="BU178" s="220" t="b">
        <f>E178&lt;&gt;config!$H$20</f>
        <v>1</v>
      </c>
      <c r="BV178" s="64" t="b">
        <f t="shared" si="184"/>
        <v>0</v>
      </c>
      <c r="BW178" s="53" t="b">
        <f t="shared" si="185"/>
        <v>0</v>
      </c>
      <c r="BX178" s="53"/>
      <c r="BY178" s="53"/>
      <c r="BZ178" s="53"/>
      <c r="CA178" s="53"/>
      <c r="CB178" s="53"/>
      <c r="CI178" s="53"/>
      <c r="CJ178" s="53"/>
      <c r="CK178" s="53"/>
    </row>
    <row r="179" spans="2:89" ht="15" customHeight="1" x14ac:dyDescent="0.2">
      <c r="B179" s="203" t="str">
        <f t="shared" si="186"/>
        <v/>
      </c>
      <c r="C179" s="217"/>
      <c r="D179" s="127"/>
      <c r="E179" s="96"/>
      <c r="F179" s="271"/>
      <c r="G179" s="180"/>
      <c r="H179" s="181"/>
      <c r="I179" s="219"/>
      <c r="J179" s="259"/>
      <c r="K179" s="181"/>
      <c r="L179" s="273"/>
      <c r="M179" s="207" t="str">
        <f t="shared" si="138"/>
        <v/>
      </c>
      <c r="N179" s="160" t="str">
        <f t="shared" si="139"/>
        <v/>
      </c>
      <c r="O179" s="161" t="str">
        <f t="shared" si="192"/>
        <v/>
      </c>
      <c r="P179" s="252" t="str">
        <f t="shared" si="193"/>
        <v/>
      </c>
      <c r="Q179" s="254" t="str">
        <f t="shared" si="194"/>
        <v/>
      </c>
      <c r="R179" s="252" t="str">
        <f t="shared" si="140"/>
        <v/>
      </c>
      <c r="S179" s="258" t="str">
        <f t="shared" si="187"/>
        <v/>
      </c>
      <c r="T179" s="252" t="str">
        <f t="shared" si="188"/>
        <v/>
      </c>
      <c r="U179" s="258" t="str">
        <f t="shared" si="189"/>
        <v/>
      </c>
      <c r="V179" s="252" t="str">
        <f t="shared" si="190"/>
        <v/>
      </c>
      <c r="W179" s="258" t="str">
        <f t="shared" si="191"/>
        <v/>
      </c>
      <c r="X179" s="120"/>
      <c r="Y179" s="267"/>
      <c r="Z179" s="4" t="b">
        <f t="shared" si="141"/>
        <v>1</v>
      </c>
      <c r="AA179" s="4" t="b">
        <f t="shared" si="142"/>
        <v>0</v>
      </c>
      <c r="AB179" s="61" t="str">
        <f t="shared" si="143"/>
        <v/>
      </c>
      <c r="AC179" s="61" t="str">
        <f t="shared" si="144"/>
        <v/>
      </c>
      <c r="AD179" s="61" t="str">
        <f t="shared" si="145"/>
        <v/>
      </c>
      <c r="AE179" s="61" t="str">
        <f t="shared" si="146"/>
        <v/>
      </c>
      <c r="AF179" s="232" t="str">
        <f t="shared" si="147"/>
        <v/>
      </c>
      <c r="AG179" s="61" t="str">
        <f t="shared" si="148"/>
        <v/>
      </c>
      <c r="AH179" s="61" t="b">
        <f t="shared" si="149"/>
        <v>0</v>
      </c>
      <c r="AI179" s="61" t="b">
        <f t="shared" si="150"/>
        <v>1</v>
      </c>
      <c r="AJ179" s="61" t="b">
        <f t="shared" si="151"/>
        <v>1</v>
      </c>
      <c r="AK179" s="61" t="b">
        <f t="shared" si="152"/>
        <v>0</v>
      </c>
      <c r="AL179" s="61" t="b">
        <f t="shared" si="153"/>
        <v>0</v>
      </c>
      <c r="AM179" s="220" t="b">
        <f t="shared" si="154"/>
        <v>0</v>
      </c>
      <c r="AN179" s="220" t="b">
        <f t="shared" si="155"/>
        <v>0</v>
      </c>
      <c r="AO179" s="220" t="str">
        <f t="shared" si="156"/>
        <v/>
      </c>
      <c r="AP179" s="220" t="str">
        <f t="shared" si="157"/>
        <v/>
      </c>
      <c r="AQ179" s="220" t="str">
        <f t="shared" si="158"/>
        <v/>
      </c>
      <c r="AR179" s="220" t="str">
        <f t="shared" si="159"/>
        <v/>
      </c>
      <c r="AS179" s="4" t="str">
        <f t="shared" si="160"/>
        <v/>
      </c>
      <c r="AT179" s="220" t="str">
        <f t="shared" si="161"/>
        <v/>
      </c>
      <c r="AU179" s="220" t="str">
        <f t="shared" si="162"/>
        <v/>
      </c>
      <c r="AV179" s="220" t="str">
        <f t="shared" si="163"/>
        <v/>
      </c>
      <c r="AW179" s="233" t="str">
        <f t="shared" si="164"/>
        <v/>
      </c>
      <c r="AX179" s="233" t="str">
        <f t="shared" si="165"/>
        <v/>
      </c>
      <c r="AY179" s="222" t="str">
        <f t="shared" si="166"/>
        <v/>
      </c>
      <c r="AZ179" s="222" t="str">
        <f t="shared" si="167"/>
        <v/>
      </c>
      <c r="BA179" s="220" t="str">
        <f t="shared" si="168"/>
        <v/>
      </c>
      <c r="BB179" s="222" t="str">
        <f t="shared" si="169"/>
        <v/>
      </c>
      <c r="BC179" s="233" t="str">
        <f t="shared" si="170"/>
        <v/>
      </c>
      <c r="BD179" s="222" t="str">
        <f t="shared" si="171"/>
        <v/>
      </c>
      <c r="BE179" s="222" t="str">
        <f t="shared" si="172"/>
        <v/>
      </c>
      <c r="BF179" s="222" t="str">
        <f t="shared" si="173"/>
        <v/>
      </c>
      <c r="BG179" s="222" t="str">
        <f t="shared" si="174"/>
        <v/>
      </c>
      <c r="BH179" s="222" t="str">
        <f t="shared" si="175"/>
        <v/>
      </c>
      <c r="BI179" s="222" t="str">
        <f t="shared" si="176"/>
        <v/>
      </c>
      <c r="BJ179" s="222" t="str">
        <f t="shared" si="177"/>
        <v/>
      </c>
      <c r="BK179" s="222" t="str">
        <f t="shared" si="178"/>
        <v/>
      </c>
      <c r="BL179" s="220" t="str">
        <f t="shared" si="179"/>
        <v/>
      </c>
      <c r="BM179" s="220" t="str">
        <f t="shared" si="180"/>
        <v/>
      </c>
      <c r="BN179" s="220" t="str">
        <f t="shared" si="181"/>
        <v/>
      </c>
      <c r="BO179" s="220" t="str">
        <f t="shared" si="182"/>
        <v/>
      </c>
      <c r="BP179" s="220" t="str">
        <f>IF(AM179,VLOOKUP(AT179,'Beschäftigungsgruppen Honorare'!$I$17:$J$23,2,FALSE),"")</f>
        <v/>
      </c>
      <c r="BQ179" s="220" t="str">
        <f>IF(AN179,INDEX('Beschäftigungsgruppen Honorare'!$J$28:$M$31,BO179,BN179),"")</f>
        <v/>
      </c>
      <c r="BR179" s="220" t="str">
        <f t="shared" si="183"/>
        <v/>
      </c>
      <c r="BS179" s="220" t="str">
        <f>IF(AM179,VLOOKUP(AT179,'Beschäftigungsgruppen Honorare'!$I$17:$L$23,3,FALSE),"")</f>
        <v/>
      </c>
      <c r="BT179" s="220" t="str">
        <f>IF(AM179,VLOOKUP(AT179,'Beschäftigungsgruppen Honorare'!$I$17:$L$23,4,FALSE),"")</f>
        <v/>
      </c>
      <c r="BU179" s="220" t="b">
        <f>E179&lt;&gt;config!$H$20</f>
        <v>1</v>
      </c>
      <c r="BV179" s="64" t="b">
        <f t="shared" si="184"/>
        <v>0</v>
      </c>
      <c r="BW179" s="53" t="b">
        <f t="shared" si="185"/>
        <v>0</v>
      </c>
      <c r="BX179" s="53"/>
      <c r="BY179" s="53"/>
      <c r="BZ179" s="53"/>
      <c r="CA179" s="53"/>
      <c r="CB179" s="53"/>
      <c r="CI179" s="53"/>
      <c r="CJ179" s="53"/>
      <c r="CK179" s="53"/>
    </row>
    <row r="180" spans="2:89" ht="15" customHeight="1" x14ac:dyDescent="0.2">
      <c r="B180" s="203" t="str">
        <f t="shared" si="186"/>
        <v/>
      </c>
      <c r="C180" s="217"/>
      <c r="D180" s="127"/>
      <c r="E180" s="96"/>
      <c r="F180" s="271"/>
      <c r="G180" s="180"/>
      <c r="H180" s="181"/>
      <c r="I180" s="219"/>
      <c r="J180" s="259"/>
      <c r="K180" s="181"/>
      <c r="L180" s="273"/>
      <c r="M180" s="207" t="str">
        <f t="shared" si="138"/>
        <v/>
      </c>
      <c r="N180" s="160" t="str">
        <f t="shared" si="139"/>
        <v/>
      </c>
      <c r="O180" s="161" t="str">
        <f t="shared" si="192"/>
        <v/>
      </c>
      <c r="P180" s="252" t="str">
        <f t="shared" si="193"/>
        <v/>
      </c>
      <c r="Q180" s="254" t="str">
        <f t="shared" si="194"/>
        <v/>
      </c>
      <c r="R180" s="252" t="str">
        <f t="shared" si="140"/>
        <v/>
      </c>
      <c r="S180" s="258" t="str">
        <f t="shared" si="187"/>
        <v/>
      </c>
      <c r="T180" s="252" t="str">
        <f t="shared" si="188"/>
        <v/>
      </c>
      <c r="U180" s="258" t="str">
        <f t="shared" si="189"/>
        <v/>
      </c>
      <c r="V180" s="252" t="str">
        <f t="shared" si="190"/>
        <v/>
      </c>
      <c r="W180" s="258" t="str">
        <f t="shared" si="191"/>
        <v/>
      </c>
      <c r="X180" s="120"/>
      <c r="Y180" s="267"/>
      <c r="Z180" s="4" t="b">
        <f t="shared" si="141"/>
        <v>1</v>
      </c>
      <c r="AA180" s="4" t="b">
        <f t="shared" si="142"/>
        <v>0</v>
      </c>
      <c r="AB180" s="61" t="str">
        <f t="shared" si="143"/>
        <v/>
      </c>
      <c r="AC180" s="61" t="str">
        <f t="shared" si="144"/>
        <v/>
      </c>
      <c r="AD180" s="61" t="str">
        <f t="shared" si="145"/>
        <v/>
      </c>
      <c r="AE180" s="61" t="str">
        <f t="shared" si="146"/>
        <v/>
      </c>
      <c r="AF180" s="232" t="str">
        <f t="shared" si="147"/>
        <v/>
      </c>
      <c r="AG180" s="61" t="str">
        <f t="shared" si="148"/>
        <v/>
      </c>
      <c r="AH180" s="61" t="b">
        <f t="shared" si="149"/>
        <v>0</v>
      </c>
      <c r="AI180" s="61" t="b">
        <f t="shared" si="150"/>
        <v>1</v>
      </c>
      <c r="AJ180" s="61" t="b">
        <f t="shared" si="151"/>
        <v>1</v>
      </c>
      <c r="AK180" s="61" t="b">
        <f t="shared" si="152"/>
        <v>0</v>
      </c>
      <c r="AL180" s="61" t="b">
        <f t="shared" si="153"/>
        <v>0</v>
      </c>
      <c r="AM180" s="220" t="b">
        <f t="shared" si="154"/>
        <v>0</v>
      </c>
      <c r="AN180" s="220" t="b">
        <f t="shared" si="155"/>
        <v>0</v>
      </c>
      <c r="AO180" s="220" t="str">
        <f t="shared" si="156"/>
        <v/>
      </c>
      <c r="AP180" s="220" t="str">
        <f t="shared" si="157"/>
        <v/>
      </c>
      <c r="AQ180" s="220" t="str">
        <f t="shared" si="158"/>
        <v/>
      </c>
      <c r="AR180" s="220" t="str">
        <f t="shared" si="159"/>
        <v/>
      </c>
      <c r="AS180" s="4" t="str">
        <f t="shared" si="160"/>
        <v/>
      </c>
      <c r="AT180" s="220" t="str">
        <f t="shared" si="161"/>
        <v/>
      </c>
      <c r="AU180" s="220" t="str">
        <f t="shared" si="162"/>
        <v/>
      </c>
      <c r="AV180" s="220" t="str">
        <f t="shared" si="163"/>
        <v/>
      </c>
      <c r="AW180" s="233" t="str">
        <f t="shared" si="164"/>
        <v/>
      </c>
      <c r="AX180" s="233" t="str">
        <f t="shared" si="165"/>
        <v/>
      </c>
      <c r="AY180" s="222" t="str">
        <f t="shared" si="166"/>
        <v/>
      </c>
      <c r="AZ180" s="222" t="str">
        <f t="shared" si="167"/>
        <v/>
      </c>
      <c r="BA180" s="220" t="str">
        <f t="shared" si="168"/>
        <v/>
      </c>
      <c r="BB180" s="222" t="str">
        <f t="shared" si="169"/>
        <v/>
      </c>
      <c r="BC180" s="233" t="str">
        <f t="shared" si="170"/>
        <v/>
      </c>
      <c r="BD180" s="222" t="str">
        <f t="shared" si="171"/>
        <v/>
      </c>
      <c r="BE180" s="222" t="str">
        <f t="shared" si="172"/>
        <v/>
      </c>
      <c r="BF180" s="222" t="str">
        <f t="shared" si="173"/>
        <v/>
      </c>
      <c r="BG180" s="222" t="str">
        <f t="shared" si="174"/>
        <v/>
      </c>
      <c r="BH180" s="222" t="str">
        <f t="shared" si="175"/>
        <v/>
      </c>
      <c r="BI180" s="222" t="str">
        <f t="shared" si="176"/>
        <v/>
      </c>
      <c r="BJ180" s="222" t="str">
        <f t="shared" si="177"/>
        <v/>
      </c>
      <c r="BK180" s="222" t="str">
        <f t="shared" si="178"/>
        <v/>
      </c>
      <c r="BL180" s="220" t="str">
        <f t="shared" si="179"/>
        <v/>
      </c>
      <c r="BM180" s="220" t="str">
        <f t="shared" si="180"/>
        <v/>
      </c>
      <c r="BN180" s="220" t="str">
        <f t="shared" si="181"/>
        <v/>
      </c>
      <c r="BO180" s="220" t="str">
        <f t="shared" si="182"/>
        <v/>
      </c>
      <c r="BP180" s="220" t="str">
        <f>IF(AM180,VLOOKUP(AT180,'Beschäftigungsgruppen Honorare'!$I$17:$J$23,2,FALSE),"")</f>
        <v/>
      </c>
      <c r="BQ180" s="220" t="str">
        <f>IF(AN180,INDEX('Beschäftigungsgruppen Honorare'!$J$28:$M$31,BO180,BN180),"")</f>
        <v/>
      </c>
      <c r="BR180" s="220" t="str">
        <f t="shared" si="183"/>
        <v/>
      </c>
      <c r="BS180" s="220" t="str">
        <f>IF(AM180,VLOOKUP(AT180,'Beschäftigungsgruppen Honorare'!$I$17:$L$23,3,FALSE),"")</f>
        <v/>
      </c>
      <c r="BT180" s="220" t="str">
        <f>IF(AM180,VLOOKUP(AT180,'Beschäftigungsgruppen Honorare'!$I$17:$L$23,4,FALSE),"")</f>
        <v/>
      </c>
      <c r="BU180" s="220" t="b">
        <f>E180&lt;&gt;config!$H$20</f>
        <v>1</v>
      </c>
      <c r="BV180" s="64" t="b">
        <f t="shared" si="184"/>
        <v>0</v>
      </c>
      <c r="BW180" s="53" t="b">
        <f t="shared" si="185"/>
        <v>0</v>
      </c>
      <c r="BX180" s="53"/>
      <c r="BY180" s="53"/>
      <c r="BZ180" s="53"/>
      <c r="CA180" s="53"/>
      <c r="CB180" s="53"/>
      <c r="CI180" s="53"/>
      <c r="CJ180" s="53"/>
      <c r="CK180" s="53"/>
    </row>
    <row r="181" spans="2:89" ht="15" customHeight="1" x14ac:dyDescent="0.2">
      <c r="B181" s="203" t="str">
        <f t="shared" si="186"/>
        <v/>
      </c>
      <c r="C181" s="217"/>
      <c r="D181" s="127"/>
      <c r="E181" s="96"/>
      <c r="F181" s="271"/>
      <c r="G181" s="180"/>
      <c r="H181" s="181"/>
      <c r="I181" s="219"/>
      <c r="J181" s="259"/>
      <c r="K181" s="181"/>
      <c r="L181" s="273"/>
      <c r="M181" s="207" t="str">
        <f t="shared" si="138"/>
        <v/>
      </c>
      <c r="N181" s="160" t="str">
        <f t="shared" si="139"/>
        <v/>
      </c>
      <c r="O181" s="161" t="str">
        <f t="shared" si="192"/>
        <v/>
      </c>
      <c r="P181" s="252" t="str">
        <f t="shared" si="193"/>
        <v/>
      </c>
      <c r="Q181" s="254" t="str">
        <f t="shared" si="194"/>
        <v/>
      </c>
      <c r="R181" s="252" t="str">
        <f t="shared" si="140"/>
        <v/>
      </c>
      <c r="S181" s="258" t="str">
        <f t="shared" si="187"/>
        <v/>
      </c>
      <c r="T181" s="252" t="str">
        <f t="shared" si="188"/>
        <v/>
      </c>
      <c r="U181" s="258" t="str">
        <f t="shared" si="189"/>
        <v/>
      </c>
      <c r="V181" s="252" t="str">
        <f t="shared" si="190"/>
        <v/>
      </c>
      <c r="W181" s="258" t="str">
        <f t="shared" si="191"/>
        <v/>
      </c>
      <c r="X181" s="120"/>
      <c r="Y181" s="267"/>
      <c r="Z181" s="4" t="b">
        <f t="shared" si="141"/>
        <v>1</v>
      </c>
      <c r="AA181" s="4" t="b">
        <f t="shared" si="142"/>
        <v>0</v>
      </c>
      <c r="AB181" s="61" t="str">
        <f t="shared" si="143"/>
        <v/>
      </c>
      <c r="AC181" s="61" t="str">
        <f t="shared" si="144"/>
        <v/>
      </c>
      <c r="AD181" s="61" t="str">
        <f t="shared" si="145"/>
        <v/>
      </c>
      <c r="AE181" s="61" t="str">
        <f t="shared" si="146"/>
        <v/>
      </c>
      <c r="AF181" s="232" t="str">
        <f t="shared" si="147"/>
        <v/>
      </c>
      <c r="AG181" s="61" t="str">
        <f t="shared" si="148"/>
        <v/>
      </c>
      <c r="AH181" s="61" t="b">
        <f t="shared" si="149"/>
        <v>0</v>
      </c>
      <c r="AI181" s="61" t="b">
        <f t="shared" si="150"/>
        <v>1</v>
      </c>
      <c r="AJ181" s="61" t="b">
        <f t="shared" si="151"/>
        <v>1</v>
      </c>
      <c r="AK181" s="61" t="b">
        <f t="shared" si="152"/>
        <v>0</v>
      </c>
      <c r="AL181" s="61" t="b">
        <f t="shared" si="153"/>
        <v>0</v>
      </c>
      <c r="AM181" s="220" t="b">
        <f t="shared" si="154"/>
        <v>0</v>
      </c>
      <c r="AN181" s="220" t="b">
        <f t="shared" si="155"/>
        <v>0</v>
      </c>
      <c r="AO181" s="220" t="str">
        <f t="shared" si="156"/>
        <v/>
      </c>
      <c r="AP181" s="220" t="str">
        <f t="shared" si="157"/>
        <v/>
      </c>
      <c r="AQ181" s="220" t="str">
        <f t="shared" si="158"/>
        <v/>
      </c>
      <c r="AR181" s="220" t="str">
        <f t="shared" si="159"/>
        <v/>
      </c>
      <c r="AS181" s="4" t="str">
        <f t="shared" si="160"/>
        <v/>
      </c>
      <c r="AT181" s="220" t="str">
        <f t="shared" si="161"/>
        <v/>
      </c>
      <c r="AU181" s="220" t="str">
        <f t="shared" si="162"/>
        <v/>
      </c>
      <c r="AV181" s="220" t="str">
        <f t="shared" si="163"/>
        <v/>
      </c>
      <c r="AW181" s="233" t="str">
        <f t="shared" si="164"/>
        <v/>
      </c>
      <c r="AX181" s="233" t="str">
        <f t="shared" si="165"/>
        <v/>
      </c>
      <c r="AY181" s="222" t="str">
        <f t="shared" si="166"/>
        <v/>
      </c>
      <c r="AZ181" s="222" t="str">
        <f t="shared" si="167"/>
        <v/>
      </c>
      <c r="BA181" s="220" t="str">
        <f t="shared" si="168"/>
        <v/>
      </c>
      <c r="BB181" s="222" t="str">
        <f t="shared" si="169"/>
        <v/>
      </c>
      <c r="BC181" s="233" t="str">
        <f t="shared" si="170"/>
        <v/>
      </c>
      <c r="BD181" s="222" t="str">
        <f t="shared" si="171"/>
        <v/>
      </c>
      <c r="BE181" s="222" t="str">
        <f t="shared" si="172"/>
        <v/>
      </c>
      <c r="BF181" s="222" t="str">
        <f t="shared" si="173"/>
        <v/>
      </c>
      <c r="BG181" s="222" t="str">
        <f t="shared" si="174"/>
        <v/>
      </c>
      <c r="BH181" s="222" t="str">
        <f t="shared" si="175"/>
        <v/>
      </c>
      <c r="BI181" s="222" t="str">
        <f t="shared" si="176"/>
        <v/>
      </c>
      <c r="BJ181" s="222" t="str">
        <f t="shared" si="177"/>
        <v/>
      </c>
      <c r="BK181" s="222" t="str">
        <f t="shared" si="178"/>
        <v/>
      </c>
      <c r="BL181" s="220" t="str">
        <f t="shared" si="179"/>
        <v/>
      </c>
      <c r="BM181" s="220" t="str">
        <f t="shared" si="180"/>
        <v/>
      </c>
      <c r="BN181" s="220" t="str">
        <f t="shared" si="181"/>
        <v/>
      </c>
      <c r="BO181" s="220" t="str">
        <f t="shared" si="182"/>
        <v/>
      </c>
      <c r="BP181" s="220" t="str">
        <f>IF(AM181,VLOOKUP(AT181,'Beschäftigungsgruppen Honorare'!$I$17:$J$23,2,FALSE),"")</f>
        <v/>
      </c>
      <c r="BQ181" s="220" t="str">
        <f>IF(AN181,INDEX('Beschäftigungsgruppen Honorare'!$J$28:$M$31,BO181,BN181),"")</f>
        <v/>
      </c>
      <c r="BR181" s="220" t="str">
        <f t="shared" si="183"/>
        <v/>
      </c>
      <c r="BS181" s="220" t="str">
        <f>IF(AM181,VLOOKUP(AT181,'Beschäftigungsgruppen Honorare'!$I$17:$L$23,3,FALSE),"")</f>
        <v/>
      </c>
      <c r="BT181" s="220" t="str">
        <f>IF(AM181,VLOOKUP(AT181,'Beschäftigungsgruppen Honorare'!$I$17:$L$23,4,FALSE),"")</f>
        <v/>
      </c>
      <c r="BU181" s="220" t="b">
        <f>E181&lt;&gt;config!$H$20</f>
        <v>1</v>
      </c>
      <c r="BV181" s="64" t="b">
        <f t="shared" si="184"/>
        <v>0</v>
      </c>
      <c r="BW181" s="53" t="b">
        <f t="shared" si="185"/>
        <v>0</v>
      </c>
      <c r="BX181" s="53"/>
      <c r="BY181" s="53"/>
      <c r="BZ181" s="53"/>
      <c r="CA181" s="53"/>
      <c r="CB181" s="53"/>
      <c r="CI181" s="53"/>
      <c r="CJ181" s="53"/>
      <c r="CK181" s="53"/>
    </row>
    <row r="182" spans="2:89" ht="15" customHeight="1" x14ac:dyDescent="0.2">
      <c r="B182" s="203" t="str">
        <f t="shared" si="186"/>
        <v/>
      </c>
      <c r="C182" s="217"/>
      <c r="D182" s="127"/>
      <c r="E182" s="96"/>
      <c r="F182" s="271"/>
      <c r="G182" s="180"/>
      <c r="H182" s="181"/>
      <c r="I182" s="219"/>
      <c r="J182" s="259"/>
      <c r="K182" s="181"/>
      <c r="L182" s="273"/>
      <c r="M182" s="207" t="str">
        <f t="shared" si="138"/>
        <v/>
      </c>
      <c r="N182" s="160" t="str">
        <f t="shared" si="139"/>
        <v/>
      </c>
      <c r="O182" s="161" t="str">
        <f t="shared" si="192"/>
        <v/>
      </c>
      <c r="P182" s="252" t="str">
        <f t="shared" si="193"/>
        <v/>
      </c>
      <c r="Q182" s="254" t="str">
        <f t="shared" si="194"/>
        <v/>
      </c>
      <c r="R182" s="252" t="str">
        <f t="shared" si="140"/>
        <v/>
      </c>
      <c r="S182" s="258" t="str">
        <f t="shared" si="187"/>
        <v/>
      </c>
      <c r="T182" s="252" t="str">
        <f t="shared" si="188"/>
        <v/>
      </c>
      <c r="U182" s="258" t="str">
        <f t="shared" si="189"/>
        <v/>
      </c>
      <c r="V182" s="252" t="str">
        <f t="shared" si="190"/>
        <v/>
      </c>
      <c r="W182" s="258" t="str">
        <f t="shared" si="191"/>
        <v/>
      </c>
      <c r="X182" s="120"/>
      <c r="Y182" s="267"/>
      <c r="Z182" s="4" t="b">
        <f t="shared" si="141"/>
        <v>1</v>
      </c>
      <c r="AA182" s="4" t="b">
        <f t="shared" si="142"/>
        <v>0</v>
      </c>
      <c r="AB182" s="61" t="str">
        <f t="shared" si="143"/>
        <v/>
      </c>
      <c r="AC182" s="61" t="str">
        <f t="shared" si="144"/>
        <v/>
      </c>
      <c r="AD182" s="61" t="str">
        <f t="shared" si="145"/>
        <v/>
      </c>
      <c r="AE182" s="61" t="str">
        <f t="shared" si="146"/>
        <v/>
      </c>
      <c r="AF182" s="232" t="str">
        <f t="shared" si="147"/>
        <v/>
      </c>
      <c r="AG182" s="61" t="str">
        <f t="shared" si="148"/>
        <v/>
      </c>
      <c r="AH182" s="61" t="b">
        <f t="shared" si="149"/>
        <v>0</v>
      </c>
      <c r="AI182" s="61" t="b">
        <f t="shared" si="150"/>
        <v>1</v>
      </c>
      <c r="AJ182" s="61" t="b">
        <f t="shared" si="151"/>
        <v>1</v>
      </c>
      <c r="AK182" s="61" t="b">
        <f t="shared" si="152"/>
        <v>0</v>
      </c>
      <c r="AL182" s="61" t="b">
        <f t="shared" si="153"/>
        <v>0</v>
      </c>
      <c r="AM182" s="220" t="b">
        <f t="shared" si="154"/>
        <v>0</v>
      </c>
      <c r="AN182" s="220" t="b">
        <f t="shared" si="155"/>
        <v>0</v>
      </c>
      <c r="AO182" s="220" t="str">
        <f t="shared" si="156"/>
        <v/>
      </c>
      <c r="AP182" s="220" t="str">
        <f t="shared" si="157"/>
        <v/>
      </c>
      <c r="AQ182" s="220" t="str">
        <f t="shared" si="158"/>
        <v/>
      </c>
      <c r="AR182" s="220" t="str">
        <f t="shared" si="159"/>
        <v/>
      </c>
      <c r="AS182" s="4" t="str">
        <f t="shared" si="160"/>
        <v/>
      </c>
      <c r="AT182" s="220" t="str">
        <f t="shared" si="161"/>
        <v/>
      </c>
      <c r="AU182" s="220" t="str">
        <f t="shared" si="162"/>
        <v/>
      </c>
      <c r="AV182" s="220" t="str">
        <f t="shared" si="163"/>
        <v/>
      </c>
      <c r="AW182" s="233" t="str">
        <f t="shared" si="164"/>
        <v/>
      </c>
      <c r="AX182" s="233" t="str">
        <f t="shared" si="165"/>
        <v/>
      </c>
      <c r="AY182" s="222" t="str">
        <f t="shared" si="166"/>
        <v/>
      </c>
      <c r="AZ182" s="222" t="str">
        <f t="shared" si="167"/>
        <v/>
      </c>
      <c r="BA182" s="220" t="str">
        <f t="shared" si="168"/>
        <v/>
      </c>
      <c r="BB182" s="222" t="str">
        <f t="shared" si="169"/>
        <v/>
      </c>
      <c r="BC182" s="233" t="str">
        <f t="shared" si="170"/>
        <v/>
      </c>
      <c r="BD182" s="222" t="str">
        <f t="shared" si="171"/>
        <v/>
      </c>
      <c r="BE182" s="222" t="str">
        <f t="shared" si="172"/>
        <v/>
      </c>
      <c r="BF182" s="222" t="str">
        <f t="shared" si="173"/>
        <v/>
      </c>
      <c r="BG182" s="222" t="str">
        <f t="shared" si="174"/>
        <v/>
      </c>
      <c r="BH182" s="222" t="str">
        <f t="shared" si="175"/>
        <v/>
      </c>
      <c r="BI182" s="222" t="str">
        <f t="shared" si="176"/>
        <v/>
      </c>
      <c r="BJ182" s="222" t="str">
        <f t="shared" si="177"/>
        <v/>
      </c>
      <c r="BK182" s="222" t="str">
        <f t="shared" si="178"/>
        <v/>
      </c>
      <c r="BL182" s="220" t="str">
        <f t="shared" si="179"/>
        <v/>
      </c>
      <c r="BM182" s="220" t="str">
        <f t="shared" si="180"/>
        <v/>
      </c>
      <c r="BN182" s="220" t="str">
        <f t="shared" si="181"/>
        <v/>
      </c>
      <c r="BO182" s="220" t="str">
        <f t="shared" si="182"/>
        <v/>
      </c>
      <c r="BP182" s="220" t="str">
        <f>IF(AM182,VLOOKUP(AT182,'Beschäftigungsgruppen Honorare'!$I$17:$J$23,2,FALSE),"")</f>
        <v/>
      </c>
      <c r="BQ182" s="220" t="str">
        <f>IF(AN182,INDEX('Beschäftigungsgruppen Honorare'!$J$28:$M$31,BO182,BN182),"")</f>
        <v/>
      </c>
      <c r="BR182" s="220" t="str">
        <f t="shared" si="183"/>
        <v/>
      </c>
      <c r="BS182" s="220" t="str">
        <f>IF(AM182,VLOOKUP(AT182,'Beschäftigungsgruppen Honorare'!$I$17:$L$23,3,FALSE),"")</f>
        <v/>
      </c>
      <c r="BT182" s="220" t="str">
        <f>IF(AM182,VLOOKUP(AT182,'Beschäftigungsgruppen Honorare'!$I$17:$L$23,4,FALSE),"")</f>
        <v/>
      </c>
      <c r="BU182" s="220" t="b">
        <f>E182&lt;&gt;config!$H$20</f>
        <v>1</v>
      </c>
      <c r="BV182" s="64" t="b">
        <f t="shared" si="184"/>
        <v>0</v>
      </c>
      <c r="BW182" s="53" t="b">
        <f t="shared" si="185"/>
        <v>0</v>
      </c>
      <c r="BX182" s="53"/>
      <c r="BY182" s="53"/>
      <c r="BZ182" s="53"/>
      <c r="CA182" s="53"/>
      <c r="CB182" s="53"/>
      <c r="CI182" s="53"/>
      <c r="CJ182" s="53"/>
      <c r="CK182" s="53"/>
    </row>
    <row r="183" spans="2:89" ht="15" customHeight="1" x14ac:dyDescent="0.2">
      <c r="B183" s="203" t="str">
        <f t="shared" si="186"/>
        <v/>
      </c>
      <c r="C183" s="217"/>
      <c r="D183" s="127"/>
      <c r="E183" s="96"/>
      <c r="F183" s="271"/>
      <c r="G183" s="180"/>
      <c r="H183" s="181"/>
      <c r="I183" s="219"/>
      <c r="J183" s="259"/>
      <c r="K183" s="181"/>
      <c r="L183" s="273"/>
      <c r="M183" s="207" t="str">
        <f t="shared" si="138"/>
        <v/>
      </c>
      <c r="N183" s="160" t="str">
        <f t="shared" si="139"/>
        <v/>
      </c>
      <c r="O183" s="161" t="str">
        <f t="shared" si="192"/>
        <v/>
      </c>
      <c r="P183" s="252" t="str">
        <f t="shared" si="193"/>
        <v/>
      </c>
      <c r="Q183" s="254" t="str">
        <f t="shared" si="194"/>
        <v/>
      </c>
      <c r="R183" s="252" t="str">
        <f t="shared" si="140"/>
        <v/>
      </c>
      <c r="S183" s="258" t="str">
        <f t="shared" si="187"/>
        <v/>
      </c>
      <c r="T183" s="252" t="str">
        <f t="shared" si="188"/>
        <v/>
      </c>
      <c r="U183" s="258" t="str">
        <f t="shared" si="189"/>
        <v/>
      </c>
      <c r="V183" s="252" t="str">
        <f t="shared" si="190"/>
        <v/>
      </c>
      <c r="W183" s="258" t="str">
        <f t="shared" si="191"/>
        <v/>
      </c>
      <c r="X183" s="120"/>
      <c r="Y183" s="267"/>
      <c r="Z183" s="4" t="b">
        <f t="shared" si="141"/>
        <v>1</v>
      </c>
      <c r="AA183" s="4" t="b">
        <f t="shared" si="142"/>
        <v>0</v>
      </c>
      <c r="AB183" s="61" t="str">
        <f t="shared" si="143"/>
        <v/>
      </c>
      <c r="AC183" s="61" t="str">
        <f t="shared" si="144"/>
        <v/>
      </c>
      <c r="AD183" s="61" t="str">
        <f t="shared" si="145"/>
        <v/>
      </c>
      <c r="AE183" s="61" t="str">
        <f t="shared" si="146"/>
        <v/>
      </c>
      <c r="AF183" s="232" t="str">
        <f t="shared" si="147"/>
        <v/>
      </c>
      <c r="AG183" s="61" t="str">
        <f t="shared" si="148"/>
        <v/>
      </c>
      <c r="AH183" s="61" t="b">
        <f t="shared" si="149"/>
        <v>0</v>
      </c>
      <c r="AI183" s="61" t="b">
        <f t="shared" si="150"/>
        <v>1</v>
      </c>
      <c r="AJ183" s="61" t="b">
        <f t="shared" si="151"/>
        <v>1</v>
      </c>
      <c r="AK183" s="61" t="b">
        <f t="shared" si="152"/>
        <v>0</v>
      </c>
      <c r="AL183" s="61" t="b">
        <f t="shared" si="153"/>
        <v>0</v>
      </c>
      <c r="AM183" s="220" t="b">
        <f t="shared" si="154"/>
        <v>0</v>
      </c>
      <c r="AN183" s="220" t="b">
        <f t="shared" si="155"/>
        <v>0</v>
      </c>
      <c r="AO183" s="220" t="str">
        <f t="shared" si="156"/>
        <v/>
      </c>
      <c r="AP183" s="220" t="str">
        <f t="shared" si="157"/>
        <v/>
      </c>
      <c r="AQ183" s="220" t="str">
        <f t="shared" si="158"/>
        <v/>
      </c>
      <c r="AR183" s="220" t="str">
        <f t="shared" si="159"/>
        <v/>
      </c>
      <c r="AS183" s="4" t="str">
        <f t="shared" si="160"/>
        <v/>
      </c>
      <c r="AT183" s="220" t="str">
        <f t="shared" si="161"/>
        <v/>
      </c>
      <c r="AU183" s="220" t="str">
        <f t="shared" si="162"/>
        <v/>
      </c>
      <c r="AV183" s="220" t="str">
        <f t="shared" si="163"/>
        <v/>
      </c>
      <c r="AW183" s="233" t="str">
        <f t="shared" si="164"/>
        <v/>
      </c>
      <c r="AX183" s="233" t="str">
        <f t="shared" si="165"/>
        <v/>
      </c>
      <c r="AY183" s="222" t="str">
        <f t="shared" si="166"/>
        <v/>
      </c>
      <c r="AZ183" s="222" t="str">
        <f t="shared" si="167"/>
        <v/>
      </c>
      <c r="BA183" s="220" t="str">
        <f t="shared" si="168"/>
        <v/>
      </c>
      <c r="BB183" s="222" t="str">
        <f t="shared" si="169"/>
        <v/>
      </c>
      <c r="BC183" s="233" t="str">
        <f t="shared" si="170"/>
        <v/>
      </c>
      <c r="BD183" s="222" t="str">
        <f t="shared" si="171"/>
        <v/>
      </c>
      <c r="BE183" s="222" t="str">
        <f t="shared" si="172"/>
        <v/>
      </c>
      <c r="BF183" s="222" t="str">
        <f t="shared" si="173"/>
        <v/>
      </c>
      <c r="BG183" s="222" t="str">
        <f t="shared" si="174"/>
        <v/>
      </c>
      <c r="BH183" s="222" t="str">
        <f t="shared" si="175"/>
        <v/>
      </c>
      <c r="BI183" s="222" t="str">
        <f t="shared" si="176"/>
        <v/>
      </c>
      <c r="BJ183" s="222" t="str">
        <f t="shared" si="177"/>
        <v/>
      </c>
      <c r="BK183" s="222" t="str">
        <f t="shared" si="178"/>
        <v/>
      </c>
      <c r="BL183" s="220" t="str">
        <f t="shared" si="179"/>
        <v/>
      </c>
      <c r="BM183" s="220" t="str">
        <f t="shared" si="180"/>
        <v/>
      </c>
      <c r="BN183" s="220" t="str">
        <f t="shared" si="181"/>
        <v/>
      </c>
      <c r="BO183" s="220" t="str">
        <f t="shared" si="182"/>
        <v/>
      </c>
      <c r="BP183" s="220" t="str">
        <f>IF(AM183,VLOOKUP(AT183,'Beschäftigungsgruppen Honorare'!$I$17:$J$23,2,FALSE),"")</f>
        <v/>
      </c>
      <c r="BQ183" s="220" t="str">
        <f>IF(AN183,INDEX('Beschäftigungsgruppen Honorare'!$J$28:$M$31,BO183,BN183),"")</f>
        <v/>
      </c>
      <c r="BR183" s="220" t="str">
        <f t="shared" si="183"/>
        <v/>
      </c>
      <c r="BS183" s="220" t="str">
        <f>IF(AM183,VLOOKUP(AT183,'Beschäftigungsgruppen Honorare'!$I$17:$L$23,3,FALSE),"")</f>
        <v/>
      </c>
      <c r="BT183" s="220" t="str">
        <f>IF(AM183,VLOOKUP(AT183,'Beschäftigungsgruppen Honorare'!$I$17:$L$23,4,FALSE),"")</f>
        <v/>
      </c>
      <c r="BU183" s="220" t="b">
        <f>E183&lt;&gt;config!$H$20</f>
        <v>1</v>
      </c>
      <c r="BV183" s="64" t="b">
        <f t="shared" si="184"/>
        <v>0</v>
      </c>
      <c r="BW183" s="53" t="b">
        <f t="shared" si="185"/>
        <v>0</v>
      </c>
      <c r="BX183" s="53"/>
      <c r="BY183" s="53"/>
      <c r="BZ183" s="53"/>
      <c r="CA183" s="53"/>
      <c r="CB183" s="53"/>
      <c r="CI183" s="53"/>
      <c r="CJ183" s="53"/>
      <c r="CK183" s="53"/>
    </row>
    <row r="184" spans="2:89" ht="15" customHeight="1" x14ac:dyDescent="0.2">
      <c r="B184" s="203" t="str">
        <f t="shared" si="186"/>
        <v/>
      </c>
      <c r="C184" s="217"/>
      <c r="D184" s="127"/>
      <c r="E184" s="96"/>
      <c r="F184" s="271"/>
      <c r="G184" s="180"/>
      <c r="H184" s="181"/>
      <c r="I184" s="219"/>
      <c r="J184" s="259"/>
      <c r="K184" s="181"/>
      <c r="L184" s="273"/>
      <c r="M184" s="207" t="str">
        <f t="shared" si="138"/>
        <v/>
      </c>
      <c r="N184" s="160" t="str">
        <f t="shared" si="139"/>
        <v/>
      </c>
      <c r="O184" s="161" t="str">
        <f t="shared" si="192"/>
        <v/>
      </c>
      <c r="P184" s="252" t="str">
        <f t="shared" si="193"/>
        <v/>
      </c>
      <c r="Q184" s="254" t="str">
        <f t="shared" si="194"/>
        <v/>
      </c>
      <c r="R184" s="252" t="str">
        <f t="shared" si="140"/>
        <v/>
      </c>
      <c r="S184" s="258" t="str">
        <f t="shared" si="187"/>
        <v/>
      </c>
      <c r="T184" s="252" t="str">
        <f t="shared" si="188"/>
        <v/>
      </c>
      <c r="U184" s="258" t="str">
        <f t="shared" si="189"/>
        <v/>
      </c>
      <c r="V184" s="252" t="str">
        <f t="shared" si="190"/>
        <v/>
      </c>
      <c r="W184" s="258" t="str">
        <f t="shared" si="191"/>
        <v/>
      </c>
      <c r="X184" s="120"/>
      <c r="Y184" s="267"/>
      <c r="Z184" s="4" t="b">
        <f t="shared" si="141"/>
        <v>1</v>
      </c>
      <c r="AA184" s="4" t="b">
        <f t="shared" si="142"/>
        <v>0</v>
      </c>
      <c r="AB184" s="61" t="str">
        <f t="shared" si="143"/>
        <v/>
      </c>
      <c r="AC184" s="61" t="str">
        <f t="shared" si="144"/>
        <v/>
      </c>
      <c r="AD184" s="61" t="str">
        <f t="shared" si="145"/>
        <v/>
      </c>
      <c r="AE184" s="61" t="str">
        <f t="shared" si="146"/>
        <v/>
      </c>
      <c r="AF184" s="232" t="str">
        <f t="shared" si="147"/>
        <v/>
      </c>
      <c r="AG184" s="61" t="str">
        <f t="shared" si="148"/>
        <v/>
      </c>
      <c r="AH184" s="61" t="b">
        <f t="shared" si="149"/>
        <v>0</v>
      </c>
      <c r="AI184" s="61" t="b">
        <f t="shared" si="150"/>
        <v>1</v>
      </c>
      <c r="AJ184" s="61" t="b">
        <f t="shared" si="151"/>
        <v>1</v>
      </c>
      <c r="AK184" s="61" t="b">
        <f t="shared" si="152"/>
        <v>0</v>
      </c>
      <c r="AL184" s="61" t="b">
        <f t="shared" si="153"/>
        <v>0</v>
      </c>
      <c r="AM184" s="220" t="b">
        <f t="shared" si="154"/>
        <v>0</v>
      </c>
      <c r="AN184" s="220" t="b">
        <f t="shared" si="155"/>
        <v>0</v>
      </c>
      <c r="AO184" s="220" t="str">
        <f t="shared" si="156"/>
        <v/>
      </c>
      <c r="AP184" s="220" t="str">
        <f t="shared" si="157"/>
        <v/>
      </c>
      <c r="AQ184" s="220" t="str">
        <f t="shared" si="158"/>
        <v/>
      </c>
      <c r="AR184" s="220" t="str">
        <f t="shared" si="159"/>
        <v/>
      </c>
      <c r="AS184" s="4" t="str">
        <f t="shared" si="160"/>
        <v/>
      </c>
      <c r="AT184" s="220" t="str">
        <f t="shared" si="161"/>
        <v/>
      </c>
      <c r="AU184" s="220" t="str">
        <f t="shared" si="162"/>
        <v/>
      </c>
      <c r="AV184" s="220" t="str">
        <f t="shared" si="163"/>
        <v/>
      </c>
      <c r="AW184" s="233" t="str">
        <f t="shared" si="164"/>
        <v/>
      </c>
      <c r="AX184" s="233" t="str">
        <f t="shared" si="165"/>
        <v/>
      </c>
      <c r="AY184" s="222" t="str">
        <f t="shared" si="166"/>
        <v/>
      </c>
      <c r="AZ184" s="222" t="str">
        <f t="shared" si="167"/>
        <v/>
      </c>
      <c r="BA184" s="220" t="str">
        <f t="shared" si="168"/>
        <v/>
      </c>
      <c r="BB184" s="222" t="str">
        <f t="shared" si="169"/>
        <v/>
      </c>
      <c r="BC184" s="233" t="str">
        <f t="shared" si="170"/>
        <v/>
      </c>
      <c r="BD184" s="222" t="str">
        <f t="shared" si="171"/>
        <v/>
      </c>
      <c r="BE184" s="222" t="str">
        <f t="shared" si="172"/>
        <v/>
      </c>
      <c r="BF184" s="222" t="str">
        <f t="shared" si="173"/>
        <v/>
      </c>
      <c r="BG184" s="222" t="str">
        <f t="shared" si="174"/>
        <v/>
      </c>
      <c r="BH184" s="222" t="str">
        <f t="shared" si="175"/>
        <v/>
      </c>
      <c r="BI184" s="222" t="str">
        <f t="shared" si="176"/>
        <v/>
      </c>
      <c r="BJ184" s="222" t="str">
        <f t="shared" si="177"/>
        <v/>
      </c>
      <c r="BK184" s="222" t="str">
        <f t="shared" si="178"/>
        <v/>
      </c>
      <c r="BL184" s="220" t="str">
        <f t="shared" si="179"/>
        <v/>
      </c>
      <c r="BM184" s="220" t="str">
        <f t="shared" si="180"/>
        <v/>
      </c>
      <c r="BN184" s="220" t="str">
        <f t="shared" si="181"/>
        <v/>
      </c>
      <c r="BO184" s="220" t="str">
        <f t="shared" si="182"/>
        <v/>
      </c>
      <c r="BP184" s="220" t="str">
        <f>IF(AM184,VLOOKUP(AT184,'Beschäftigungsgruppen Honorare'!$I$17:$J$23,2,FALSE),"")</f>
        <v/>
      </c>
      <c r="BQ184" s="220" t="str">
        <f>IF(AN184,INDEX('Beschäftigungsgruppen Honorare'!$J$28:$M$31,BO184,BN184),"")</f>
        <v/>
      </c>
      <c r="BR184" s="220" t="str">
        <f t="shared" si="183"/>
        <v/>
      </c>
      <c r="BS184" s="220" t="str">
        <f>IF(AM184,VLOOKUP(AT184,'Beschäftigungsgruppen Honorare'!$I$17:$L$23,3,FALSE),"")</f>
        <v/>
      </c>
      <c r="BT184" s="220" t="str">
        <f>IF(AM184,VLOOKUP(AT184,'Beschäftigungsgruppen Honorare'!$I$17:$L$23,4,FALSE),"")</f>
        <v/>
      </c>
      <c r="BU184" s="220" t="b">
        <f>E184&lt;&gt;config!$H$20</f>
        <v>1</v>
      </c>
      <c r="BV184" s="64" t="b">
        <f t="shared" si="184"/>
        <v>0</v>
      </c>
      <c r="BW184" s="53" t="b">
        <f t="shared" si="185"/>
        <v>0</v>
      </c>
      <c r="BX184" s="53"/>
      <c r="BY184" s="53"/>
      <c r="BZ184" s="53"/>
      <c r="CA184" s="53"/>
      <c r="CB184" s="53"/>
      <c r="CI184" s="53"/>
      <c r="CJ184" s="53"/>
      <c r="CK184" s="53"/>
    </row>
    <row r="185" spans="2:89" ht="15" customHeight="1" x14ac:dyDescent="0.2">
      <c r="B185" s="203" t="str">
        <f t="shared" si="186"/>
        <v/>
      </c>
      <c r="C185" s="217"/>
      <c r="D185" s="127"/>
      <c r="E185" s="96"/>
      <c r="F185" s="271"/>
      <c r="G185" s="180"/>
      <c r="H185" s="181"/>
      <c r="I185" s="219"/>
      <c r="J185" s="259"/>
      <c r="K185" s="181"/>
      <c r="L185" s="273"/>
      <c r="M185" s="207" t="str">
        <f t="shared" si="138"/>
        <v/>
      </c>
      <c r="N185" s="160" t="str">
        <f t="shared" si="139"/>
        <v/>
      </c>
      <c r="O185" s="161" t="str">
        <f t="shared" si="192"/>
        <v/>
      </c>
      <c r="P185" s="252" t="str">
        <f t="shared" si="193"/>
        <v/>
      </c>
      <c r="Q185" s="254" t="str">
        <f t="shared" si="194"/>
        <v/>
      </c>
      <c r="R185" s="252" t="str">
        <f t="shared" si="140"/>
        <v/>
      </c>
      <c r="S185" s="258" t="str">
        <f t="shared" si="187"/>
        <v/>
      </c>
      <c r="T185" s="252" t="str">
        <f t="shared" si="188"/>
        <v/>
      </c>
      <c r="U185" s="258" t="str">
        <f t="shared" si="189"/>
        <v/>
      </c>
      <c r="V185" s="252" t="str">
        <f t="shared" si="190"/>
        <v/>
      </c>
      <c r="W185" s="258" t="str">
        <f t="shared" si="191"/>
        <v/>
      </c>
      <c r="X185" s="120"/>
      <c r="Y185" s="267"/>
      <c r="Z185" s="4" t="b">
        <f t="shared" si="141"/>
        <v>1</v>
      </c>
      <c r="AA185" s="4" t="b">
        <f t="shared" si="142"/>
        <v>0</v>
      </c>
      <c r="AB185" s="61" t="str">
        <f t="shared" si="143"/>
        <v/>
      </c>
      <c r="AC185" s="61" t="str">
        <f t="shared" si="144"/>
        <v/>
      </c>
      <c r="AD185" s="61" t="str">
        <f t="shared" si="145"/>
        <v/>
      </c>
      <c r="AE185" s="61" t="str">
        <f t="shared" si="146"/>
        <v/>
      </c>
      <c r="AF185" s="232" t="str">
        <f t="shared" si="147"/>
        <v/>
      </c>
      <c r="AG185" s="61" t="str">
        <f t="shared" si="148"/>
        <v/>
      </c>
      <c r="AH185" s="61" t="b">
        <f t="shared" si="149"/>
        <v>0</v>
      </c>
      <c r="AI185" s="61" t="b">
        <f t="shared" si="150"/>
        <v>1</v>
      </c>
      <c r="AJ185" s="61" t="b">
        <f t="shared" si="151"/>
        <v>1</v>
      </c>
      <c r="AK185" s="61" t="b">
        <f t="shared" si="152"/>
        <v>0</v>
      </c>
      <c r="AL185" s="61" t="b">
        <f t="shared" si="153"/>
        <v>0</v>
      </c>
      <c r="AM185" s="220" t="b">
        <f t="shared" si="154"/>
        <v>0</v>
      </c>
      <c r="AN185" s="220" t="b">
        <f t="shared" si="155"/>
        <v>0</v>
      </c>
      <c r="AO185" s="220" t="str">
        <f t="shared" si="156"/>
        <v/>
      </c>
      <c r="AP185" s="220" t="str">
        <f t="shared" si="157"/>
        <v/>
      </c>
      <c r="AQ185" s="220" t="str">
        <f t="shared" si="158"/>
        <v/>
      </c>
      <c r="AR185" s="220" t="str">
        <f t="shared" si="159"/>
        <v/>
      </c>
      <c r="AS185" s="4" t="str">
        <f t="shared" si="160"/>
        <v/>
      </c>
      <c r="AT185" s="220" t="str">
        <f t="shared" si="161"/>
        <v/>
      </c>
      <c r="AU185" s="220" t="str">
        <f t="shared" si="162"/>
        <v/>
      </c>
      <c r="AV185" s="220" t="str">
        <f t="shared" si="163"/>
        <v/>
      </c>
      <c r="AW185" s="233" t="str">
        <f t="shared" si="164"/>
        <v/>
      </c>
      <c r="AX185" s="233" t="str">
        <f t="shared" si="165"/>
        <v/>
      </c>
      <c r="AY185" s="222" t="str">
        <f t="shared" si="166"/>
        <v/>
      </c>
      <c r="AZ185" s="222" t="str">
        <f t="shared" si="167"/>
        <v/>
      </c>
      <c r="BA185" s="220" t="str">
        <f t="shared" si="168"/>
        <v/>
      </c>
      <c r="BB185" s="222" t="str">
        <f t="shared" si="169"/>
        <v/>
      </c>
      <c r="BC185" s="233" t="str">
        <f t="shared" si="170"/>
        <v/>
      </c>
      <c r="BD185" s="222" t="str">
        <f t="shared" si="171"/>
        <v/>
      </c>
      <c r="BE185" s="222" t="str">
        <f t="shared" si="172"/>
        <v/>
      </c>
      <c r="BF185" s="222" t="str">
        <f t="shared" si="173"/>
        <v/>
      </c>
      <c r="BG185" s="222" t="str">
        <f t="shared" si="174"/>
        <v/>
      </c>
      <c r="BH185" s="222" t="str">
        <f t="shared" si="175"/>
        <v/>
      </c>
      <c r="BI185" s="222" t="str">
        <f t="shared" si="176"/>
        <v/>
      </c>
      <c r="BJ185" s="222" t="str">
        <f t="shared" si="177"/>
        <v/>
      </c>
      <c r="BK185" s="222" t="str">
        <f t="shared" si="178"/>
        <v/>
      </c>
      <c r="BL185" s="220" t="str">
        <f t="shared" si="179"/>
        <v/>
      </c>
      <c r="BM185" s="220" t="str">
        <f t="shared" si="180"/>
        <v/>
      </c>
      <c r="BN185" s="220" t="str">
        <f t="shared" si="181"/>
        <v/>
      </c>
      <c r="BO185" s="220" t="str">
        <f t="shared" si="182"/>
        <v/>
      </c>
      <c r="BP185" s="220" t="str">
        <f>IF(AM185,VLOOKUP(AT185,'Beschäftigungsgruppen Honorare'!$I$17:$J$23,2,FALSE),"")</f>
        <v/>
      </c>
      <c r="BQ185" s="220" t="str">
        <f>IF(AN185,INDEX('Beschäftigungsgruppen Honorare'!$J$28:$M$31,BO185,BN185),"")</f>
        <v/>
      </c>
      <c r="BR185" s="220" t="str">
        <f t="shared" si="183"/>
        <v/>
      </c>
      <c r="BS185" s="220" t="str">
        <f>IF(AM185,VLOOKUP(AT185,'Beschäftigungsgruppen Honorare'!$I$17:$L$23,3,FALSE),"")</f>
        <v/>
      </c>
      <c r="BT185" s="220" t="str">
        <f>IF(AM185,VLOOKUP(AT185,'Beschäftigungsgruppen Honorare'!$I$17:$L$23,4,FALSE),"")</f>
        <v/>
      </c>
      <c r="BU185" s="220" t="b">
        <f>E185&lt;&gt;config!$H$20</f>
        <v>1</v>
      </c>
      <c r="BV185" s="64" t="b">
        <f t="shared" si="184"/>
        <v>0</v>
      </c>
      <c r="BW185" s="53" t="b">
        <f t="shared" si="185"/>
        <v>0</v>
      </c>
      <c r="BX185" s="53"/>
      <c r="BY185" s="53"/>
      <c r="BZ185" s="53"/>
      <c r="CA185" s="53"/>
      <c r="CB185" s="53"/>
      <c r="CI185" s="53"/>
      <c r="CJ185" s="53"/>
      <c r="CK185" s="53"/>
    </row>
    <row r="186" spans="2:89" ht="15" customHeight="1" x14ac:dyDescent="0.2">
      <c r="B186" s="203" t="str">
        <f t="shared" si="186"/>
        <v/>
      </c>
      <c r="C186" s="217"/>
      <c r="D186" s="127"/>
      <c r="E186" s="96"/>
      <c r="F186" s="271"/>
      <c r="G186" s="180"/>
      <c r="H186" s="181"/>
      <c r="I186" s="219"/>
      <c r="J186" s="259"/>
      <c r="K186" s="181"/>
      <c r="L186" s="273"/>
      <c r="M186" s="207" t="str">
        <f t="shared" si="138"/>
        <v/>
      </c>
      <c r="N186" s="160" t="str">
        <f t="shared" si="139"/>
        <v/>
      </c>
      <c r="O186" s="161" t="str">
        <f t="shared" si="192"/>
        <v/>
      </c>
      <c r="P186" s="252" t="str">
        <f t="shared" si="193"/>
        <v/>
      </c>
      <c r="Q186" s="254" t="str">
        <f t="shared" si="194"/>
        <v/>
      </c>
      <c r="R186" s="252" t="str">
        <f t="shared" si="140"/>
        <v/>
      </c>
      <c r="S186" s="258" t="str">
        <f t="shared" si="187"/>
        <v/>
      </c>
      <c r="T186" s="252" t="str">
        <f t="shared" si="188"/>
        <v/>
      </c>
      <c r="U186" s="258" t="str">
        <f t="shared" si="189"/>
        <v/>
      </c>
      <c r="V186" s="252" t="str">
        <f t="shared" si="190"/>
        <v/>
      </c>
      <c r="W186" s="258" t="str">
        <f t="shared" si="191"/>
        <v/>
      </c>
      <c r="X186" s="120"/>
      <c r="Y186" s="267"/>
      <c r="Z186" s="4" t="b">
        <f t="shared" si="141"/>
        <v>1</v>
      </c>
      <c r="AA186" s="4" t="b">
        <f t="shared" si="142"/>
        <v>0</v>
      </c>
      <c r="AB186" s="61" t="str">
        <f t="shared" si="143"/>
        <v/>
      </c>
      <c r="AC186" s="61" t="str">
        <f t="shared" si="144"/>
        <v/>
      </c>
      <c r="AD186" s="61" t="str">
        <f t="shared" si="145"/>
        <v/>
      </c>
      <c r="AE186" s="61" t="str">
        <f t="shared" si="146"/>
        <v/>
      </c>
      <c r="AF186" s="232" t="str">
        <f t="shared" si="147"/>
        <v/>
      </c>
      <c r="AG186" s="61" t="str">
        <f t="shared" si="148"/>
        <v/>
      </c>
      <c r="AH186" s="61" t="b">
        <f t="shared" si="149"/>
        <v>0</v>
      </c>
      <c r="AI186" s="61" t="b">
        <f t="shared" si="150"/>
        <v>1</v>
      </c>
      <c r="AJ186" s="61" t="b">
        <f t="shared" si="151"/>
        <v>1</v>
      </c>
      <c r="AK186" s="61" t="b">
        <f t="shared" si="152"/>
        <v>0</v>
      </c>
      <c r="AL186" s="61" t="b">
        <f t="shared" si="153"/>
        <v>0</v>
      </c>
      <c r="AM186" s="220" t="b">
        <f t="shared" si="154"/>
        <v>0</v>
      </c>
      <c r="AN186" s="220" t="b">
        <f t="shared" si="155"/>
        <v>0</v>
      </c>
      <c r="AO186" s="220" t="str">
        <f t="shared" si="156"/>
        <v/>
      </c>
      <c r="AP186" s="220" t="str">
        <f t="shared" si="157"/>
        <v/>
      </c>
      <c r="AQ186" s="220" t="str">
        <f t="shared" si="158"/>
        <v/>
      </c>
      <c r="AR186" s="220" t="str">
        <f t="shared" si="159"/>
        <v/>
      </c>
      <c r="AS186" s="4" t="str">
        <f t="shared" si="160"/>
        <v/>
      </c>
      <c r="AT186" s="220" t="str">
        <f t="shared" si="161"/>
        <v/>
      </c>
      <c r="AU186" s="220" t="str">
        <f t="shared" si="162"/>
        <v/>
      </c>
      <c r="AV186" s="220" t="str">
        <f t="shared" si="163"/>
        <v/>
      </c>
      <c r="AW186" s="233" t="str">
        <f t="shared" si="164"/>
        <v/>
      </c>
      <c r="AX186" s="233" t="str">
        <f t="shared" si="165"/>
        <v/>
      </c>
      <c r="AY186" s="222" t="str">
        <f t="shared" si="166"/>
        <v/>
      </c>
      <c r="AZ186" s="222" t="str">
        <f t="shared" si="167"/>
        <v/>
      </c>
      <c r="BA186" s="220" t="str">
        <f t="shared" si="168"/>
        <v/>
      </c>
      <c r="BB186" s="222" t="str">
        <f t="shared" si="169"/>
        <v/>
      </c>
      <c r="BC186" s="233" t="str">
        <f t="shared" si="170"/>
        <v/>
      </c>
      <c r="BD186" s="222" t="str">
        <f t="shared" si="171"/>
        <v/>
      </c>
      <c r="BE186" s="222" t="str">
        <f t="shared" si="172"/>
        <v/>
      </c>
      <c r="BF186" s="222" t="str">
        <f t="shared" si="173"/>
        <v/>
      </c>
      <c r="BG186" s="222" t="str">
        <f t="shared" si="174"/>
        <v/>
      </c>
      <c r="BH186" s="222" t="str">
        <f t="shared" si="175"/>
        <v/>
      </c>
      <c r="BI186" s="222" t="str">
        <f t="shared" si="176"/>
        <v/>
      </c>
      <c r="BJ186" s="222" t="str">
        <f t="shared" si="177"/>
        <v/>
      </c>
      <c r="BK186" s="222" t="str">
        <f t="shared" si="178"/>
        <v/>
      </c>
      <c r="BL186" s="220" t="str">
        <f t="shared" si="179"/>
        <v/>
      </c>
      <c r="BM186" s="220" t="str">
        <f t="shared" si="180"/>
        <v/>
      </c>
      <c r="BN186" s="220" t="str">
        <f t="shared" si="181"/>
        <v/>
      </c>
      <c r="BO186" s="220" t="str">
        <f t="shared" si="182"/>
        <v/>
      </c>
      <c r="BP186" s="220" t="str">
        <f>IF(AM186,VLOOKUP(AT186,'Beschäftigungsgruppen Honorare'!$I$17:$J$23,2,FALSE),"")</f>
        <v/>
      </c>
      <c r="BQ186" s="220" t="str">
        <f>IF(AN186,INDEX('Beschäftigungsgruppen Honorare'!$J$28:$M$31,BO186,BN186),"")</f>
        <v/>
      </c>
      <c r="BR186" s="220" t="str">
        <f t="shared" si="183"/>
        <v/>
      </c>
      <c r="BS186" s="220" t="str">
        <f>IF(AM186,VLOOKUP(AT186,'Beschäftigungsgruppen Honorare'!$I$17:$L$23,3,FALSE),"")</f>
        <v/>
      </c>
      <c r="BT186" s="220" t="str">
        <f>IF(AM186,VLOOKUP(AT186,'Beschäftigungsgruppen Honorare'!$I$17:$L$23,4,FALSE),"")</f>
        <v/>
      </c>
      <c r="BU186" s="220" t="b">
        <f>E186&lt;&gt;config!$H$20</f>
        <v>1</v>
      </c>
      <c r="BV186" s="64" t="b">
        <f t="shared" si="184"/>
        <v>0</v>
      </c>
      <c r="BW186" s="53" t="b">
        <f t="shared" si="185"/>
        <v>0</v>
      </c>
      <c r="BX186" s="53"/>
      <c r="BY186" s="53"/>
      <c r="BZ186" s="53"/>
      <c r="CA186" s="53"/>
      <c r="CB186" s="53"/>
      <c r="CI186" s="53"/>
      <c r="CJ186" s="53"/>
      <c r="CK186" s="53"/>
    </row>
    <row r="187" spans="2:89" ht="15" customHeight="1" x14ac:dyDescent="0.2">
      <c r="B187" s="203" t="str">
        <f t="shared" si="186"/>
        <v/>
      </c>
      <c r="C187" s="217"/>
      <c r="D187" s="127"/>
      <c r="E187" s="96"/>
      <c r="F187" s="271"/>
      <c r="G187" s="180"/>
      <c r="H187" s="181"/>
      <c r="I187" s="219"/>
      <c r="J187" s="259"/>
      <c r="K187" s="181"/>
      <c r="L187" s="273"/>
      <c r="M187" s="207" t="str">
        <f t="shared" si="138"/>
        <v/>
      </c>
      <c r="N187" s="160" t="str">
        <f t="shared" si="139"/>
        <v/>
      </c>
      <c r="O187" s="161" t="str">
        <f t="shared" si="192"/>
        <v/>
      </c>
      <c r="P187" s="252" t="str">
        <f t="shared" si="193"/>
        <v/>
      </c>
      <c r="Q187" s="254" t="str">
        <f t="shared" si="194"/>
        <v/>
      </c>
      <c r="R187" s="252" t="str">
        <f t="shared" si="140"/>
        <v/>
      </c>
      <c r="S187" s="258" t="str">
        <f t="shared" si="187"/>
        <v/>
      </c>
      <c r="T187" s="252" t="str">
        <f t="shared" si="188"/>
        <v/>
      </c>
      <c r="U187" s="258" t="str">
        <f t="shared" si="189"/>
        <v/>
      </c>
      <c r="V187" s="252" t="str">
        <f t="shared" si="190"/>
        <v/>
      </c>
      <c r="W187" s="258" t="str">
        <f t="shared" si="191"/>
        <v/>
      </c>
      <c r="X187" s="120"/>
      <c r="Y187" s="267"/>
      <c r="Z187" s="4" t="b">
        <f t="shared" si="141"/>
        <v>1</v>
      </c>
      <c r="AA187" s="4" t="b">
        <f t="shared" si="142"/>
        <v>0</v>
      </c>
      <c r="AB187" s="61" t="str">
        <f t="shared" si="143"/>
        <v/>
      </c>
      <c r="AC187" s="61" t="str">
        <f t="shared" si="144"/>
        <v/>
      </c>
      <c r="AD187" s="61" t="str">
        <f t="shared" si="145"/>
        <v/>
      </c>
      <c r="AE187" s="61" t="str">
        <f t="shared" si="146"/>
        <v/>
      </c>
      <c r="AF187" s="232" t="str">
        <f t="shared" si="147"/>
        <v/>
      </c>
      <c r="AG187" s="61" t="str">
        <f t="shared" si="148"/>
        <v/>
      </c>
      <c r="AH187" s="61" t="b">
        <f t="shared" si="149"/>
        <v>0</v>
      </c>
      <c r="AI187" s="61" t="b">
        <f t="shared" si="150"/>
        <v>1</v>
      </c>
      <c r="AJ187" s="61" t="b">
        <f t="shared" si="151"/>
        <v>1</v>
      </c>
      <c r="AK187" s="61" t="b">
        <f t="shared" si="152"/>
        <v>0</v>
      </c>
      <c r="AL187" s="61" t="b">
        <f t="shared" si="153"/>
        <v>0</v>
      </c>
      <c r="AM187" s="220" t="b">
        <f t="shared" si="154"/>
        <v>0</v>
      </c>
      <c r="AN187" s="220" t="b">
        <f t="shared" si="155"/>
        <v>0</v>
      </c>
      <c r="AO187" s="220" t="str">
        <f t="shared" si="156"/>
        <v/>
      </c>
      <c r="AP187" s="220" t="str">
        <f t="shared" si="157"/>
        <v/>
      </c>
      <c r="AQ187" s="220" t="str">
        <f t="shared" si="158"/>
        <v/>
      </c>
      <c r="AR187" s="220" t="str">
        <f t="shared" si="159"/>
        <v/>
      </c>
      <c r="AS187" s="4" t="str">
        <f t="shared" si="160"/>
        <v/>
      </c>
      <c r="AT187" s="220" t="str">
        <f t="shared" si="161"/>
        <v/>
      </c>
      <c r="AU187" s="220" t="str">
        <f t="shared" si="162"/>
        <v/>
      </c>
      <c r="AV187" s="220" t="str">
        <f t="shared" si="163"/>
        <v/>
      </c>
      <c r="AW187" s="233" t="str">
        <f t="shared" si="164"/>
        <v/>
      </c>
      <c r="AX187" s="233" t="str">
        <f t="shared" si="165"/>
        <v/>
      </c>
      <c r="AY187" s="222" t="str">
        <f t="shared" si="166"/>
        <v/>
      </c>
      <c r="AZ187" s="222" t="str">
        <f t="shared" si="167"/>
        <v/>
      </c>
      <c r="BA187" s="220" t="str">
        <f t="shared" si="168"/>
        <v/>
      </c>
      <c r="BB187" s="222" t="str">
        <f t="shared" si="169"/>
        <v/>
      </c>
      <c r="BC187" s="233" t="str">
        <f t="shared" si="170"/>
        <v/>
      </c>
      <c r="BD187" s="222" t="str">
        <f t="shared" si="171"/>
        <v/>
      </c>
      <c r="BE187" s="222" t="str">
        <f t="shared" si="172"/>
        <v/>
      </c>
      <c r="BF187" s="222" t="str">
        <f t="shared" si="173"/>
        <v/>
      </c>
      <c r="BG187" s="222" t="str">
        <f t="shared" si="174"/>
        <v/>
      </c>
      <c r="BH187" s="222" t="str">
        <f t="shared" si="175"/>
        <v/>
      </c>
      <c r="BI187" s="222" t="str">
        <f t="shared" si="176"/>
        <v/>
      </c>
      <c r="BJ187" s="222" t="str">
        <f t="shared" si="177"/>
        <v/>
      </c>
      <c r="BK187" s="222" t="str">
        <f t="shared" si="178"/>
        <v/>
      </c>
      <c r="BL187" s="220" t="str">
        <f t="shared" si="179"/>
        <v/>
      </c>
      <c r="BM187" s="220" t="str">
        <f t="shared" si="180"/>
        <v/>
      </c>
      <c r="BN187" s="220" t="str">
        <f t="shared" si="181"/>
        <v/>
      </c>
      <c r="BO187" s="220" t="str">
        <f t="shared" si="182"/>
        <v/>
      </c>
      <c r="BP187" s="220" t="str">
        <f>IF(AM187,VLOOKUP(AT187,'Beschäftigungsgruppen Honorare'!$I$17:$J$23,2,FALSE),"")</f>
        <v/>
      </c>
      <c r="BQ187" s="220" t="str">
        <f>IF(AN187,INDEX('Beschäftigungsgruppen Honorare'!$J$28:$M$31,BO187,BN187),"")</f>
        <v/>
      </c>
      <c r="BR187" s="220" t="str">
        <f t="shared" si="183"/>
        <v/>
      </c>
      <c r="BS187" s="220" t="str">
        <f>IF(AM187,VLOOKUP(AT187,'Beschäftigungsgruppen Honorare'!$I$17:$L$23,3,FALSE),"")</f>
        <v/>
      </c>
      <c r="BT187" s="220" t="str">
        <f>IF(AM187,VLOOKUP(AT187,'Beschäftigungsgruppen Honorare'!$I$17:$L$23,4,FALSE),"")</f>
        <v/>
      </c>
      <c r="BU187" s="220" t="b">
        <f>E187&lt;&gt;config!$H$20</f>
        <v>1</v>
      </c>
      <c r="BV187" s="64" t="b">
        <f t="shared" si="184"/>
        <v>0</v>
      </c>
      <c r="BW187" s="53" t="b">
        <f t="shared" si="185"/>
        <v>0</v>
      </c>
      <c r="BX187" s="53"/>
      <c r="BY187" s="53"/>
      <c r="BZ187" s="53"/>
      <c r="CA187" s="53"/>
      <c r="CB187" s="53"/>
      <c r="CI187" s="53"/>
      <c r="CJ187" s="53"/>
      <c r="CK187" s="53"/>
    </row>
    <row r="188" spans="2:89" ht="15" customHeight="1" x14ac:dyDescent="0.2">
      <c r="B188" s="203" t="str">
        <f t="shared" si="186"/>
        <v/>
      </c>
      <c r="C188" s="217"/>
      <c r="D188" s="127"/>
      <c r="E188" s="96"/>
      <c r="F188" s="271"/>
      <c r="G188" s="180"/>
      <c r="H188" s="181"/>
      <c r="I188" s="219"/>
      <c r="J188" s="259"/>
      <c r="K188" s="181"/>
      <c r="L188" s="273"/>
      <c r="M188" s="207" t="str">
        <f t="shared" si="138"/>
        <v/>
      </c>
      <c r="N188" s="160" t="str">
        <f t="shared" si="139"/>
        <v/>
      </c>
      <c r="O188" s="161" t="str">
        <f t="shared" si="192"/>
        <v/>
      </c>
      <c r="P188" s="252" t="str">
        <f t="shared" si="193"/>
        <v/>
      </c>
      <c r="Q188" s="254" t="str">
        <f t="shared" si="194"/>
        <v/>
      </c>
      <c r="R188" s="252" t="str">
        <f t="shared" si="140"/>
        <v/>
      </c>
      <c r="S188" s="258" t="str">
        <f t="shared" si="187"/>
        <v/>
      </c>
      <c r="T188" s="252" t="str">
        <f t="shared" si="188"/>
        <v/>
      </c>
      <c r="U188" s="258" t="str">
        <f t="shared" si="189"/>
        <v/>
      </c>
      <c r="V188" s="252" t="str">
        <f t="shared" si="190"/>
        <v/>
      </c>
      <c r="W188" s="258" t="str">
        <f t="shared" si="191"/>
        <v/>
      </c>
      <c r="X188" s="120"/>
      <c r="Y188" s="267"/>
      <c r="Z188" s="4" t="b">
        <f t="shared" si="141"/>
        <v>1</v>
      </c>
      <c r="AA188" s="4" t="b">
        <f t="shared" si="142"/>
        <v>0</v>
      </c>
      <c r="AB188" s="61" t="str">
        <f t="shared" si="143"/>
        <v/>
      </c>
      <c r="AC188" s="61" t="str">
        <f t="shared" si="144"/>
        <v/>
      </c>
      <c r="AD188" s="61" t="str">
        <f t="shared" si="145"/>
        <v/>
      </c>
      <c r="AE188" s="61" t="str">
        <f t="shared" si="146"/>
        <v/>
      </c>
      <c r="AF188" s="232" t="str">
        <f t="shared" si="147"/>
        <v/>
      </c>
      <c r="AG188" s="61" t="str">
        <f t="shared" si="148"/>
        <v/>
      </c>
      <c r="AH188" s="61" t="b">
        <f t="shared" si="149"/>
        <v>0</v>
      </c>
      <c r="AI188" s="61" t="b">
        <f t="shared" si="150"/>
        <v>1</v>
      </c>
      <c r="AJ188" s="61" t="b">
        <f t="shared" si="151"/>
        <v>1</v>
      </c>
      <c r="AK188" s="61" t="b">
        <f t="shared" si="152"/>
        <v>0</v>
      </c>
      <c r="AL188" s="61" t="b">
        <f t="shared" si="153"/>
        <v>0</v>
      </c>
      <c r="AM188" s="220" t="b">
        <f t="shared" si="154"/>
        <v>0</v>
      </c>
      <c r="AN188" s="220" t="b">
        <f t="shared" si="155"/>
        <v>0</v>
      </c>
      <c r="AO188" s="220" t="str">
        <f t="shared" si="156"/>
        <v/>
      </c>
      <c r="AP188" s="220" t="str">
        <f t="shared" si="157"/>
        <v/>
      </c>
      <c r="AQ188" s="220" t="str">
        <f t="shared" si="158"/>
        <v/>
      </c>
      <c r="AR188" s="220" t="str">
        <f t="shared" si="159"/>
        <v/>
      </c>
      <c r="AS188" s="4" t="str">
        <f t="shared" si="160"/>
        <v/>
      </c>
      <c r="AT188" s="220" t="str">
        <f t="shared" si="161"/>
        <v/>
      </c>
      <c r="AU188" s="220" t="str">
        <f t="shared" si="162"/>
        <v/>
      </c>
      <c r="AV188" s="220" t="str">
        <f t="shared" si="163"/>
        <v/>
      </c>
      <c r="AW188" s="233" t="str">
        <f t="shared" si="164"/>
        <v/>
      </c>
      <c r="AX188" s="233" t="str">
        <f t="shared" si="165"/>
        <v/>
      </c>
      <c r="AY188" s="222" t="str">
        <f t="shared" si="166"/>
        <v/>
      </c>
      <c r="AZ188" s="222" t="str">
        <f t="shared" si="167"/>
        <v/>
      </c>
      <c r="BA188" s="220" t="str">
        <f t="shared" si="168"/>
        <v/>
      </c>
      <c r="BB188" s="222" t="str">
        <f t="shared" si="169"/>
        <v/>
      </c>
      <c r="BC188" s="233" t="str">
        <f t="shared" si="170"/>
        <v/>
      </c>
      <c r="BD188" s="222" t="str">
        <f t="shared" si="171"/>
        <v/>
      </c>
      <c r="BE188" s="222" t="str">
        <f t="shared" si="172"/>
        <v/>
      </c>
      <c r="BF188" s="222" t="str">
        <f t="shared" si="173"/>
        <v/>
      </c>
      <c r="BG188" s="222" t="str">
        <f t="shared" si="174"/>
        <v/>
      </c>
      <c r="BH188" s="222" t="str">
        <f t="shared" si="175"/>
        <v/>
      </c>
      <c r="BI188" s="222" t="str">
        <f t="shared" si="176"/>
        <v/>
      </c>
      <c r="BJ188" s="222" t="str">
        <f t="shared" si="177"/>
        <v/>
      </c>
      <c r="BK188" s="222" t="str">
        <f t="shared" si="178"/>
        <v/>
      </c>
      <c r="BL188" s="220" t="str">
        <f t="shared" si="179"/>
        <v/>
      </c>
      <c r="BM188" s="220" t="str">
        <f t="shared" si="180"/>
        <v/>
      </c>
      <c r="BN188" s="220" t="str">
        <f t="shared" si="181"/>
        <v/>
      </c>
      <c r="BO188" s="220" t="str">
        <f t="shared" si="182"/>
        <v/>
      </c>
      <c r="BP188" s="220" t="str">
        <f>IF(AM188,VLOOKUP(AT188,'Beschäftigungsgruppen Honorare'!$I$17:$J$23,2,FALSE),"")</f>
        <v/>
      </c>
      <c r="BQ188" s="220" t="str">
        <f>IF(AN188,INDEX('Beschäftigungsgruppen Honorare'!$J$28:$M$31,BO188,BN188),"")</f>
        <v/>
      </c>
      <c r="BR188" s="220" t="str">
        <f t="shared" si="183"/>
        <v/>
      </c>
      <c r="BS188" s="220" t="str">
        <f>IF(AM188,VLOOKUP(AT188,'Beschäftigungsgruppen Honorare'!$I$17:$L$23,3,FALSE),"")</f>
        <v/>
      </c>
      <c r="BT188" s="220" t="str">
        <f>IF(AM188,VLOOKUP(AT188,'Beschäftigungsgruppen Honorare'!$I$17:$L$23,4,FALSE),"")</f>
        <v/>
      </c>
      <c r="BU188" s="220" t="b">
        <f>E188&lt;&gt;config!$H$20</f>
        <v>1</v>
      </c>
      <c r="BV188" s="64" t="b">
        <f t="shared" si="184"/>
        <v>0</v>
      </c>
      <c r="BW188" s="53" t="b">
        <f t="shared" si="185"/>
        <v>0</v>
      </c>
      <c r="BX188" s="53"/>
      <c r="BY188" s="53"/>
      <c r="BZ188" s="53"/>
      <c r="CA188" s="53"/>
      <c r="CB188" s="53"/>
      <c r="CI188" s="53"/>
      <c r="CJ188" s="53"/>
      <c r="CK188" s="53"/>
    </row>
    <row r="189" spans="2:89" ht="15" customHeight="1" x14ac:dyDescent="0.2">
      <c r="B189" s="203" t="str">
        <f t="shared" si="186"/>
        <v/>
      </c>
      <c r="C189" s="217"/>
      <c r="D189" s="127"/>
      <c r="E189" s="96"/>
      <c r="F189" s="271"/>
      <c r="G189" s="180"/>
      <c r="H189" s="181"/>
      <c r="I189" s="219"/>
      <c r="J189" s="259"/>
      <c r="K189" s="181"/>
      <c r="L189" s="273"/>
      <c r="M189" s="207" t="str">
        <f t="shared" si="138"/>
        <v/>
      </c>
      <c r="N189" s="160" t="str">
        <f t="shared" si="139"/>
        <v/>
      </c>
      <c r="O189" s="161" t="str">
        <f t="shared" si="192"/>
        <v/>
      </c>
      <c r="P189" s="252" t="str">
        <f t="shared" si="193"/>
        <v/>
      </c>
      <c r="Q189" s="254" t="str">
        <f t="shared" si="194"/>
        <v/>
      </c>
      <c r="R189" s="252" t="str">
        <f t="shared" si="140"/>
        <v/>
      </c>
      <c r="S189" s="258" t="str">
        <f t="shared" si="187"/>
        <v/>
      </c>
      <c r="T189" s="252" t="str">
        <f t="shared" si="188"/>
        <v/>
      </c>
      <c r="U189" s="258" t="str">
        <f t="shared" si="189"/>
        <v/>
      </c>
      <c r="V189" s="252" t="str">
        <f t="shared" si="190"/>
        <v/>
      </c>
      <c r="W189" s="258" t="str">
        <f t="shared" si="191"/>
        <v/>
      </c>
      <c r="X189" s="120"/>
      <c r="Y189" s="267"/>
      <c r="Z189" s="4" t="b">
        <f t="shared" si="141"/>
        <v>1</v>
      </c>
      <c r="AA189" s="4" t="b">
        <f t="shared" si="142"/>
        <v>0</v>
      </c>
      <c r="AB189" s="61" t="str">
        <f t="shared" si="143"/>
        <v/>
      </c>
      <c r="AC189" s="61" t="str">
        <f t="shared" si="144"/>
        <v/>
      </c>
      <c r="AD189" s="61" t="str">
        <f t="shared" si="145"/>
        <v/>
      </c>
      <c r="AE189" s="61" t="str">
        <f t="shared" si="146"/>
        <v/>
      </c>
      <c r="AF189" s="232" t="str">
        <f t="shared" si="147"/>
        <v/>
      </c>
      <c r="AG189" s="61" t="str">
        <f t="shared" si="148"/>
        <v/>
      </c>
      <c r="AH189" s="61" t="b">
        <f t="shared" si="149"/>
        <v>0</v>
      </c>
      <c r="AI189" s="61" t="b">
        <f t="shared" si="150"/>
        <v>1</v>
      </c>
      <c r="AJ189" s="61" t="b">
        <f t="shared" si="151"/>
        <v>1</v>
      </c>
      <c r="AK189" s="61" t="b">
        <f t="shared" si="152"/>
        <v>0</v>
      </c>
      <c r="AL189" s="61" t="b">
        <f t="shared" si="153"/>
        <v>0</v>
      </c>
      <c r="AM189" s="220" t="b">
        <f t="shared" si="154"/>
        <v>0</v>
      </c>
      <c r="AN189" s="220" t="b">
        <f t="shared" si="155"/>
        <v>0</v>
      </c>
      <c r="AO189" s="220" t="str">
        <f t="shared" si="156"/>
        <v/>
      </c>
      <c r="AP189" s="220" t="str">
        <f t="shared" si="157"/>
        <v/>
      </c>
      <c r="AQ189" s="220" t="str">
        <f t="shared" si="158"/>
        <v/>
      </c>
      <c r="AR189" s="220" t="str">
        <f t="shared" si="159"/>
        <v/>
      </c>
      <c r="AS189" s="4" t="str">
        <f t="shared" si="160"/>
        <v/>
      </c>
      <c r="AT189" s="220" t="str">
        <f t="shared" si="161"/>
        <v/>
      </c>
      <c r="AU189" s="220" t="str">
        <f t="shared" si="162"/>
        <v/>
      </c>
      <c r="AV189" s="220" t="str">
        <f t="shared" si="163"/>
        <v/>
      </c>
      <c r="AW189" s="233" t="str">
        <f t="shared" si="164"/>
        <v/>
      </c>
      <c r="AX189" s="233" t="str">
        <f t="shared" si="165"/>
        <v/>
      </c>
      <c r="AY189" s="222" t="str">
        <f t="shared" si="166"/>
        <v/>
      </c>
      <c r="AZ189" s="222" t="str">
        <f t="shared" si="167"/>
        <v/>
      </c>
      <c r="BA189" s="220" t="str">
        <f t="shared" si="168"/>
        <v/>
      </c>
      <c r="BB189" s="222" t="str">
        <f t="shared" si="169"/>
        <v/>
      </c>
      <c r="BC189" s="233" t="str">
        <f t="shared" si="170"/>
        <v/>
      </c>
      <c r="BD189" s="222" t="str">
        <f t="shared" si="171"/>
        <v/>
      </c>
      <c r="BE189" s="222" t="str">
        <f t="shared" si="172"/>
        <v/>
      </c>
      <c r="BF189" s="222" t="str">
        <f t="shared" si="173"/>
        <v/>
      </c>
      <c r="BG189" s="222" t="str">
        <f t="shared" si="174"/>
        <v/>
      </c>
      <c r="BH189" s="222" t="str">
        <f t="shared" si="175"/>
        <v/>
      </c>
      <c r="BI189" s="222" t="str">
        <f t="shared" si="176"/>
        <v/>
      </c>
      <c r="BJ189" s="222" t="str">
        <f t="shared" si="177"/>
        <v/>
      </c>
      <c r="BK189" s="222" t="str">
        <f t="shared" si="178"/>
        <v/>
      </c>
      <c r="BL189" s="220" t="str">
        <f t="shared" si="179"/>
        <v/>
      </c>
      <c r="BM189" s="220" t="str">
        <f t="shared" si="180"/>
        <v/>
      </c>
      <c r="BN189" s="220" t="str">
        <f t="shared" si="181"/>
        <v/>
      </c>
      <c r="BO189" s="220" t="str">
        <f t="shared" si="182"/>
        <v/>
      </c>
      <c r="BP189" s="220" t="str">
        <f>IF(AM189,VLOOKUP(AT189,'Beschäftigungsgruppen Honorare'!$I$17:$J$23,2,FALSE),"")</f>
        <v/>
      </c>
      <c r="BQ189" s="220" t="str">
        <f>IF(AN189,INDEX('Beschäftigungsgruppen Honorare'!$J$28:$M$31,BO189,BN189),"")</f>
        <v/>
      </c>
      <c r="BR189" s="220" t="str">
        <f t="shared" si="183"/>
        <v/>
      </c>
      <c r="BS189" s="220" t="str">
        <f>IF(AM189,VLOOKUP(AT189,'Beschäftigungsgruppen Honorare'!$I$17:$L$23,3,FALSE),"")</f>
        <v/>
      </c>
      <c r="BT189" s="220" t="str">
        <f>IF(AM189,VLOOKUP(AT189,'Beschäftigungsgruppen Honorare'!$I$17:$L$23,4,FALSE),"")</f>
        <v/>
      </c>
      <c r="BU189" s="220" t="b">
        <f>E189&lt;&gt;config!$H$20</f>
        <v>1</v>
      </c>
      <c r="BV189" s="64" t="b">
        <f t="shared" si="184"/>
        <v>0</v>
      </c>
      <c r="BW189" s="53" t="b">
        <f t="shared" si="185"/>
        <v>0</v>
      </c>
      <c r="BX189" s="53"/>
      <c r="BY189" s="53"/>
      <c r="BZ189" s="53"/>
      <c r="CA189" s="53"/>
      <c r="CB189" s="53"/>
      <c r="CI189" s="53"/>
      <c r="CJ189" s="53"/>
      <c r="CK189" s="53"/>
    </row>
    <row r="190" spans="2:89" ht="15" customHeight="1" x14ac:dyDescent="0.2">
      <c r="B190" s="203" t="str">
        <f t="shared" si="186"/>
        <v/>
      </c>
      <c r="C190" s="217"/>
      <c r="D190" s="127"/>
      <c r="E190" s="96"/>
      <c r="F190" s="271"/>
      <c r="G190" s="180"/>
      <c r="H190" s="181"/>
      <c r="I190" s="219"/>
      <c r="J190" s="259"/>
      <c r="K190" s="181"/>
      <c r="L190" s="273"/>
      <c r="M190" s="207" t="str">
        <f t="shared" si="138"/>
        <v/>
      </c>
      <c r="N190" s="160" t="str">
        <f t="shared" si="139"/>
        <v/>
      </c>
      <c r="O190" s="161" t="str">
        <f t="shared" si="192"/>
        <v/>
      </c>
      <c r="P190" s="252" t="str">
        <f t="shared" si="193"/>
        <v/>
      </c>
      <c r="Q190" s="254" t="str">
        <f t="shared" si="194"/>
        <v/>
      </c>
      <c r="R190" s="252" t="str">
        <f t="shared" si="140"/>
        <v/>
      </c>
      <c r="S190" s="258" t="str">
        <f t="shared" si="187"/>
        <v/>
      </c>
      <c r="T190" s="252" t="str">
        <f t="shared" si="188"/>
        <v/>
      </c>
      <c r="U190" s="258" t="str">
        <f t="shared" si="189"/>
        <v/>
      </c>
      <c r="V190" s="252" t="str">
        <f t="shared" si="190"/>
        <v/>
      </c>
      <c r="W190" s="258" t="str">
        <f t="shared" si="191"/>
        <v/>
      </c>
      <c r="X190" s="120"/>
      <c r="Y190" s="267"/>
      <c r="Z190" s="4" t="b">
        <f t="shared" si="141"/>
        <v>1</v>
      </c>
      <c r="AA190" s="4" t="b">
        <f t="shared" si="142"/>
        <v>0</v>
      </c>
      <c r="AB190" s="61" t="str">
        <f t="shared" si="143"/>
        <v/>
      </c>
      <c r="AC190" s="61" t="str">
        <f t="shared" si="144"/>
        <v/>
      </c>
      <c r="AD190" s="61" t="str">
        <f t="shared" si="145"/>
        <v/>
      </c>
      <c r="AE190" s="61" t="str">
        <f t="shared" si="146"/>
        <v/>
      </c>
      <c r="AF190" s="232" t="str">
        <f t="shared" si="147"/>
        <v/>
      </c>
      <c r="AG190" s="61" t="str">
        <f t="shared" si="148"/>
        <v/>
      </c>
      <c r="AH190" s="61" t="b">
        <f t="shared" si="149"/>
        <v>0</v>
      </c>
      <c r="AI190" s="61" t="b">
        <f t="shared" si="150"/>
        <v>1</v>
      </c>
      <c r="AJ190" s="61" t="b">
        <f t="shared" si="151"/>
        <v>1</v>
      </c>
      <c r="AK190" s="61" t="b">
        <f t="shared" si="152"/>
        <v>0</v>
      </c>
      <c r="AL190" s="61" t="b">
        <f t="shared" si="153"/>
        <v>0</v>
      </c>
      <c r="AM190" s="220" t="b">
        <f t="shared" si="154"/>
        <v>0</v>
      </c>
      <c r="AN190" s="220" t="b">
        <f t="shared" si="155"/>
        <v>0</v>
      </c>
      <c r="AO190" s="220" t="str">
        <f t="shared" si="156"/>
        <v/>
      </c>
      <c r="AP190" s="220" t="str">
        <f t="shared" si="157"/>
        <v/>
      </c>
      <c r="AQ190" s="220" t="str">
        <f t="shared" si="158"/>
        <v/>
      </c>
      <c r="AR190" s="220" t="str">
        <f t="shared" si="159"/>
        <v/>
      </c>
      <c r="AS190" s="4" t="str">
        <f t="shared" si="160"/>
        <v/>
      </c>
      <c r="AT190" s="220" t="str">
        <f t="shared" si="161"/>
        <v/>
      </c>
      <c r="AU190" s="220" t="str">
        <f t="shared" si="162"/>
        <v/>
      </c>
      <c r="AV190" s="220" t="str">
        <f t="shared" si="163"/>
        <v/>
      </c>
      <c r="AW190" s="233" t="str">
        <f t="shared" si="164"/>
        <v/>
      </c>
      <c r="AX190" s="233" t="str">
        <f t="shared" si="165"/>
        <v/>
      </c>
      <c r="AY190" s="222" t="str">
        <f t="shared" si="166"/>
        <v/>
      </c>
      <c r="AZ190" s="222" t="str">
        <f t="shared" si="167"/>
        <v/>
      </c>
      <c r="BA190" s="220" t="str">
        <f t="shared" si="168"/>
        <v/>
      </c>
      <c r="BB190" s="222" t="str">
        <f t="shared" si="169"/>
        <v/>
      </c>
      <c r="BC190" s="233" t="str">
        <f t="shared" si="170"/>
        <v/>
      </c>
      <c r="BD190" s="222" t="str">
        <f t="shared" si="171"/>
        <v/>
      </c>
      <c r="BE190" s="222" t="str">
        <f t="shared" si="172"/>
        <v/>
      </c>
      <c r="BF190" s="222" t="str">
        <f t="shared" si="173"/>
        <v/>
      </c>
      <c r="BG190" s="222" t="str">
        <f t="shared" si="174"/>
        <v/>
      </c>
      <c r="BH190" s="222" t="str">
        <f t="shared" si="175"/>
        <v/>
      </c>
      <c r="BI190" s="222" t="str">
        <f t="shared" si="176"/>
        <v/>
      </c>
      <c r="BJ190" s="222" t="str">
        <f t="shared" si="177"/>
        <v/>
      </c>
      <c r="BK190" s="222" t="str">
        <f t="shared" si="178"/>
        <v/>
      </c>
      <c r="BL190" s="220" t="str">
        <f t="shared" si="179"/>
        <v/>
      </c>
      <c r="BM190" s="220" t="str">
        <f t="shared" si="180"/>
        <v/>
      </c>
      <c r="BN190" s="220" t="str">
        <f t="shared" si="181"/>
        <v/>
      </c>
      <c r="BO190" s="220" t="str">
        <f t="shared" si="182"/>
        <v/>
      </c>
      <c r="BP190" s="220" t="str">
        <f>IF(AM190,VLOOKUP(AT190,'Beschäftigungsgruppen Honorare'!$I$17:$J$23,2,FALSE),"")</f>
        <v/>
      </c>
      <c r="BQ190" s="220" t="str">
        <f>IF(AN190,INDEX('Beschäftigungsgruppen Honorare'!$J$28:$M$31,BO190,BN190),"")</f>
        <v/>
      </c>
      <c r="BR190" s="220" t="str">
        <f t="shared" si="183"/>
        <v/>
      </c>
      <c r="BS190" s="220" t="str">
        <f>IF(AM190,VLOOKUP(AT190,'Beschäftigungsgruppen Honorare'!$I$17:$L$23,3,FALSE),"")</f>
        <v/>
      </c>
      <c r="BT190" s="220" t="str">
        <f>IF(AM190,VLOOKUP(AT190,'Beschäftigungsgruppen Honorare'!$I$17:$L$23,4,FALSE),"")</f>
        <v/>
      </c>
      <c r="BU190" s="220" t="b">
        <f>E190&lt;&gt;config!$H$20</f>
        <v>1</v>
      </c>
      <c r="BV190" s="64" t="b">
        <f t="shared" si="184"/>
        <v>0</v>
      </c>
      <c r="BW190" s="53" t="b">
        <f t="shared" si="185"/>
        <v>0</v>
      </c>
      <c r="BX190" s="53"/>
      <c r="BY190" s="53"/>
      <c r="BZ190" s="53"/>
      <c r="CA190" s="53"/>
      <c r="CB190" s="53"/>
      <c r="CI190" s="53"/>
      <c r="CJ190" s="53"/>
      <c r="CK190" s="53"/>
    </row>
    <row r="191" spans="2:89" ht="15" customHeight="1" x14ac:dyDescent="0.2">
      <c r="B191" s="203" t="str">
        <f t="shared" si="186"/>
        <v/>
      </c>
      <c r="C191" s="217"/>
      <c r="D191" s="127"/>
      <c r="E191" s="96"/>
      <c r="F191" s="271"/>
      <c r="G191" s="180"/>
      <c r="H191" s="181"/>
      <c r="I191" s="219"/>
      <c r="J191" s="259"/>
      <c r="K191" s="181"/>
      <c r="L191" s="273"/>
      <c r="M191" s="207" t="str">
        <f t="shared" si="138"/>
        <v/>
      </c>
      <c r="N191" s="160" t="str">
        <f t="shared" si="139"/>
        <v/>
      </c>
      <c r="O191" s="161" t="str">
        <f t="shared" si="192"/>
        <v/>
      </c>
      <c r="P191" s="252" t="str">
        <f t="shared" si="193"/>
        <v/>
      </c>
      <c r="Q191" s="254" t="str">
        <f t="shared" si="194"/>
        <v/>
      </c>
      <c r="R191" s="252" t="str">
        <f t="shared" si="140"/>
        <v/>
      </c>
      <c r="S191" s="258" t="str">
        <f t="shared" si="187"/>
        <v/>
      </c>
      <c r="T191" s="252" t="str">
        <f t="shared" si="188"/>
        <v/>
      </c>
      <c r="U191" s="258" t="str">
        <f t="shared" si="189"/>
        <v/>
      </c>
      <c r="V191" s="252" t="str">
        <f t="shared" si="190"/>
        <v/>
      </c>
      <c r="W191" s="258" t="str">
        <f t="shared" si="191"/>
        <v/>
      </c>
      <c r="X191" s="120"/>
      <c r="Y191" s="267"/>
      <c r="Z191" s="4" t="b">
        <f t="shared" si="141"/>
        <v>1</v>
      </c>
      <c r="AA191" s="4" t="b">
        <f t="shared" si="142"/>
        <v>0</v>
      </c>
      <c r="AB191" s="61" t="str">
        <f t="shared" si="143"/>
        <v/>
      </c>
      <c r="AC191" s="61" t="str">
        <f t="shared" si="144"/>
        <v/>
      </c>
      <c r="AD191" s="61" t="str">
        <f t="shared" si="145"/>
        <v/>
      </c>
      <c r="AE191" s="61" t="str">
        <f t="shared" si="146"/>
        <v/>
      </c>
      <c r="AF191" s="232" t="str">
        <f t="shared" si="147"/>
        <v/>
      </c>
      <c r="AG191" s="61" t="str">
        <f t="shared" si="148"/>
        <v/>
      </c>
      <c r="AH191" s="61" t="b">
        <f t="shared" si="149"/>
        <v>0</v>
      </c>
      <c r="AI191" s="61" t="b">
        <f t="shared" si="150"/>
        <v>1</v>
      </c>
      <c r="AJ191" s="61" t="b">
        <f t="shared" si="151"/>
        <v>1</v>
      </c>
      <c r="AK191" s="61" t="b">
        <f t="shared" si="152"/>
        <v>0</v>
      </c>
      <c r="AL191" s="61" t="b">
        <f t="shared" si="153"/>
        <v>0</v>
      </c>
      <c r="AM191" s="220" t="b">
        <f t="shared" si="154"/>
        <v>0</v>
      </c>
      <c r="AN191" s="220" t="b">
        <f t="shared" si="155"/>
        <v>0</v>
      </c>
      <c r="AO191" s="220" t="str">
        <f t="shared" si="156"/>
        <v/>
      </c>
      <c r="AP191" s="220" t="str">
        <f t="shared" si="157"/>
        <v/>
      </c>
      <c r="AQ191" s="220" t="str">
        <f t="shared" si="158"/>
        <v/>
      </c>
      <c r="AR191" s="220" t="str">
        <f t="shared" si="159"/>
        <v/>
      </c>
      <c r="AS191" s="4" t="str">
        <f t="shared" si="160"/>
        <v/>
      </c>
      <c r="AT191" s="220" t="str">
        <f t="shared" si="161"/>
        <v/>
      </c>
      <c r="AU191" s="220" t="str">
        <f t="shared" si="162"/>
        <v/>
      </c>
      <c r="AV191" s="220" t="str">
        <f t="shared" si="163"/>
        <v/>
      </c>
      <c r="AW191" s="233" t="str">
        <f t="shared" si="164"/>
        <v/>
      </c>
      <c r="AX191" s="233" t="str">
        <f t="shared" si="165"/>
        <v/>
      </c>
      <c r="AY191" s="222" t="str">
        <f t="shared" si="166"/>
        <v/>
      </c>
      <c r="AZ191" s="222" t="str">
        <f t="shared" si="167"/>
        <v/>
      </c>
      <c r="BA191" s="220" t="str">
        <f t="shared" si="168"/>
        <v/>
      </c>
      <c r="BB191" s="222" t="str">
        <f t="shared" si="169"/>
        <v/>
      </c>
      <c r="BC191" s="233" t="str">
        <f t="shared" si="170"/>
        <v/>
      </c>
      <c r="BD191" s="222" t="str">
        <f t="shared" si="171"/>
        <v/>
      </c>
      <c r="BE191" s="222" t="str">
        <f t="shared" si="172"/>
        <v/>
      </c>
      <c r="BF191" s="222" t="str">
        <f t="shared" si="173"/>
        <v/>
      </c>
      <c r="BG191" s="222" t="str">
        <f t="shared" si="174"/>
        <v/>
      </c>
      <c r="BH191" s="222" t="str">
        <f t="shared" si="175"/>
        <v/>
      </c>
      <c r="BI191" s="222" t="str">
        <f t="shared" si="176"/>
        <v/>
      </c>
      <c r="BJ191" s="222" t="str">
        <f t="shared" si="177"/>
        <v/>
      </c>
      <c r="BK191" s="222" t="str">
        <f t="shared" si="178"/>
        <v/>
      </c>
      <c r="BL191" s="220" t="str">
        <f t="shared" si="179"/>
        <v/>
      </c>
      <c r="BM191" s="220" t="str">
        <f t="shared" si="180"/>
        <v/>
      </c>
      <c r="BN191" s="220" t="str">
        <f t="shared" si="181"/>
        <v/>
      </c>
      <c r="BO191" s="220" t="str">
        <f t="shared" si="182"/>
        <v/>
      </c>
      <c r="BP191" s="220" t="str">
        <f>IF(AM191,VLOOKUP(AT191,'Beschäftigungsgruppen Honorare'!$I$17:$J$23,2,FALSE),"")</f>
        <v/>
      </c>
      <c r="BQ191" s="220" t="str">
        <f>IF(AN191,INDEX('Beschäftigungsgruppen Honorare'!$J$28:$M$31,BO191,BN191),"")</f>
        <v/>
      </c>
      <c r="BR191" s="220" t="str">
        <f t="shared" si="183"/>
        <v/>
      </c>
      <c r="BS191" s="220" t="str">
        <f>IF(AM191,VLOOKUP(AT191,'Beschäftigungsgruppen Honorare'!$I$17:$L$23,3,FALSE),"")</f>
        <v/>
      </c>
      <c r="BT191" s="220" t="str">
        <f>IF(AM191,VLOOKUP(AT191,'Beschäftigungsgruppen Honorare'!$I$17:$L$23,4,FALSE),"")</f>
        <v/>
      </c>
      <c r="BU191" s="220" t="b">
        <f>E191&lt;&gt;config!$H$20</f>
        <v>1</v>
      </c>
      <c r="BV191" s="64" t="b">
        <f t="shared" si="184"/>
        <v>0</v>
      </c>
      <c r="BW191" s="53" t="b">
        <f t="shared" si="185"/>
        <v>0</v>
      </c>
      <c r="BX191" s="53"/>
      <c r="BY191" s="53"/>
      <c r="BZ191" s="53"/>
      <c r="CA191" s="53"/>
      <c r="CB191" s="53"/>
      <c r="CI191" s="53"/>
      <c r="CJ191" s="53"/>
      <c r="CK191" s="53"/>
    </row>
    <row r="192" spans="2:89" ht="15" customHeight="1" x14ac:dyDescent="0.2">
      <c r="B192" s="203" t="str">
        <f t="shared" si="186"/>
        <v/>
      </c>
      <c r="C192" s="217"/>
      <c r="D192" s="127"/>
      <c r="E192" s="96"/>
      <c r="F192" s="271"/>
      <c r="G192" s="180"/>
      <c r="H192" s="181"/>
      <c r="I192" s="219"/>
      <c r="J192" s="259"/>
      <c r="K192" s="181"/>
      <c r="L192" s="273"/>
      <c r="M192" s="207" t="str">
        <f t="shared" si="138"/>
        <v/>
      </c>
      <c r="N192" s="160" t="str">
        <f t="shared" si="139"/>
        <v/>
      </c>
      <c r="O192" s="161" t="str">
        <f t="shared" si="192"/>
        <v/>
      </c>
      <c r="P192" s="252" t="str">
        <f t="shared" si="193"/>
        <v/>
      </c>
      <c r="Q192" s="254" t="str">
        <f t="shared" si="194"/>
        <v/>
      </c>
      <c r="R192" s="252" t="str">
        <f t="shared" si="140"/>
        <v/>
      </c>
      <c r="S192" s="258" t="str">
        <f t="shared" si="187"/>
        <v/>
      </c>
      <c r="T192" s="252" t="str">
        <f t="shared" si="188"/>
        <v/>
      </c>
      <c r="U192" s="258" t="str">
        <f t="shared" si="189"/>
        <v/>
      </c>
      <c r="V192" s="252" t="str">
        <f t="shared" si="190"/>
        <v/>
      </c>
      <c r="W192" s="258" t="str">
        <f t="shared" si="191"/>
        <v/>
      </c>
      <c r="X192" s="120"/>
      <c r="Y192" s="267"/>
      <c r="Z192" s="4" t="b">
        <f t="shared" si="141"/>
        <v>1</v>
      </c>
      <c r="AA192" s="4" t="b">
        <f t="shared" si="142"/>
        <v>0</v>
      </c>
      <c r="AB192" s="61" t="str">
        <f t="shared" si="143"/>
        <v/>
      </c>
      <c r="AC192" s="61" t="str">
        <f t="shared" si="144"/>
        <v/>
      </c>
      <c r="AD192" s="61" t="str">
        <f t="shared" si="145"/>
        <v/>
      </c>
      <c r="AE192" s="61" t="str">
        <f t="shared" si="146"/>
        <v/>
      </c>
      <c r="AF192" s="232" t="str">
        <f t="shared" si="147"/>
        <v/>
      </c>
      <c r="AG192" s="61" t="str">
        <f t="shared" si="148"/>
        <v/>
      </c>
      <c r="AH192" s="61" t="b">
        <f t="shared" si="149"/>
        <v>0</v>
      </c>
      <c r="AI192" s="61" t="b">
        <f t="shared" si="150"/>
        <v>1</v>
      </c>
      <c r="AJ192" s="61" t="b">
        <f t="shared" si="151"/>
        <v>1</v>
      </c>
      <c r="AK192" s="61" t="b">
        <f t="shared" si="152"/>
        <v>0</v>
      </c>
      <c r="AL192" s="61" t="b">
        <f t="shared" si="153"/>
        <v>0</v>
      </c>
      <c r="AM192" s="220" t="b">
        <f t="shared" si="154"/>
        <v>0</v>
      </c>
      <c r="AN192" s="220" t="b">
        <f t="shared" si="155"/>
        <v>0</v>
      </c>
      <c r="AO192" s="220" t="str">
        <f t="shared" si="156"/>
        <v/>
      </c>
      <c r="AP192" s="220" t="str">
        <f t="shared" si="157"/>
        <v/>
      </c>
      <c r="AQ192" s="220" t="str">
        <f t="shared" si="158"/>
        <v/>
      </c>
      <c r="AR192" s="220" t="str">
        <f t="shared" si="159"/>
        <v/>
      </c>
      <c r="AS192" s="4" t="str">
        <f t="shared" si="160"/>
        <v/>
      </c>
      <c r="AT192" s="220" t="str">
        <f t="shared" si="161"/>
        <v/>
      </c>
      <c r="AU192" s="220" t="str">
        <f t="shared" si="162"/>
        <v/>
      </c>
      <c r="AV192" s="220" t="str">
        <f t="shared" si="163"/>
        <v/>
      </c>
      <c r="AW192" s="233" t="str">
        <f t="shared" si="164"/>
        <v/>
      </c>
      <c r="AX192" s="233" t="str">
        <f t="shared" si="165"/>
        <v/>
      </c>
      <c r="AY192" s="222" t="str">
        <f t="shared" si="166"/>
        <v/>
      </c>
      <c r="AZ192" s="222" t="str">
        <f t="shared" si="167"/>
        <v/>
      </c>
      <c r="BA192" s="220" t="str">
        <f t="shared" si="168"/>
        <v/>
      </c>
      <c r="BB192" s="222" t="str">
        <f t="shared" si="169"/>
        <v/>
      </c>
      <c r="BC192" s="233" t="str">
        <f t="shared" si="170"/>
        <v/>
      </c>
      <c r="BD192" s="222" t="str">
        <f t="shared" si="171"/>
        <v/>
      </c>
      <c r="BE192" s="222" t="str">
        <f t="shared" si="172"/>
        <v/>
      </c>
      <c r="BF192" s="222" t="str">
        <f t="shared" si="173"/>
        <v/>
      </c>
      <c r="BG192" s="222" t="str">
        <f t="shared" si="174"/>
        <v/>
      </c>
      <c r="BH192" s="222" t="str">
        <f t="shared" si="175"/>
        <v/>
      </c>
      <c r="BI192" s="222" t="str">
        <f t="shared" si="176"/>
        <v/>
      </c>
      <c r="BJ192" s="222" t="str">
        <f t="shared" si="177"/>
        <v/>
      </c>
      <c r="BK192" s="222" t="str">
        <f t="shared" si="178"/>
        <v/>
      </c>
      <c r="BL192" s="220" t="str">
        <f t="shared" si="179"/>
        <v/>
      </c>
      <c r="BM192" s="220" t="str">
        <f t="shared" si="180"/>
        <v/>
      </c>
      <c r="BN192" s="220" t="str">
        <f t="shared" si="181"/>
        <v/>
      </c>
      <c r="BO192" s="220" t="str">
        <f t="shared" si="182"/>
        <v/>
      </c>
      <c r="BP192" s="220" t="str">
        <f>IF(AM192,VLOOKUP(AT192,'Beschäftigungsgruppen Honorare'!$I$17:$J$23,2,FALSE),"")</f>
        <v/>
      </c>
      <c r="BQ192" s="220" t="str">
        <f>IF(AN192,INDEX('Beschäftigungsgruppen Honorare'!$J$28:$M$31,BO192,BN192),"")</f>
        <v/>
      </c>
      <c r="BR192" s="220" t="str">
        <f t="shared" si="183"/>
        <v/>
      </c>
      <c r="BS192" s="220" t="str">
        <f>IF(AM192,VLOOKUP(AT192,'Beschäftigungsgruppen Honorare'!$I$17:$L$23,3,FALSE),"")</f>
        <v/>
      </c>
      <c r="BT192" s="220" t="str">
        <f>IF(AM192,VLOOKUP(AT192,'Beschäftigungsgruppen Honorare'!$I$17:$L$23,4,FALSE),"")</f>
        <v/>
      </c>
      <c r="BU192" s="220" t="b">
        <f>E192&lt;&gt;config!$H$20</f>
        <v>1</v>
      </c>
      <c r="BV192" s="64" t="b">
        <f t="shared" si="184"/>
        <v>0</v>
      </c>
      <c r="BW192" s="53" t="b">
        <f t="shared" si="185"/>
        <v>0</v>
      </c>
      <c r="BX192" s="53"/>
      <c r="BY192" s="53"/>
      <c r="BZ192" s="53"/>
      <c r="CA192" s="53"/>
      <c r="CB192" s="53"/>
      <c r="CI192" s="53"/>
      <c r="CJ192" s="53"/>
      <c r="CK192" s="53"/>
    </row>
    <row r="193" spans="2:89" ht="15" customHeight="1" x14ac:dyDescent="0.2">
      <c r="B193" s="203" t="str">
        <f t="shared" si="186"/>
        <v/>
      </c>
      <c r="C193" s="217"/>
      <c r="D193" s="127"/>
      <c r="E193" s="96"/>
      <c r="F193" s="271"/>
      <c r="G193" s="180"/>
      <c r="H193" s="181"/>
      <c r="I193" s="219"/>
      <c r="J193" s="259"/>
      <c r="K193" s="181"/>
      <c r="L193" s="273"/>
      <c r="M193" s="207" t="str">
        <f t="shared" si="138"/>
        <v/>
      </c>
      <c r="N193" s="160" t="str">
        <f t="shared" si="139"/>
        <v/>
      </c>
      <c r="O193" s="161" t="str">
        <f t="shared" si="192"/>
        <v/>
      </c>
      <c r="P193" s="252" t="str">
        <f t="shared" si="193"/>
        <v/>
      </c>
      <c r="Q193" s="254" t="str">
        <f t="shared" si="194"/>
        <v/>
      </c>
      <c r="R193" s="252" t="str">
        <f t="shared" si="140"/>
        <v/>
      </c>
      <c r="S193" s="258" t="str">
        <f t="shared" si="187"/>
        <v/>
      </c>
      <c r="T193" s="252" t="str">
        <f t="shared" si="188"/>
        <v/>
      </c>
      <c r="U193" s="258" t="str">
        <f t="shared" si="189"/>
        <v/>
      </c>
      <c r="V193" s="252" t="str">
        <f t="shared" si="190"/>
        <v/>
      </c>
      <c r="W193" s="258" t="str">
        <f t="shared" si="191"/>
        <v/>
      </c>
      <c r="X193" s="120"/>
      <c r="Y193" s="267"/>
      <c r="Z193" s="4" t="b">
        <f t="shared" si="141"/>
        <v>1</v>
      </c>
      <c r="AA193" s="4" t="b">
        <f t="shared" si="142"/>
        <v>0</v>
      </c>
      <c r="AB193" s="61" t="str">
        <f t="shared" si="143"/>
        <v/>
      </c>
      <c r="AC193" s="61" t="str">
        <f t="shared" si="144"/>
        <v/>
      </c>
      <c r="AD193" s="61" t="str">
        <f t="shared" si="145"/>
        <v/>
      </c>
      <c r="AE193" s="61" t="str">
        <f t="shared" si="146"/>
        <v/>
      </c>
      <c r="AF193" s="232" t="str">
        <f t="shared" si="147"/>
        <v/>
      </c>
      <c r="AG193" s="61" t="str">
        <f t="shared" si="148"/>
        <v/>
      </c>
      <c r="AH193" s="61" t="b">
        <f t="shared" si="149"/>
        <v>0</v>
      </c>
      <c r="AI193" s="61" t="b">
        <f t="shared" si="150"/>
        <v>1</v>
      </c>
      <c r="AJ193" s="61" t="b">
        <f t="shared" si="151"/>
        <v>1</v>
      </c>
      <c r="AK193" s="61" t="b">
        <f t="shared" si="152"/>
        <v>0</v>
      </c>
      <c r="AL193" s="61" t="b">
        <f t="shared" si="153"/>
        <v>0</v>
      </c>
      <c r="AM193" s="220" t="b">
        <f t="shared" si="154"/>
        <v>0</v>
      </c>
      <c r="AN193" s="220" t="b">
        <f t="shared" si="155"/>
        <v>0</v>
      </c>
      <c r="AO193" s="220" t="str">
        <f t="shared" si="156"/>
        <v/>
      </c>
      <c r="AP193" s="220" t="str">
        <f t="shared" si="157"/>
        <v/>
      </c>
      <c r="AQ193" s="220" t="str">
        <f t="shared" si="158"/>
        <v/>
      </c>
      <c r="AR193" s="220" t="str">
        <f t="shared" si="159"/>
        <v/>
      </c>
      <c r="AS193" s="4" t="str">
        <f t="shared" si="160"/>
        <v/>
      </c>
      <c r="AT193" s="220" t="str">
        <f t="shared" si="161"/>
        <v/>
      </c>
      <c r="AU193" s="220" t="str">
        <f t="shared" si="162"/>
        <v/>
      </c>
      <c r="AV193" s="220" t="str">
        <f t="shared" si="163"/>
        <v/>
      </c>
      <c r="AW193" s="233" t="str">
        <f t="shared" si="164"/>
        <v/>
      </c>
      <c r="AX193" s="233" t="str">
        <f t="shared" si="165"/>
        <v/>
      </c>
      <c r="AY193" s="222" t="str">
        <f t="shared" si="166"/>
        <v/>
      </c>
      <c r="AZ193" s="222" t="str">
        <f t="shared" si="167"/>
        <v/>
      </c>
      <c r="BA193" s="220" t="str">
        <f t="shared" si="168"/>
        <v/>
      </c>
      <c r="BB193" s="222" t="str">
        <f t="shared" si="169"/>
        <v/>
      </c>
      <c r="BC193" s="233" t="str">
        <f t="shared" si="170"/>
        <v/>
      </c>
      <c r="BD193" s="222" t="str">
        <f t="shared" si="171"/>
        <v/>
      </c>
      <c r="BE193" s="222" t="str">
        <f t="shared" si="172"/>
        <v/>
      </c>
      <c r="BF193" s="222" t="str">
        <f t="shared" si="173"/>
        <v/>
      </c>
      <c r="BG193" s="222" t="str">
        <f t="shared" si="174"/>
        <v/>
      </c>
      <c r="BH193" s="222" t="str">
        <f t="shared" si="175"/>
        <v/>
      </c>
      <c r="BI193" s="222" t="str">
        <f t="shared" si="176"/>
        <v/>
      </c>
      <c r="BJ193" s="222" t="str">
        <f t="shared" si="177"/>
        <v/>
      </c>
      <c r="BK193" s="222" t="str">
        <f t="shared" si="178"/>
        <v/>
      </c>
      <c r="BL193" s="220" t="str">
        <f t="shared" si="179"/>
        <v/>
      </c>
      <c r="BM193" s="220" t="str">
        <f t="shared" si="180"/>
        <v/>
      </c>
      <c r="BN193" s="220" t="str">
        <f t="shared" si="181"/>
        <v/>
      </c>
      <c r="BO193" s="220" t="str">
        <f t="shared" si="182"/>
        <v/>
      </c>
      <c r="BP193" s="220" t="str">
        <f>IF(AM193,VLOOKUP(AT193,'Beschäftigungsgruppen Honorare'!$I$17:$J$23,2,FALSE),"")</f>
        <v/>
      </c>
      <c r="BQ193" s="220" t="str">
        <f>IF(AN193,INDEX('Beschäftigungsgruppen Honorare'!$J$28:$M$31,BO193,BN193),"")</f>
        <v/>
      </c>
      <c r="BR193" s="220" t="str">
        <f t="shared" si="183"/>
        <v/>
      </c>
      <c r="BS193" s="220" t="str">
        <f>IF(AM193,VLOOKUP(AT193,'Beschäftigungsgruppen Honorare'!$I$17:$L$23,3,FALSE),"")</f>
        <v/>
      </c>
      <c r="BT193" s="220" t="str">
        <f>IF(AM193,VLOOKUP(AT193,'Beschäftigungsgruppen Honorare'!$I$17:$L$23,4,FALSE),"")</f>
        <v/>
      </c>
      <c r="BU193" s="220" t="b">
        <f>E193&lt;&gt;config!$H$20</f>
        <v>1</v>
      </c>
      <c r="BV193" s="64" t="b">
        <f t="shared" si="184"/>
        <v>0</v>
      </c>
      <c r="BW193" s="53" t="b">
        <f t="shared" si="185"/>
        <v>0</v>
      </c>
      <c r="BX193" s="53"/>
      <c r="BY193" s="53"/>
      <c r="BZ193" s="53"/>
      <c r="CA193" s="53"/>
      <c r="CB193" s="53"/>
      <c r="CI193" s="53"/>
      <c r="CJ193" s="53"/>
      <c r="CK193" s="53"/>
    </row>
    <row r="194" spans="2:89" ht="15" customHeight="1" x14ac:dyDescent="0.2">
      <c r="B194" s="203" t="str">
        <f t="shared" si="186"/>
        <v/>
      </c>
      <c r="C194" s="217"/>
      <c r="D194" s="127"/>
      <c r="E194" s="96"/>
      <c r="F194" s="271"/>
      <c r="G194" s="180"/>
      <c r="H194" s="181"/>
      <c r="I194" s="219"/>
      <c r="J194" s="259"/>
      <c r="K194" s="181"/>
      <c r="L194" s="273"/>
      <c r="M194" s="207" t="str">
        <f t="shared" si="138"/>
        <v/>
      </c>
      <c r="N194" s="160" t="str">
        <f t="shared" si="139"/>
        <v/>
      </c>
      <c r="O194" s="161" t="str">
        <f t="shared" si="192"/>
        <v/>
      </c>
      <c r="P194" s="252" t="str">
        <f t="shared" si="193"/>
        <v/>
      </c>
      <c r="Q194" s="254" t="str">
        <f t="shared" si="194"/>
        <v/>
      </c>
      <c r="R194" s="252" t="str">
        <f t="shared" si="140"/>
        <v/>
      </c>
      <c r="S194" s="258" t="str">
        <f t="shared" si="187"/>
        <v/>
      </c>
      <c r="T194" s="252" t="str">
        <f t="shared" si="188"/>
        <v/>
      </c>
      <c r="U194" s="258" t="str">
        <f t="shared" si="189"/>
        <v/>
      </c>
      <c r="V194" s="252" t="str">
        <f t="shared" si="190"/>
        <v/>
      </c>
      <c r="W194" s="258" t="str">
        <f t="shared" si="191"/>
        <v/>
      </c>
      <c r="X194" s="120"/>
      <c r="Y194" s="267"/>
      <c r="Z194" s="4" t="b">
        <f t="shared" si="141"/>
        <v>1</v>
      </c>
      <c r="AA194" s="4" t="b">
        <f t="shared" si="142"/>
        <v>0</v>
      </c>
      <c r="AB194" s="61" t="str">
        <f t="shared" si="143"/>
        <v/>
      </c>
      <c r="AC194" s="61" t="str">
        <f t="shared" si="144"/>
        <v/>
      </c>
      <c r="AD194" s="61" t="str">
        <f t="shared" si="145"/>
        <v/>
      </c>
      <c r="AE194" s="61" t="str">
        <f t="shared" si="146"/>
        <v/>
      </c>
      <c r="AF194" s="232" t="str">
        <f t="shared" si="147"/>
        <v/>
      </c>
      <c r="AG194" s="61" t="str">
        <f t="shared" si="148"/>
        <v/>
      </c>
      <c r="AH194" s="61" t="b">
        <f t="shared" si="149"/>
        <v>0</v>
      </c>
      <c r="AI194" s="61" t="b">
        <f t="shared" si="150"/>
        <v>1</v>
      </c>
      <c r="AJ194" s="61" t="b">
        <f t="shared" si="151"/>
        <v>1</v>
      </c>
      <c r="AK194" s="61" t="b">
        <f t="shared" si="152"/>
        <v>0</v>
      </c>
      <c r="AL194" s="61" t="b">
        <f t="shared" si="153"/>
        <v>0</v>
      </c>
      <c r="AM194" s="220" t="b">
        <f t="shared" si="154"/>
        <v>0</v>
      </c>
      <c r="AN194" s="220" t="b">
        <f t="shared" si="155"/>
        <v>0</v>
      </c>
      <c r="AO194" s="220" t="str">
        <f t="shared" si="156"/>
        <v/>
      </c>
      <c r="AP194" s="220" t="str">
        <f t="shared" si="157"/>
        <v/>
      </c>
      <c r="AQ194" s="220" t="str">
        <f t="shared" si="158"/>
        <v/>
      </c>
      <c r="AR194" s="220" t="str">
        <f t="shared" si="159"/>
        <v/>
      </c>
      <c r="AS194" s="4" t="str">
        <f t="shared" si="160"/>
        <v/>
      </c>
      <c r="AT194" s="220" t="str">
        <f t="shared" si="161"/>
        <v/>
      </c>
      <c r="AU194" s="220" t="str">
        <f t="shared" si="162"/>
        <v/>
      </c>
      <c r="AV194" s="220" t="str">
        <f t="shared" si="163"/>
        <v/>
      </c>
      <c r="AW194" s="233" t="str">
        <f t="shared" si="164"/>
        <v/>
      </c>
      <c r="AX194" s="233" t="str">
        <f t="shared" si="165"/>
        <v/>
      </c>
      <c r="AY194" s="222" t="str">
        <f t="shared" si="166"/>
        <v/>
      </c>
      <c r="AZ194" s="222" t="str">
        <f t="shared" si="167"/>
        <v/>
      </c>
      <c r="BA194" s="220" t="str">
        <f t="shared" si="168"/>
        <v/>
      </c>
      <c r="BB194" s="222" t="str">
        <f t="shared" si="169"/>
        <v/>
      </c>
      <c r="BC194" s="233" t="str">
        <f t="shared" si="170"/>
        <v/>
      </c>
      <c r="BD194" s="222" t="str">
        <f t="shared" si="171"/>
        <v/>
      </c>
      <c r="BE194" s="222" t="str">
        <f t="shared" si="172"/>
        <v/>
      </c>
      <c r="BF194" s="222" t="str">
        <f t="shared" si="173"/>
        <v/>
      </c>
      <c r="BG194" s="222" t="str">
        <f t="shared" si="174"/>
        <v/>
      </c>
      <c r="BH194" s="222" t="str">
        <f t="shared" si="175"/>
        <v/>
      </c>
      <c r="BI194" s="222" t="str">
        <f t="shared" si="176"/>
        <v/>
      </c>
      <c r="BJ194" s="222" t="str">
        <f t="shared" si="177"/>
        <v/>
      </c>
      <c r="BK194" s="222" t="str">
        <f t="shared" si="178"/>
        <v/>
      </c>
      <c r="BL194" s="220" t="str">
        <f t="shared" si="179"/>
        <v/>
      </c>
      <c r="BM194" s="220" t="str">
        <f t="shared" si="180"/>
        <v/>
      </c>
      <c r="BN194" s="220" t="str">
        <f t="shared" si="181"/>
        <v/>
      </c>
      <c r="BO194" s="220" t="str">
        <f t="shared" si="182"/>
        <v/>
      </c>
      <c r="BP194" s="220" t="str">
        <f>IF(AM194,VLOOKUP(AT194,'Beschäftigungsgruppen Honorare'!$I$17:$J$23,2,FALSE),"")</f>
        <v/>
      </c>
      <c r="BQ194" s="220" t="str">
        <f>IF(AN194,INDEX('Beschäftigungsgruppen Honorare'!$J$28:$M$31,BO194,BN194),"")</f>
        <v/>
      </c>
      <c r="BR194" s="220" t="str">
        <f t="shared" si="183"/>
        <v/>
      </c>
      <c r="BS194" s="220" t="str">
        <f>IF(AM194,VLOOKUP(AT194,'Beschäftigungsgruppen Honorare'!$I$17:$L$23,3,FALSE),"")</f>
        <v/>
      </c>
      <c r="BT194" s="220" t="str">
        <f>IF(AM194,VLOOKUP(AT194,'Beschäftigungsgruppen Honorare'!$I$17:$L$23,4,FALSE),"")</f>
        <v/>
      </c>
      <c r="BU194" s="220" t="b">
        <f>E194&lt;&gt;config!$H$20</f>
        <v>1</v>
      </c>
      <c r="BV194" s="64" t="b">
        <f t="shared" si="184"/>
        <v>0</v>
      </c>
      <c r="BW194" s="53" t="b">
        <f t="shared" si="185"/>
        <v>0</v>
      </c>
      <c r="BX194" s="53"/>
      <c r="BY194" s="53"/>
      <c r="BZ194" s="53"/>
      <c r="CA194" s="53"/>
      <c r="CB194" s="53"/>
      <c r="CI194" s="53"/>
      <c r="CJ194" s="53"/>
      <c r="CK194" s="53"/>
    </row>
    <row r="195" spans="2:89" ht="15" customHeight="1" x14ac:dyDescent="0.2">
      <c r="B195" s="203" t="str">
        <f t="shared" si="186"/>
        <v/>
      </c>
      <c r="C195" s="217"/>
      <c r="D195" s="127"/>
      <c r="E195" s="96"/>
      <c r="F195" s="271"/>
      <c r="G195" s="180"/>
      <c r="H195" s="181"/>
      <c r="I195" s="219"/>
      <c r="J195" s="259"/>
      <c r="K195" s="181"/>
      <c r="L195" s="273"/>
      <c r="M195" s="207" t="str">
        <f t="shared" si="138"/>
        <v/>
      </c>
      <c r="N195" s="160" t="str">
        <f t="shared" si="139"/>
        <v/>
      </c>
      <c r="O195" s="161" t="str">
        <f t="shared" si="192"/>
        <v/>
      </c>
      <c r="P195" s="252" t="str">
        <f t="shared" si="193"/>
        <v/>
      </c>
      <c r="Q195" s="254" t="str">
        <f t="shared" si="194"/>
        <v/>
      </c>
      <c r="R195" s="252" t="str">
        <f t="shared" si="140"/>
        <v/>
      </c>
      <c r="S195" s="258" t="str">
        <f t="shared" si="187"/>
        <v/>
      </c>
      <c r="T195" s="252" t="str">
        <f t="shared" si="188"/>
        <v/>
      </c>
      <c r="U195" s="258" t="str">
        <f t="shared" si="189"/>
        <v/>
      </c>
      <c r="V195" s="252" t="str">
        <f t="shared" si="190"/>
        <v/>
      </c>
      <c r="W195" s="258" t="str">
        <f t="shared" si="191"/>
        <v/>
      </c>
      <c r="X195" s="120"/>
      <c r="Y195" s="267"/>
      <c r="Z195" s="4" t="b">
        <f t="shared" si="141"/>
        <v>1</v>
      </c>
      <c r="AA195" s="4" t="b">
        <f t="shared" si="142"/>
        <v>0</v>
      </c>
      <c r="AB195" s="61" t="str">
        <f t="shared" si="143"/>
        <v/>
      </c>
      <c r="AC195" s="61" t="str">
        <f t="shared" si="144"/>
        <v/>
      </c>
      <c r="AD195" s="61" t="str">
        <f t="shared" si="145"/>
        <v/>
      </c>
      <c r="AE195" s="61" t="str">
        <f t="shared" si="146"/>
        <v/>
      </c>
      <c r="AF195" s="232" t="str">
        <f t="shared" si="147"/>
        <v/>
      </c>
      <c r="AG195" s="61" t="str">
        <f t="shared" si="148"/>
        <v/>
      </c>
      <c r="AH195" s="61" t="b">
        <f t="shared" si="149"/>
        <v>0</v>
      </c>
      <c r="AI195" s="61" t="b">
        <f t="shared" si="150"/>
        <v>1</v>
      </c>
      <c r="AJ195" s="61" t="b">
        <f t="shared" si="151"/>
        <v>1</v>
      </c>
      <c r="AK195" s="61" t="b">
        <f t="shared" si="152"/>
        <v>0</v>
      </c>
      <c r="AL195" s="61" t="b">
        <f t="shared" si="153"/>
        <v>0</v>
      </c>
      <c r="AM195" s="220" t="b">
        <f t="shared" si="154"/>
        <v>0</v>
      </c>
      <c r="AN195" s="220" t="b">
        <f t="shared" si="155"/>
        <v>0</v>
      </c>
      <c r="AO195" s="220" t="str">
        <f t="shared" si="156"/>
        <v/>
      </c>
      <c r="AP195" s="220" t="str">
        <f t="shared" si="157"/>
        <v/>
      </c>
      <c r="AQ195" s="220" t="str">
        <f t="shared" si="158"/>
        <v/>
      </c>
      <c r="AR195" s="220" t="str">
        <f t="shared" si="159"/>
        <v/>
      </c>
      <c r="AS195" s="4" t="str">
        <f t="shared" si="160"/>
        <v/>
      </c>
      <c r="AT195" s="220" t="str">
        <f t="shared" si="161"/>
        <v/>
      </c>
      <c r="AU195" s="220" t="str">
        <f t="shared" si="162"/>
        <v/>
      </c>
      <c r="AV195" s="220" t="str">
        <f t="shared" si="163"/>
        <v/>
      </c>
      <c r="AW195" s="233" t="str">
        <f t="shared" si="164"/>
        <v/>
      </c>
      <c r="AX195" s="233" t="str">
        <f t="shared" si="165"/>
        <v/>
      </c>
      <c r="AY195" s="222" t="str">
        <f t="shared" si="166"/>
        <v/>
      </c>
      <c r="AZ195" s="222" t="str">
        <f t="shared" si="167"/>
        <v/>
      </c>
      <c r="BA195" s="220" t="str">
        <f t="shared" si="168"/>
        <v/>
      </c>
      <c r="BB195" s="222" t="str">
        <f t="shared" si="169"/>
        <v/>
      </c>
      <c r="BC195" s="233" t="str">
        <f t="shared" si="170"/>
        <v/>
      </c>
      <c r="BD195" s="222" t="str">
        <f t="shared" si="171"/>
        <v/>
      </c>
      <c r="BE195" s="222" t="str">
        <f t="shared" si="172"/>
        <v/>
      </c>
      <c r="BF195" s="222" t="str">
        <f t="shared" si="173"/>
        <v/>
      </c>
      <c r="BG195" s="222" t="str">
        <f t="shared" si="174"/>
        <v/>
      </c>
      <c r="BH195" s="222" t="str">
        <f t="shared" si="175"/>
        <v/>
      </c>
      <c r="BI195" s="222" t="str">
        <f t="shared" si="176"/>
        <v/>
      </c>
      <c r="BJ195" s="222" t="str">
        <f t="shared" si="177"/>
        <v/>
      </c>
      <c r="BK195" s="222" t="str">
        <f t="shared" si="178"/>
        <v/>
      </c>
      <c r="BL195" s="220" t="str">
        <f t="shared" si="179"/>
        <v/>
      </c>
      <c r="BM195" s="220" t="str">
        <f t="shared" si="180"/>
        <v/>
      </c>
      <c r="BN195" s="220" t="str">
        <f t="shared" si="181"/>
        <v/>
      </c>
      <c r="BO195" s="220" t="str">
        <f t="shared" si="182"/>
        <v/>
      </c>
      <c r="BP195" s="220" t="str">
        <f>IF(AM195,VLOOKUP(AT195,'Beschäftigungsgruppen Honorare'!$I$17:$J$23,2,FALSE),"")</f>
        <v/>
      </c>
      <c r="BQ195" s="220" t="str">
        <f>IF(AN195,INDEX('Beschäftigungsgruppen Honorare'!$J$28:$M$31,BO195,BN195),"")</f>
        <v/>
      </c>
      <c r="BR195" s="220" t="str">
        <f t="shared" si="183"/>
        <v/>
      </c>
      <c r="BS195" s="220" t="str">
        <f>IF(AM195,VLOOKUP(AT195,'Beschäftigungsgruppen Honorare'!$I$17:$L$23,3,FALSE),"")</f>
        <v/>
      </c>
      <c r="BT195" s="220" t="str">
        <f>IF(AM195,VLOOKUP(AT195,'Beschäftigungsgruppen Honorare'!$I$17:$L$23,4,FALSE),"")</f>
        <v/>
      </c>
      <c r="BU195" s="220" t="b">
        <f>E195&lt;&gt;config!$H$20</f>
        <v>1</v>
      </c>
      <c r="BV195" s="64" t="b">
        <f t="shared" si="184"/>
        <v>0</v>
      </c>
      <c r="BW195" s="53" t="b">
        <f t="shared" si="185"/>
        <v>0</v>
      </c>
      <c r="BX195" s="53"/>
      <c r="BY195" s="53"/>
      <c r="BZ195" s="53"/>
      <c r="CA195" s="53"/>
      <c r="CB195" s="53"/>
      <c r="CI195" s="53"/>
      <c r="CJ195" s="53"/>
      <c r="CK195" s="53"/>
    </row>
    <row r="196" spans="2:89" ht="15" customHeight="1" x14ac:dyDescent="0.2">
      <c r="B196" s="203" t="str">
        <f t="shared" si="186"/>
        <v/>
      </c>
      <c r="C196" s="217"/>
      <c r="D196" s="127"/>
      <c r="E196" s="96"/>
      <c r="F196" s="271"/>
      <c r="G196" s="180"/>
      <c r="H196" s="181"/>
      <c r="I196" s="219"/>
      <c r="J196" s="259"/>
      <c r="K196" s="181"/>
      <c r="L196" s="273"/>
      <c r="M196" s="207" t="str">
        <f t="shared" si="138"/>
        <v/>
      </c>
      <c r="N196" s="160" t="str">
        <f t="shared" si="139"/>
        <v/>
      </c>
      <c r="O196" s="161" t="str">
        <f t="shared" si="192"/>
        <v/>
      </c>
      <c r="P196" s="252" t="str">
        <f t="shared" si="193"/>
        <v/>
      </c>
      <c r="Q196" s="254" t="str">
        <f t="shared" si="194"/>
        <v/>
      </c>
      <c r="R196" s="252" t="str">
        <f t="shared" si="140"/>
        <v/>
      </c>
      <c r="S196" s="258" t="str">
        <f t="shared" si="187"/>
        <v/>
      </c>
      <c r="T196" s="252" t="str">
        <f t="shared" si="188"/>
        <v/>
      </c>
      <c r="U196" s="258" t="str">
        <f t="shared" si="189"/>
        <v/>
      </c>
      <c r="V196" s="252" t="str">
        <f t="shared" si="190"/>
        <v/>
      </c>
      <c r="W196" s="258" t="str">
        <f t="shared" si="191"/>
        <v/>
      </c>
      <c r="X196" s="120"/>
      <c r="Y196" s="267"/>
      <c r="Z196" s="4" t="b">
        <f t="shared" si="141"/>
        <v>1</v>
      </c>
      <c r="AA196" s="4" t="b">
        <f t="shared" si="142"/>
        <v>0</v>
      </c>
      <c r="AB196" s="61" t="str">
        <f t="shared" si="143"/>
        <v/>
      </c>
      <c r="AC196" s="61" t="str">
        <f t="shared" si="144"/>
        <v/>
      </c>
      <c r="AD196" s="61" t="str">
        <f t="shared" si="145"/>
        <v/>
      </c>
      <c r="AE196" s="61" t="str">
        <f t="shared" si="146"/>
        <v/>
      </c>
      <c r="AF196" s="232" t="str">
        <f t="shared" si="147"/>
        <v/>
      </c>
      <c r="AG196" s="61" t="str">
        <f t="shared" si="148"/>
        <v/>
      </c>
      <c r="AH196" s="61" t="b">
        <f t="shared" si="149"/>
        <v>0</v>
      </c>
      <c r="AI196" s="61" t="b">
        <f t="shared" si="150"/>
        <v>1</v>
      </c>
      <c r="AJ196" s="61" t="b">
        <f t="shared" si="151"/>
        <v>1</v>
      </c>
      <c r="AK196" s="61" t="b">
        <f t="shared" si="152"/>
        <v>0</v>
      </c>
      <c r="AL196" s="61" t="b">
        <f t="shared" si="153"/>
        <v>0</v>
      </c>
      <c r="AM196" s="220" t="b">
        <f t="shared" si="154"/>
        <v>0</v>
      </c>
      <c r="AN196" s="220" t="b">
        <f t="shared" si="155"/>
        <v>0</v>
      </c>
      <c r="AO196" s="220" t="str">
        <f t="shared" si="156"/>
        <v/>
      </c>
      <c r="AP196" s="220" t="str">
        <f t="shared" si="157"/>
        <v/>
      </c>
      <c r="AQ196" s="220" t="str">
        <f t="shared" si="158"/>
        <v/>
      </c>
      <c r="AR196" s="220" t="str">
        <f t="shared" si="159"/>
        <v/>
      </c>
      <c r="AS196" s="4" t="str">
        <f t="shared" si="160"/>
        <v/>
      </c>
      <c r="AT196" s="220" t="str">
        <f t="shared" si="161"/>
        <v/>
      </c>
      <c r="AU196" s="220" t="str">
        <f t="shared" si="162"/>
        <v/>
      </c>
      <c r="AV196" s="220" t="str">
        <f t="shared" si="163"/>
        <v/>
      </c>
      <c r="AW196" s="233" t="str">
        <f t="shared" si="164"/>
        <v/>
      </c>
      <c r="AX196" s="233" t="str">
        <f t="shared" si="165"/>
        <v/>
      </c>
      <c r="AY196" s="222" t="str">
        <f t="shared" si="166"/>
        <v/>
      </c>
      <c r="AZ196" s="222" t="str">
        <f t="shared" si="167"/>
        <v/>
      </c>
      <c r="BA196" s="220" t="str">
        <f t="shared" si="168"/>
        <v/>
      </c>
      <c r="BB196" s="222" t="str">
        <f t="shared" si="169"/>
        <v/>
      </c>
      <c r="BC196" s="233" t="str">
        <f t="shared" si="170"/>
        <v/>
      </c>
      <c r="BD196" s="222" t="str">
        <f t="shared" si="171"/>
        <v/>
      </c>
      <c r="BE196" s="222" t="str">
        <f t="shared" si="172"/>
        <v/>
      </c>
      <c r="BF196" s="222" t="str">
        <f t="shared" si="173"/>
        <v/>
      </c>
      <c r="BG196" s="222" t="str">
        <f t="shared" si="174"/>
        <v/>
      </c>
      <c r="BH196" s="222" t="str">
        <f t="shared" si="175"/>
        <v/>
      </c>
      <c r="BI196" s="222" t="str">
        <f t="shared" si="176"/>
        <v/>
      </c>
      <c r="BJ196" s="222" t="str">
        <f t="shared" si="177"/>
        <v/>
      </c>
      <c r="BK196" s="222" t="str">
        <f t="shared" si="178"/>
        <v/>
      </c>
      <c r="BL196" s="220" t="str">
        <f t="shared" si="179"/>
        <v/>
      </c>
      <c r="BM196" s="220" t="str">
        <f t="shared" si="180"/>
        <v/>
      </c>
      <c r="BN196" s="220" t="str">
        <f t="shared" si="181"/>
        <v/>
      </c>
      <c r="BO196" s="220" t="str">
        <f t="shared" si="182"/>
        <v/>
      </c>
      <c r="BP196" s="220" t="str">
        <f>IF(AM196,VLOOKUP(AT196,'Beschäftigungsgruppen Honorare'!$I$17:$J$23,2,FALSE),"")</f>
        <v/>
      </c>
      <c r="BQ196" s="220" t="str">
        <f>IF(AN196,INDEX('Beschäftigungsgruppen Honorare'!$J$28:$M$31,BO196,BN196),"")</f>
        <v/>
      </c>
      <c r="BR196" s="220" t="str">
        <f t="shared" si="183"/>
        <v/>
      </c>
      <c r="BS196" s="220" t="str">
        <f>IF(AM196,VLOOKUP(AT196,'Beschäftigungsgruppen Honorare'!$I$17:$L$23,3,FALSE),"")</f>
        <v/>
      </c>
      <c r="BT196" s="220" t="str">
        <f>IF(AM196,VLOOKUP(AT196,'Beschäftigungsgruppen Honorare'!$I$17:$L$23,4,FALSE),"")</f>
        <v/>
      </c>
      <c r="BU196" s="220" t="b">
        <f>E196&lt;&gt;config!$H$20</f>
        <v>1</v>
      </c>
      <c r="BV196" s="64" t="b">
        <f t="shared" si="184"/>
        <v>0</v>
      </c>
      <c r="BW196" s="53" t="b">
        <f t="shared" si="185"/>
        <v>0</v>
      </c>
      <c r="BX196" s="53"/>
      <c r="BY196" s="53"/>
      <c r="BZ196" s="53"/>
      <c r="CA196" s="53"/>
      <c r="CB196" s="53"/>
      <c r="CI196" s="53"/>
      <c r="CJ196" s="53"/>
      <c r="CK196" s="53"/>
    </row>
    <row r="197" spans="2:89" ht="15" customHeight="1" x14ac:dyDescent="0.2">
      <c r="B197" s="203" t="str">
        <f t="shared" si="186"/>
        <v/>
      </c>
      <c r="C197" s="217"/>
      <c r="D197" s="127"/>
      <c r="E197" s="96"/>
      <c r="F197" s="271"/>
      <c r="G197" s="180"/>
      <c r="H197" s="181"/>
      <c r="I197" s="219"/>
      <c r="J197" s="259"/>
      <c r="K197" s="181"/>
      <c r="L197" s="273"/>
      <c r="M197" s="207" t="str">
        <f t="shared" si="138"/>
        <v/>
      </c>
      <c r="N197" s="160" t="str">
        <f t="shared" si="139"/>
        <v/>
      </c>
      <c r="O197" s="161" t="str">
        <f t="shared" si="192"/>
        <v/>
      </c>
      <c r="P197" s="252" t="str">
        <f t="shared" si="193"/>
        <v/>
      </c>
      <c r="Q197" s="254" t="str">
        <f t="shared" si="194"/>
        <v/>
      </c>
      <c r="R197" s="252" t="str">
        <f t="shared" si="140"/>
        <v/>
      </c>
      <c r="S197" s="258" t="str">
        <f t="shared" si="187"/>
        <v/>
      </c>
      <c r="T197" s="252" t="str">
        <f t="shared" si="188"/>
        <v/>
      </c>
      <c r="U197" s="258" t="str">
        <f t="shared" si="189"/>
        <v/>
      </c>
      <c r="V197" s="252" t="str">
        <f t="shared" si="190"/>
        <v/>
      </c>
      <c r="W197" s="258" t="str">
        <f t="shared" si="191"/>
        <v/>
      </c>
      <c r="X197" s="120"/>
      <c r="Y197" s="267"/>
      <c r="Z197" s="4" t="b">
        <f t="shared" si="141"/>
        <v>1</v>
      </c>
      <c r="AA197" s="4" t="b">
        <f t="shared" si="142"/>
        <v>0</v>
      </c>
      <c r="AB197" s="61" t="str">
        <f t="shared" si="143"/>
        <v/>
      </c>
      <c r="AC197" s="61" t="str">
        <f t="shared" si="144"/>
        <v/>
      </c>
      <c r="AD197" s="61" t="str">
        <f t="shared" si="145"/>
        <v/>
      </c>
      <c r="AE197" s="61" t="str">
        <f t="shared" si="146"/>
        <v/>
      </c>
      <c r="AF197" s="232" t="str">
        <f t="shared" si="147"/>
        <v/>
      </c>
      <c r="AG197" s="61" t="str">
        <f t="shared" si="148"/>
        <v/>
      </c>
      <c r="AH197" s="61" t="b">
        <f t="shared" si="149"/>
        <v>0</v>
      </c>
      <c r="AI197" s="61" t="b">
        <f t="shared" si="150"/>
        <v>1</v>
      </c>
      <c r="AJ197" s="61" t="b">
        <f t="shared" si="151"/>
        <v>1</v>
      </c>
      <c r="AK197" s="61" t="b">
        <f t="shared" si="152"/>
        <v>0</v>
      </c>
      <c r="AL197" s="61" t="b">
        <f t="shared" si="153"/>
        <v>0</v>
      </c>
      <c r="AM197" s="220" t="b">
        <f t="shared" si="154"/>
        <v>0</v>
      </c>
      <c r="AN197" s="220" t="b">
        <f t="shared" si="155"/>
        <v>0</v>
      </c>
      <c r="AO197" s="220" t="str">
        <f t="shared" si="156"/>
        <v/>
      </c>
      <c r="AP197" s="220" t="str">
        <f t="shared" si="157"/>
        <v/>
      </c>
      <c r="AQ197" s="220" t="str">
        <f t="shared" si="158"/>
        <v/>
      </c>
      <c r="AR197" s="220" t="str">
        <f t="shared" si="159"/>
        <v/>
      </c>
      <c r="AS197" s="4" t="str">
        <f t="shared" si="160"/>
        <v/>
      </c>
      <c r="AT197" s="220" t="str">
        <f t="shared" si="161"/>
        <v/>
      </c>
      <c r="AU197" s="220" t="str">
        <f t="shared" si="162"/>
        <v/>
      </c>
      <c r="AV197" s="220" t="str">
        <f t="shared" si="163"/>
        <v/>
      </c>
      <c r="AW197" s="233" t="str">
        <f t="shared" si="164"/>
        <v/>
      </c>
      <c r="AX197" s="233" t="str">
        <f t="shared" si="165"/>
        <v/>
      </c>
      <c r="AY197" s="222" t="str">
        <f t="shared" si="166"/>
        <v/>
      </c>
      <c r="AZ197" s="222" t="str">
        <f t="shared" si="167"/>
        <v/>
      </c>
      <c r="BA197" s="220" t="str">
        <f t="shared" si="168"/>
        <v/>
      </c>
      <c r="BB197" s="222" t="str">
        <f t="shared" si="169"/>
        <v/>
      </c>
      <c r="BC197" s="233" t="str">
        <f t="shared" si="170"/>
        <v/>
      </c>
      <c r="BD197" s="222" t="str">
        <f t="shared" si="171"/>
        <v/>
      </c>
      <c r="BE197" s="222" t="str">
        <f t="shared" si="172"/>
        <v/>
      </c>
      <c r="BF197" s="222" t="str">
        <f t="shared" si="173"/>
        <v/>
      </c>
      <c r="BG197" s="222" t="str">
        <f t="shared" si="174"/>
        <v/>
      </c>
      <c r="BH197" s="222" t="str">
        <f t="shared" si="175"/>
        <v/>
      </c>
      <c r="BI197" s="222" t="str">
        <f t="shared" si="176"/>
        <v/>
      </c>
      <c r="BJ197" s="222" t="str">
        <f t="shared" si="177"/>
        <v/>
      </c>
      <c r="BK197" s="222" t="str">
        <f t="shared" si="178"/>
        <v/>
      </c>
      <c r="BL197" s="220" t="str">
        <f t="shared" si="179"/>
        <v/>
      </c>
      <c r="BM197" s="220" t="str">
        <f t="shared" si="180"/>
        <v/>
      </c>
      <c r="BN197" s="220" t="str">
        <f t="shared" si="181"/>
        <v/>
      </c>
      <c r="BO197" s="220" t="str">
        <f t="shared" si="182"/>
        <v/>
      </c>
      <c r="BP197" s="220" t="str">
        <f>IF(AM197,VLOOKUP(AT197,'Beschäftigungsgruppen Honorare'!$I$17:$J$23,2,FALSE),"")</f>
        <v/>
      </c>
      <c r="BQ197" s="220" t="str">
        <f>IF(AN197,INDEX('Beschäftigungsgruppen Honorare'!$J$28:$M$31,BO197,BN197),"")</f>
        <v/>
      </c>
      <c r="BR197" s="220" t="str">
        <f t="shared" si="183"/>
        <v/>
      </c>
      <c r="BS197" s="220" t="str">
        <f>IF(AM197,VLOOKUP(AT197,'Beschäftigungsgruppen Honorare'!$I$17:$L$23,3,FALSE),"")</f>
        <v/>
      </c>
      <c r="BT197" s="220" t="str">
        <f>IF(AM197,VLOOKUP(AT197,'Beschäftigungsgruppen Honorare'!$I$17:$L$23,4,FALSE),"")</f>
        <v/>
      </c>
      <c r="BU197" s="220" t="b">
        <f>E197&lt;&gt;config!$H$20</f>
        <v>1</v>
      </c>
      <c r="BV197" s="64" t="b">
        <f t="shared" si="184"/>
        <v>0</v>
      </c>
      <c r="BW197" s="53" t="b">
        <f t="shared" si="185"/>
        <v>0</v>
      </c>
      <c r="BX197" s="53"/>
      <c r="BY197" s="53"/>
      <c r="BZ197" s="53"/>
      <c r="CA197" s="53"/>
      <c r="CB197" s="53"/>
      <c r="CI197" s="53"/>
      <c r="CJ197" s="53"/>
      <c r="CK197" s="53"/>
    </row>
    <row r="198" spans="2:89" ht="15" customHeight="1" x14ac:dyDescent="0.2">
      <c r="B198" s="203" t="str">
        <f t="shared" si="186"/>
        <v/>
      </c>
      <c r="C198" s="217"/>
      <c r="D198" s="127"/>
      <c r="E198" s="96"/>
      <c r="F198" s="271"/>
      <c r="G198" s="180"/>
      <c r="H198" s="181"/>
      <c r="I198" s="219"/>
      <c r="J198" s="259"/>
      <c r="K198" s="181"/>
      <c r="L198" s="273"/>
      <c r="M198" s="207" t="str">
        <f t="shared" si="138"/>
        <v/>
      </c>
      <c r="N198" s="160" t="str">
        <f t="shared" si="139"/>
        <v/>
      </c>
      <c r="O198" s="161" t="str">
        <f t="shared" si="192"/>
        <v/>
      </c>
      <c r="P198" s="252" t="str">
        <f t="shared" si="193"/>
        <v/>
      </c>
      <c r="Q198" s="254" t="str">
        <f t="shared" si="194"/>
        <v/>
      </c>
      <c r="R198" s="252" t="str">
        <f t="shared" si="140"/>
        <v/>
      </c>
      <c r="S198" s="258" t="str">
        <f t="shared" si="187"/>
        <v/>
      </c>
      <c r="T198" s="252" t="str">
        <f t="shared" si="188"/>
        <v/>
      </c>
      <c r="U198" s="258" t="str">
        <f t="shared" si="189"/>
        <v/>
      </c>
      <c r="V198" s="252" t="str">
        <f t="shared" si="190"/>
        <v/>
      </c>
      <c r="W198" s="258" t="str">
        <f t="shared" si="191"/>
        <v/>
      </c>
      <c r="X198" s="120"/>
      <c r="Y198" s="267"/>
      <c r="Z198" s="4" t="b">
        <f t="shared" si="141"/>
        <v>1</v>
      </c>
      <c r="AA198" s="4" t="b">
        <f t="shared" si="142"/>
        <v>0</v>
      </c>
      <c r="AB198" s="61" t="str">
        <f t="shared" si="143"/>
        <v/>
      </c>
      <c r="AC198" s="61" t="str">
        <f t="shared" si="144"/>
        <v/>
      </c>
      <c r="AD198" s="61" t="str">
        <f t="shared" si="145"/>
        <v/>
      </c>
      <c r="AE198" s="61" t="str">
        <f t="shared" si="146"/>
        <v/>
      </c>
      <c r="AF198" s="232" t="str">
        <f t="shared" si="147"/>
        <v/>
      </c>
      <c r="AG198" s="61" t="str">
        <f t="shared" si="148"/>
        <v/>
      </c>
      <c r="AH198" s="61" t="b">
        <f t="shared" si="149"/>
        <v>0</v>
      </c>
      <c r="AI198" s="61" t="b">
        <f t="shared" si="150"/>
        <v>1</v>
      </c>
      <c r="AJ198" s="61" t="b">
        <f t="shared" si="151"/>
        <v>1</v>
      </c>
      <c r="AK198" s="61" t="b">
        <f t="shared" si="152"/>
        <v>0</v>
      </c>
      <c r="AL198" s="61" t="b">
        <f t="shared" si="153"/>
        <v>0</v>
      </c>
      <c r="AM198" s="220" t="b">
        <f t="shared" si="154"/>
        <v>0</v>
      </c>
      <c r="AN198" s="220" t="b">
        <f t="shared" si="155"/>
        <v>0</v>
      </c>
      <c r="AO198" s="220" t="str">
        <f t="shared" si="156"/>
        <v/>
      </c>
      <c r="AP198" s="220" t="str">
        <f t="shared" si="157"/>
        <v/>
      </c>
      <c r="AQ198" s="220" t="str">
        <f t="shared" si="158"/>
        <v/>
      </c>
      <c r="AR198" s="220" t="str">
        <f t="shared" si="159"/>
        <v/>
      </c>
      <c r="AS198" s="4" t="str">
        <f t="shared" si="160"/>
        <v/>
      </c>
      <c r="AT198" s="220" t="str">
        <f t="shared" si="161"/>
        <v/>
      </c>
      <c r="AU198" s="220" t="str">
        <f t="shared" si="162"/>
        <v/>
      </c>
      <c r="AV198" s="220" t="str">
        <f t="shared" si="163"/>
        <v/>
      </c>
      <c r="AW198" s="233" t="str">
        <f t="shared" si="164"/>
        <v/>
      </c>
      <c r="AX198" s="233" t="str">
        <f t="shared" si="165"/>
        <v/>
      </c>
      <c r="AY198" s="222" t="str">
        <f t="shared" si="166"/>
        <v/>
      </c>
      <c r="AZ198" s="222" t="str">
        <f t="shared" si="167"/>
        <v/>
      </c>
      <c r="BA198" s="220" t="str">
        <f t="shared" si="168"/>
        <v/>
      </c>
      <c r="BB198" s="222" t="str">
        <f t="shared" si="169"/>
        <v/>
      </c>
      <c r="BC198" s="233" t="str">
        <f t="shared" si="170"/>
        <v/>
      </c>
      <c r="BD198" s="222" t="str">
        <f t="shared" si="171"/>
        <v/>
      </c>
      <c r="BE198" s="222" t="str">
        <f t="shared" si="172"/>
        <v/>
      </c>
      <c r="BF198" s="222" t="str">
        <f t="shared" si="173"/>
        <v/>
      </c>
      <c r="BG198" s="222" t="str">
        <f t="shared" si="174"/>
        <v/>
      </c>
      <c r="BH198" s="222" t="str">
        <f t="shared" si="175"/>
        <v/>
      </c>
      <c r="BI198" s="222" t="str">
        <f t="shared" si="176"/>
        <v/>
      </c>
      <c r="BJ198" s="222" t="str">
        <f t="shared" si="177"/>
        <v/>
      </c>
      <c r="BK198" s="222" t="str">
        <f t="shared" si="178"/>
        <v/>
      </c>
      <c r="BL198" s="220" t="str">
        <f t="shared" si="179"/>
        <v/>
      </c>
      <c r="BM198" s="220" t="str">
        <f t="shared" si="180"/>
        <v/>
      </c>
      <c r="BN198" s="220" t="str">
        <f t="shared" si="181"/>
        <v/>
      </c>
      <c r="BO198" s="220" t="str">
        <f t="shared" si="182"/>
        <v/>
      </c>
      <c r="BP198" s="220" t="str">
        <f>IF(AM198,VLOOKUP(AT198,'Beschäftigungsgruppen Honorare'!$I$17:$J$23,2,FALSE),"")</f>
        <v/>
      </c>
      <c r="BQ198" s="220" t="str">
        <f>IF(AN198,INDEX('Beschäftigungsgruppen Honorare'!$J$28:$M$31,BO198,BN198),"")</f>
        <v/>
      </c>
      <c r="BR198" s="220" t="str">
        <f t="shared" si="183"/>
        <v/>
      </c>
      <c r="BS198" s="220" t="str">
        <f>IF(AM198,VLOOKUP(AT198,'Beschäftigungsgruppen Honorare'!$I$17:$L$23,3,FALSE),"")</f>
        <v/>
      </c>
      <c r="BT198" s="220" t="str">
        <f>IF(AM198,VLOOKUP(AT198,'Beschäftigungsgruppen Honorare'!$I$17:$L$23,4,FALSE),"")</f>
        <v/>
      </c>
      <c r="BU198" s="220" t="b">
        <f>E198&lt;&gt;config!$H$20</f>
        <v>1</v>
      </c>
      <c r="BV198" s="64" t="b">
        <f t="shared" si="184"/>
        <v>0</v>
      </c>
      <c r="BW198" s="53" t="b">
        <f t="shared" si="185"/>
        <v>0</v>
      </c>
      <c r="BX198" s="53"/>
      <c r="BY198" s="53"/>
      <c r="BZ198" s="53"/>
      <c r="CA198" s="53"/>
      <c r="CB198" s="53"/>
      <c r="CI198" s="53"/>
      <c r="CJ198" s="53"/>
      <c r="CK198" s="53"/>
    </row>
    <row r="199" spans="2:89" ht="15" customHeight="1" x14ac:dyDescent="0.2">
      <c r="B199" s="203" t="str">
        <f t="shared" si="186"/>
        <v/>
      </c>
      <c r="C199" s="217"/>
      <c r="D199" s="127"/>
      <c r="E199" s="96"/>
      <c r="F199" s="271"/>
      <c r="G199" s="180"/>
      <c r="H199" s="181"/>
      <c r="I199" s="219"/>
      <c r="J199" s="259"/>
      <c r="K199" s="181"/>
      <c r="L199" s="273"/>
      <c r="M199" s="207" t="str">
        <f t="shared" si="138"/>
        <v/>
      </c>
      <c r="N199" s="160" t="str">
        <f t="shared" si="139"/>
        <v/>
      </c>
      <c r="O199" s="161" t="str">
        <f t="shared" si="192"/>
        <v/>
      </c>
      <c r="P199" s="252" t="str">
        <f t="shared" si="193"/>
        <v/>
      </c>
      <c r="Q199" s="254" t="str">
        <f t="shared" si="194"/>
        <v/>
      </c>
      <c r="R199" s="252" t="str">
        <f t="shared" si="140"/>
        <v/>
      </c>
      <c r="S199" s="258" t="str">
        <f t="shared" si="187"/>
        <v/>
      </c>
      <c r="T199" s="252" t="str">
        <f t="shared" si="188"/>
        <v/>
      </c>
      <c r="U199" s="258" t="str">
        <f t="shared" si="189"/>
        <v/>
      </c>
      <c r="V199" s="252" t="str">
        <f t="shared" si="190"/>
        <v/>
      </c>
      <c r="W199" s="258" t="str">
        <f t="shared" si="191"/>
        <v/>
      </c>
      <c r="X199" s="120"/>
      <c r="Y199" s="267"/>
      <c r="Z199" s="4" t="b">
        <f t="shared" si="141"/>
        <v>1</v>
      </c>
      <c r="AA199" s="4" t="b">
        <f t="shared" si="142"/>
        <v>0</v>
      </c>
      <c r="AB199" s="61" t="str">
        <f t="shared" si="143"/>
        <v/>
      </c>
      <c r="AC199" s="61" t="str">
        <f t="shared" si="144"/>
        <v/>
      </c>
      <c r="AD199" s="61" t="str">
        <f t="shared" si="145"/>
        <v/>
      </c>
      <c r="AE199" s="61" t="str">
        <f t="shared" si="146"/>
        <v/>
      </c>
      <c r="AF199" s="232" t="str">
        <f t="shared" si="147"/>
        <v/>
      </c>
      <c r="AG199" s="61" t="str">
        <f t="shared" si="148"/>
        <v/>
      </c>
      <c r="AH199" s="61" t="b">
        <f t="shared" si="149"/>
        <v>0</v>
      </c>
      <c r="AI199" s="61" t="b">
        <f t="shared" si="150"/>
        <v>1</v>
      </c>
      <c r="AJ199" s="61" t="b">
        <f t="shared" si="151"/>
        <v>1</v>
      </c>
      <c r="AK199" s="61" t="b">
        <f t="shared" si="152"/>
        <v>0</v>
      </c>
      <c r="AL199" s="61" t="b">
        <f t="shared" si="153"/>
        <v>0</v>
      </c>
      <c r="AM199" s="220" t="b">
        <f t="shared" si="154"/>
        <v>0</v>
      </c>
      <c r="AN199" s="220" t="b">
        <f t="shared" si="155"/>
        <v>0</v>
      </c>
      <c r="AO199" s="220" t="str">
        <f t="shared" si="156"/>
        <v/>
      </c>
      <c r="AP199" s="220" t="str">
        <f t="shared" si="157"/>
        <v/>
      </c>
      <c r="AQ199" s="220" t="str">
        <f t="shared" si="158"/>
        <v/>
      </c>
      <c r="AR199" s="220" t="str">
        <f t="shared" si="159"/>
        <v/>
      </c>
      <c r="AS199" s="4" t="str">
        <f t="shared" si="160"/>
        <v/>
      </c>
      <c r="AT199" s="220" t="str">
        <f t="shared" si="161"/>
        <v/>
      </c>
      <c r="AU199" s="220" t="str">
        <f t="shared" si="162"/>
        <v/>
      </c>
      <c r="AV199" s="220" t="str">
        <f t="shared" si="163"/>
        <v/>
      </c>
      <c r="AW199" s="233" t="str">
        <f t="shared" si="164"/>
        <v/>
      </c>
      <c r="AX199" s="233" t="str">
        <f t="shared" si="165"/>
        <v/>
      </c>
      <c r="AY199" s="222" t="str">
        <f t="shared" si="166"/>
        <v/>
      </c>
      <c r="AZ199" s="222" t="str">
        <f t="shared" si="167"/>
        <v/>
      </c>
      <c r="BA199" s="220" t="str">
        <f t="shared" si="168"/>
        <v/>
      </c>
      <c r="BB199" s="222" t="str">
        <f t="shared" si="169"/>
        <v/>
      </c>
      <c r="BC199" s="233" t="str">
        <f t="shared" si="170"/>
        <v/>
      </c>
      <c r="BD199" s="222" t="str">
        <f t="shared" si="171"/>
        <v/>
      </c>
      <c r="BE199" s="222" t="str">
        <f t="shared" si="172"/>
        <v/>
      </c>
      <c r="BF199" s="222" t="str">
        <f t="shared" si="173"/>
        <v/>
      </c>
      <c r="BG199" s="222" t="str">
        <f t="shared" si="174"/>
        <v/>
      </c>
      <c r="BH199" s="222" t="str">
        <f t="shared" si="175"/>
        <v/>
      </c>
      <c r="BI199" s="222" t="str">
        <f t="shared" si="176"/>
        <v/>
      </c>
      <c r="BJ199" s="222" t="str">
        <f t="shared" si="177"/>
        <v/>
      </c>
      <c r="BK199" s="222" t="str">
        <f t="shared" si="178"/>
        <v/>
      </c>
      <c r="BL199" s="220" t="str">
        <f t="shared" si="179"/>
        <v/>
      </c>
      <c r="BM199" s="220" t="str">
        <f t="shared" si="180"/>
        <v/>
      </c>
      <c r="BN199" s="220" t="str">
        <f t="shared" si="181"/>
        <v/>
      </c>
      <c r="BO199" s="220" t="str">
        <f t="shared" si="182"/>
        <v/>
      </c>
      <c r="BP199" s="220" t="str">
        <f>IF(AM199,VLOOKUP(AT199,'Beschäftigungsgruppen Honorare'!$I$17:$J$23,2,FALSE),"")</f>
        <v/>
      </c>
      <c r="BQ199" s="220" t="str">
        <f>IF(AN199,INDEX('Beschäftigungsgruppen Honorare'!$J$28:$M$31,BO199,BN199),"")</f>
        <v/>
      </c>
      <c r="BR199" s="220" t="str">
        <f t="shared" si="183"/>
        <v/>
      </c>
      <c r="BS199" s="220" t="str">
        <f>IF(AM199,VLOOKUP(AT199,'Beschäftigungsgruppen Honorare'!$I$17:$L$23,3,FALSE),"")</f>
        <v/>
      </c>
      <c r="BT199" s="220" t="str">
        <f>IF(AM199,VLOOKUP(AT199,'Beschäftigungsgruppen Honorare'!$I$17:$L$23,4,FALSE),"")</f>
        <v/>
      </c>
      <c r="BU199" s="220" t="b">
        <f>E199&lt;&gt;config!$H$20</f>
        <v>1</v>
      </c>
      <c r="BV199" s="64" t="b">
        <f t="shared" si="184"/>
        <v>0</v>
      </c>
      <c r="BW199" s="53" t="b">
        <f t="shared" si="185"/>
        <v>0</v>
      </c>
      <c r="BX199" s="53"/>
      <c r="BY199" s="53"/>
      <c r="BZ199" s="53"/>
      <c r="CA199" s="53"/>
      <c r="CB199" s="53"/>
      <c r="CI199" s="53"/>
      <c r="CJ199" s="53"/>
      <c r="CK199" s="53"/>
    </row>
    <row r="200" spans="2:89" ht="15" customHeight="1" x14ac:dyDescent="0.2">
      <c r="B200" s="203" t="str">
        <f t="shared" si="186"/>
        <v/>
      </c>
      <c r="C200" s="217"/>
      <c r="D200" s="127"/>
      <c r="E200" s="96"/>
      <c r="F200" s="271"/>
      <c r="G200" s="180"/>
      <c r="H200" s="181"/>
      <c r="I200" s="219"/>
      <c r="J200" s="259"/>
      <c r="K200" s="181"/>
      <c r="L200" s="273"/>
      <c r="M200" s="207" t="str">
        <f t="shared" si="138"/>
        <v/>
      </c>
      <c r="N200" s="160" t="str">
        <f t="shared" si="139"/>
        <v/>
      </c>
      <c r="O200" s="161" t="str">
        <f t="shared" si="192"/>
        <v/>
      </c>
      <c r="P200" s="252" t="str">
        <f t="shared" si="193"/>
        <v/>
      </c>
      <c r="Q200" s="254" t="str">
        <f t="shared" si="194"/>
        <v/>
      </c>
      <c r="R200" s="252" t="str">
        <f t="shared" si="140"/>
        <v/>
      </c>
      <c r="S200" s="258" t="str">
        <f t="shared" si="187"/>
        <v/>
      </c>
      <c r="T200" s="252" t="str">
        <f t="shared" si="188"/>
        <v/>
      </c>
      <c r="U200" s="258" t="str">
        <f t="shared" si="189"/>
        <v/>
      </c>
      <c r="V200" s="252" t="str">
        <f t="shared" si="190"/>
        <v/>
      </c>
      <c r="W200" s="258" t="str">
        <f t="shared" si="191"/>
        <v/>
      </c>
      <c r="X200" s="120"/>
      <c r="Y200" s="267"/>
      <c r="Z200" s="4" t="b">
        <f t="shared" si="141"/>
        <v>1</v>
      </c>
      <c r="AA200" s="4" t="b">
        <f t="shared" si="142"/>
        <v>0</v>
      </c>
      <c r="AB200" s="61" t="str">
        <f t="shared" si="143"/>
        <v/>
      </c>
      <c r="AC200" s="61" t="str">
        <f t="shared" si="144"/>
        <v/>
      </c>
      <c r="AD200" s="61" t="str">
        <f t="shared" si="145"/>
        <v/>
      </c>
      <c r="AE200" s="61" t="str">
        <f t="shared" si="146"/>
        <v/>
      </c>
      <c r="AF200" s="232" t="str">
        <f t="shared" si="147"/>
        <v/>
      </c>
      <c r="AG200" s="61" t="str">
        <f t="shared" si="148"/>
        <v/>
      </c>
      <c r="AH200" s="61" t="b">
        <f t="shared" si="149"/>
        <v>0</v>
      </c>
      <c r="AI200" s="61" t="b">
        <f t="shared" si="150"/>
        <v>1</v>
      </c>
      <c r="AJ200" s="61" t="b">
        <f t="shared" si="151"/>
        <v>1</v>
      </c>
      <c r="AK200" s="61" t="b">
        <f t="shared" si="152"/>
        <v>0</v>
      </c>
      <c r="AL200" s="61" t="b">
        <f t="shared" si="153"/>
        <v>0</v>
      </c>
      <c r="AM200" s="220" t="b">
        <f t="shared" si="154"/>
        <v>0</v>
      </c>
      <c r="AN200" s="220" t="b">
        <f t="shared" si="155"/>
        <v>0</v>
      </c>
      <c r="AO200" s="220" t="str">
        <f t="shared" si="156"/>
        <v/>
      </c>
      <c r="AP200" s="220" t="str">
        <f t="shared" si="157"/>
        <v/>
      </c>
      <c r="AQ200" s="220" t="str">
        <f t="shared" si="158"/>
        <v/>
      </c>
      <c r="AR200" s="220" t="str">
        <f t="shared" si="159"/>
        <v/>
      </c>
      <c r="AS200" s="4" t="str">
        <f t="shared" si="160"/>
        <v/>
      </c>
      <c r="AT200" s="220" t="str">
        <f t="shared" si="161"/>
        <v/>
      </c>
      <c r="AU200" s="220" t="str">
        <f t="shared" si="162"/>
        <v/>
      </c>
      <c r="AV200" s="220" t="str">
        <f t="shared" si="163"/>
        <v/>
      </c>
      <c r="AW200" s="233" t="str">
        <f t="shared" si="164"/>
        <v/>
      </c>
      <c r="AX200" s="233" t="str">
        <f t="shared" si="165"/>
        <v/>
      </c>
      <c r="AY200" s="222" t="str">
        <f t="shared" si="166"/>
        <v/>
      </c>
      <c r="AZ200" s="222" t="str">
        <f t="shared" si="167"/>
        <v/>
      </c>
      <c r="BA200" s="220" t="str">
        <f t="shared" si="168"/>
        <v/>
      </c>
      <c r="BB200" s="222" t="str">
        <f t="shared" si="169"/>
        <v/>
      </c>
      <c r="BC200" s="233" t="str">
        <f t="shared" si="170"/>
        <v/>
      </c>
      <c r="BD200" s="222" t="str">
        <f t="shared" si="171"/>
        <v/>
      </c>
      <c r="BE200" s="222" t="str">
        <f t="shared" si="172"/>
        <v/>
      </c>
      <c r="BF200" s="222" t="str">
        <f t="shared" si="173"/>
        <v/>
      </c>
      <c r="BG200" s="222" t="str">
        <f t="shared" si="174"/>
        <v/>
      </c>
      <c r="BH200" s="222" t="str">
        <f t="shared" si="175"/>
        <v/>
      </c>
      <c r="BI200" s="222" t="str">
        <f t="shared" si="176"/>
        <v/>
      </c>
      <c r="BJ200" s="222" t="str">
        <f t="shared" si="177"/>
        <v/>
      </c>
      <c r="BK200" s="222" t="str">
        <f t="shared" si="178"/>
        <v/>
      </c>
      <c r="BL200" s="220" t="str">
        <f t="shared" si="179"/>
        <v/>
      </c>
      <c r="BM200" s="220" t="str">
        <f t="shared" si="180"/>
        <v/>
      </c>
      <c r="BN200" s="220" t="str">
        <f t="shared" si="181"/>
        <v/>
      </c>
      <c r="BO200" s="220" t="str">
        <f t="shared" si="182"/>
        <v/>
      </c>
      <c r="BP200" s="220" t="str">
        <f>IF(AM200,VLOOKUP(AT200,'Beschäftigungsgruppen Honorare'!$I$17:$J$23,2,FALSE),"")</f>
        <v/>
      </c>
      <c r="BQ200" s="220" t="str">
        <f>IF(AN200,INDEX('Beschäftigungsgruppen Honorare'!$J$28:$M$31,BO200,BN200),"")</f>
        <v/>
      </c>
      <c r="BR200" s="220" t="str">
        <f t="shared" si="183"/>
        <v/>
      </c>
      <c r="BS200" s="220" t="str">
        <f>IF(AM200,VLOOKUP(AT200,'Beschäftigungsgruppen Honorare'!$I$17:$L$23,3,FALSE),"")</f>
        <v/>
      </c>
      <c r="BT200" s="220" t="str">
        <f>IF(AM200,VLOOKUP(AT200,'Beschäftigungsgruppen Honorare'!$I$17:$L$23,4,FALSE),"")</f>
        <v/>
      </c>
      <c r="BU200" s="220" t="b">
        <f>E200&lt;&gt;config!$H$20</f>
        <v>1</v>
      </c>
      <c r="BV200" s="64" t="b">
        <f t="shared" si="184"/>
        <v>0</v>
      </c>
      <c r="BW200" s="53" t="b">
        <f t="shared" si="185"/>
        <v>0</v>
      </c>
      <c r="BX200" s="53"/>
      <c r="BY200" s="53"/>
      <c r="BZ200" s="53"/>
      <c r="CA200" s="53"/>
      <c r="CB200" s="53"/>
      <c r="CI200" s="53"/>
      <c r="CJ200" s="53"/>
      <c r="CK200" s="53"/>
    </row>
    <row r="201" spans="2:89" ht="15" customHeight="1" x14ac:dyDescent="0.2">
      <c r="B201" s="203" t="str">
        <f t="shared" si="186"/>
        <v/>
      </c>
      <c r="C201" s="217"/>
      <c r="D201" s="127"/>
      <c r="E201" s="96"/>
      <c r="F201" s="271"/>
      <c r="G201" s="180"/>
      <c r="H201" s="181"/>
      <c r="I201" s="219"/>
      <c r="J201" s="259"/>
      <c r="K201" s="181"/>
      <c r="L201" s="273"/>
      <c r="M201" s="207" t="str">
        <f t="shared" si="138"/>
        <v/>
      </c>
      <c r="N201" s="160" t="str">
        <f t="shared" si="139"/>
        <v/>
      </c>
      <c r="O201" s="161" t="str">
        <f t="shared" si="192"/>
        <v/>
      </c>
      <c r="P201" s="252" t="str">
        <f t="shared" si="193"/>
        <v/>
      </c>
      <c r="Q201" s="254" t="str">
        <f t="shared" si="194"/>
        <v/>
      </c>
      <c r="R201" s="252" t="str">
        <f t="shared" si="140"/>
        <v/>
      </c>
      <c r="S201" s="258" t="str">
        <f t="shared" si="187"/>
        <v/>
      </c>
      <c r="T201" s="252" t="str">
        <f t="shared" si="188"/>
        <v/>
      </c>
      <c r="U201" s="258" t="str">
        <f t="shared" si="189"/>
        <v/>
      </c>
      <c r="V201" s="252" t="str">
        <f t="shared" si="190"/>
        <v/>
      </c>
      <c r="W201" s="258" t="str">
        <f t="shared" si="191"/>
        <v/>
      </c>
      <c r="X201" s="120"/>
      <c r="Y201" s="267"/>
      <c r="Z201" s="4" t="b">
        <f t="shared" si="141"/>
        <v>1</v>
      </c>
      <c r="AA201" s="4" t="b">
        <f t="shared" si="142"/>
        <v>0</v>
      </c>
      <c r="AB201" s="61" t="str">
        <f t="shared" si="143"/>
        <v/>
      </c>
      <c r="AC201" s="61" t="str">
        <f t="shared" si="144"/>
        <v/>
      </c>
      <c r="AD201" s="61" t="str">
        <f t="shared" si="145"/>
        <v/>
      </c>
      <c r="AE201" s="61" t="str">
        <f t="shared" si="146"/>
        <v/>
      </c>
      <c r="AF201" s="232" t="str">
        <f t="shared" si="147"/>
        <v/>
      </c>
      <c r="AG201" s="61" t="str">
        <f t="shared" si="148"/>
        <v/>
      </c>
      <c r="AH201" s="61" t="b">
        <f t="shared" si="149"/>
        <v>0</v>
      </c>
      <c r="AI201" s="61" t="b">
        <f t="shared" si="150"/>
        <v>1</v>
      </c>
      <c r="AJ201" s="61" t="b">
        <f t="shared" si="151"/>
        <v>1</v>
      </c>
      <c r="AK201" s="61" t="b">
        <f t="shared" si="152"/>
        <v>0</v>
      </c>
      <c r="AL201" s="61" t="b">
        <f t="shared" si="153"/>
        <v>0</v>
      </c>
      <c r="AM201" s="220" t="b">
        <f t="shared" si="154"/>
        <v>0</v>
      </c>
      <c r="AN201" s="220" t="b">
        <f t="shared" si="155"/>
        <v>0</v>
      </c>
      <c r="AO201" s="220" t="str">
        <f t="shared" si="156"/>
        <v/>
      </c>
      <c r="AP201" s="220" t="str">
        <f t="shared" si="157"/>
        <v/>
      </c>
      <c r="AQ201" s="220" t="str">
        <f t="shared" si="158"/>
        <v/>
      </c>
      <c r="AR201" s="220" t="str">
        <f t="shared" si="159"/>
        <v/>
      </c>
      <c r="AS201" s="4" t="str">
        <f t="shared" si="160"/>
        <v/>
      </c>
      <c r="AT201" s="220" t="str">
        <f t="shared" si="161"/>
        <v/>
      </c>
      <c r="AU201" s="220" t="str">
        <f t="shared" si="162"/>
        <v/>
      </c>
      <c r="AV201" s="220" t="str">
        <f t="shared" si="163"/>
        <v/>
      </c>
      <c r="AW201" s="233" t="str">
        <f t="shared" si="164"/>
        <v/>
      </c>
      <c r="AX201" s="233" t="str">
        <f t="shared" si="165"/>
        <v/>
      </c>
      <c r="AY201" s="222" t="str">
        <f t="shared" si="166"/>
        <v/>
      </c>
      <c r="AZ201" s="222" t="str">
        <f t="shared" si="167"/>
        <v/>
      </c>
      <c r="BA201" s="220" t="str">
        <f t="shared" si="168"/>
        <v/>
      </c>
      <c r="BB201" s="222" t="str">
        <f t="shared" si="169"/>
        <v/>
      </c>
      <c r="BC201" s="233" t="str">
        <f t="shared" si="170"/>
        <v/>
      </c>
      <c r="BD201" s="222" t="str">
        <f t="shared" si="171"/>
        <v/>
      </c>
      <c r="BE201" s="222" t="str">
        <f t="shared" si="172"/>
        <v/>
      </c>
      <c r="BF201" s="222" t="str">
        <f t="shared" si="173"/>
        <v/>
      </c>
      <c r="BG201" s="222" t="str">
        <f t="shared" si="174"/>
        <v/>
      </c>
      <c r="BH201" s="222" t="str">
        <f t="shared" si="175"/>
        <v/>
      </c>
      <c r="BI201" s="222" t="str">
        <f t="shared" si="176"/>
        <v/>
      </c>
      <c r="BJ201" s="222" t="str">
        <f t="shared" si="177"/>
        <v/>
      </c>
      <c r="BK201" s="222" t="str">
        <f t="shared" si="178"/>
        <v/>
      </c>
      <c r="BL201" s="220" t="str">
        <f t="shared" si="179"/>
        <v/>
      </c>
      <c r="BM201" s="220" t="str">
        <f t="shared" si="180"/>
        <v/>
      </c>
      <c r="BN201" s="220" t="str">
        <f t="shared" si="181"/>
        <v/>
      </c>
      <c r="BO201" s="220" t="str">
        <f t="shared" si="182"/>
        <v/>
      </c>
      <c r="BP201" s="220" t="str">
        <f>IF(AM201,VLOOKUP(AT201,'Beschäftigungsgruppen Honorare'!$I$17:$J$23,2,FALSE),"")</f>
        <v/>
      </c>
      <c r="BQ201" s="220" t="str">
        <f>IF(AN201,INDEX('Beschäftigungsgruppen Honorare'!$J$28:$M$31,BO201,BN201),"")</f>
        <v/>
      </c>
      <c r="BR201" s="220" t="str">
        <f t="shared" si="183"/>
        <v/>
      </c>
      <c r="BS201" s="220" t="str">
        <f>IF(AM201,VLOOKUP(AT201,'Beschäftigungsgruppen Honorare'!$I$17:$L$23,3,FALSE),"")</f>
        <v/>
      </c>
      <c r="BT201" s="220" t="str">
        <f>IF(AM201,VLOOKUP(AT201,'Beschäftigungsgruppen Honorare'!$I$17:$L$23,4,FALSE),"")</f>
        <v/>
      </c>
      <c r="BU201" s="220" t="b">
        <f>E201&lt;&gt;config!$H$20</f>
        <v>1</v>
      </c>
      <c r="BV201" s="64" t="b">
        <f t="shared" si="184"/>
        <v>0</v>
      </c>
      <c r="BW201" s="53" t="b">
        <f t="shared" si="185"/>
        <v>0</v>
      </c>
      <c r="BX201" s="53"/>
      <c r="BY201" s="53"/>
      <c r="BZ201" s="53"/>
      <c r="CA201" s="53"/>
      <c r="CB201" s="53"/>
      <c r="CI201" s="53"/>
      <c r="CJ201" s="53"/>
      <c r="CK201" s="53"/>
    </row>
    <row r="202" spans="2:89" ht="15" customHeight="1" x14ac:dyDescent="0.2">
      <c r="B202" s="203" t="str">
        <f t="shared" si="186"/>
        <v/>
      </c>
      <c r="C202" s="217"/>
      <c r="D202" s="127"/>
      <c r="E202" s="96"/>
      <c r="F202" s="271"/>
      <c r="G202" s="180"/>
      <c r="H202" s="181"/>
      <c r="I202" s="219"/>
      <c r="J202" s="259"/>
      <c r="K202" s="181"/>
      <c r="L202" s="273"/>
      <c r="M202" s="207" t="str">
        <f t="shared" si="138"/>
        <v/>
      </c>
      <c r="N202" s="160" t="str">
        <f t="shared" si="139"/>
        <v/>
      </c>
      <c r="O202" s="161" t="str">
        <f t="shared" si="192"/>
        <v/>
      </c>
      <c r="P202" s="252" t="str">
        <f t="shared" si="193"/>
        <v/>
      </c>
      <c r="Q202" s="254" t="str">
        <f t="shared" si="194"/>
        <v/>
      </c>
      <c r="R202" s="252" t="str">
        <f t="shared" si="140"/>
        <v/>
      </c>
      <c r="S202" s="258" t="str">
        <f t="shared" si="187"/>
        <v/>
      </c>
      <c r="T202" s="252" t="str">
        <f t="shared" si="188"/>
        <v/>
      </c>
      <c r="U202" s="258" t="str">
        <f t="shared" si="189"/>
        <v/>
      </c>
      <c r="V202" s="252" t="str">
        <f t="shared" si="190"/>
        <v/>
      </c>
      <c r="W202" s="258" t="str">
        <f t="shared" si="191"/>
        <v/>
      </c>
      <c r="X202" s="120"/>
      <c r="Y202" s="267"/>
      <c r="Z202" s="4" t="b">
        <f t="shared" si="141"/>
        <v>1</v>
      </c>
      <c r="AA202" s="4" t="b">
        <f t="shared" si="142"/>
        <v>0</v>
      </c>
      <c r="AB202" s="61" t="str">
        <f t="shared" si="143"/>
        <v/>
      </c>
      <c r="AC202" s="61" t="str">
        <f t="shared" si="144"/>
        <v/>
      </c>
      <c r="AD202" s="61" t="str">
        <f t="shared" si="145"/>
        <v/>
      </c>
      <c r="AE202" s="61" t="str">
        <f t="shared" si="146"/>
        <v/>
      </c>
      <c r="AF202" s="232" t="str">
        <f t="shared" si="147"/>
        <v/>
      </c>
      <c r="AG202" s="61" t="str">
        <f t="shared" si="148"/>
        <v/>
      </c>
      <c r="AH202" s="61" t="b">
        <f t="shared" si="149"/>
        <v>0</v>
      </c>
      <c r="AI202" s="61" t="b">
        <f t="shared" si="150"/>
        <v>1</v>
      </c>
      <c r="AJ202" s="61" t="b">
        <f t="shared" si="151"/>
        <v>1</v>
      </c>
      <c r="AK202" s="61" t="b">
        <f t="shared" si="152"/>
        <v>0</v>
      </c>
      <c r="AL202" s="61" t="b">
        <f t="shared" si="153"/>
        <v>0</v>
      </c>
      <c r="AM202" s="220" t="b">
        <f t="shared" si="154"/>
        <v>0</v>
      </c>
      <c r="AN202" s="220" t="b">
        <f t="shared" si="155"/>
        <v>0</v>
      </c>
      <c r="AO202" s="220" t="str">
        <f t="shared" si="156"/>
        <v/>
      </c>
      <c r="AP202" s="220" t="str">
        <f t="shared" si="157"/>
        <v/>
      </c>
      <c r="AQ202" s="220" t="str">
        <f t="shared" si="158"/>
        <v/>
      </c>
      <c r="AR202" s="220" t="str">
        <f t="shared" si="159"/>
        <v/>
      </c>
      <c r="AS202" s="4" t="str">
        <f t="shared" si="160"/>
        <v/>
      </c>
      <c r="AT202" s="220" t="str">
        <f t="shared" si="161"/>
        <v/>
      </c>
      <c r="AU202" s="220" t="str">
        <f t="shared" si="162"/>
        <v/>
      </c>
      <c r="AV202" s="220" t="str">
        <f t="shared" si="163"/>
        <v/>
      </c>
      <c r="AW202" s="233" t="str">
        <f t="shared" si="164"/>
        <v/>
      </c>
      <c r="AX202" s="233" t="str">
        <f t="shared" si="165"/>
        <v/>
      </c>
      <c r="AY202" s="222" t="str">
        <f t="shared" si="166"/>
        <v/>
      </c>
      <c r="AZ202" s="222" t="str">
        <f t="shared" si="167"/>
        <v/>
      </c>
      <c r="BA202" s="220" t="str">
        <f t="shared" si="168"/>
        <v/>
      </c>
      <c r="BB202" s="222" t="str">
        <f t="shared" si="169"/>
        <v/>
      </c>
      <c r="BC202" s="233" t="str">
        <f t="shared" si="170"/>
        <v/>
      </c>
      <c r="BD202" s="222" t="str">
        <f t="shared" si="171"/>
        <v/>
      </c>
      <c r="BE202" s="222" t="str">
        <f t="shared" si="172"/>
        <v/>
      </c>
      <c r="BF202" s="222" t="str">
        <f t="shared" si="173"/>
        <v/>
      </c>
      <c r="BG202" s="222" t="str">
        <f t="shared" si="174"/>
        <v/>
      </c>
      <c r="BH202" s="222" t="str">
        <f t="shared" si="175"/>
        <v/>
      </c>
      <c r="BI202" s="222" t="str">
        <f t="shared" si="176"/>
        <v/>
      </c>
      <c r="BJ202" s="222" t="str">
        <f t="shared" si="177"/>
        <v/>
      </c>
      <c r="BK202" s="222" t="str">
        <f t="shared" si="178"/>
        <v/>
      </c>
      <c r="BL202" s="220" t="str">
        <f t="shared" si="179"/>
        <v/>
      </c>
      <c r="BM202" s="220" t="str">
        <f t="shared" si="180"/>
        <v/>
      </c>
      <c r="BN202" s="220" t="str">
        <f t="shared" si="181"/>
        <v/>
      </c>
      <c r="BO202" s="220" t="str">
        <f t="shared" si="182"/>
        <v/>
      </c>
      <c r="BP202" s="220" t="str">
        <f>IF(AM202,VLOOKUP(AT202,'Beschäftigungsgruppen Honorare'!$I$17:$J$23,2,FALSE),"")</f>
        <v/>
      </c>
      <c r="BQ202" s="220" t="str">
        <f>IF(AN202,INDEX('Beschäftigungsgruppen Honorare'!$J$28:$M$31,BO202,BN202),"")</f>
        <v/>
      </c>
      <c r="BR202" s="220" t="str">
        <f t="shared" si="183"/>
        <v/>
      </c>
      <c r="BS202" s="220" t="str">
        <f>IF(AM202,VLOOKUP(AT202,'Beschäftigungsgruppen Honorare'!$I$17:$L$23,3,FALSE),"")</f>
        <v/>
      </c>
      <c r="BT202" s="220" t="str">
        <f>IF(AM202,VLOOKUP(AT202,'Beschäftigungsgruppen Honorare'!$I$17:$L$23,4,FALSE),"")</f>
        <v/>
      </c>
      <c r="BU202" s="220" t="b">
        <f>E202&lt;&gt;config!$H$20</f>
        <v>1</v>
      </c>
      <c r="BV202" s="64" t="b">
        <f t="shared" si="184"/>
        <v>0</v>
      </c>
      <c r="BW202" s="53" t="b">
        <f t="shared" si="185"/>
        <v>0</v>
      </c>
      <c r="BX202" s="53"/>
      <c r="BY202" s="53"/>
      <c r="BZ202" s="53"/>
      <c r="CA202" s="53"/>
      <c r="CB202" s="53"/>
      <c r="CI202" s="53"/>
      <c r="CJ202" s="53"/>
      <c r="CK202" s="53"/>
    </row>
    <row r="203" spans="2:89" ht="15" customHeight="1" x14ac:dyDescent="0.2">
      <c r="B203" s="203" t="str">
        <f t="shared" si="186"/>
        <v/>
      </c>
      <c r="C203" s="217"/>
      <c r="D203" s="127"/>
      <c r="E203" s="96"/>
      <c r="F203" s="271"/>
      <c r="G203" s="180"/>
      <c r="H203" s="181"/>
      <c r="I203" s="219"/>
      <c r="J203" s="259"/>
      <c r="K203" s="181"/>
      <c r="L203" s="273"/>
      <c r="M203" s="207" t="str">
        <f t="shared" si="138"/>
        <v/>
      </c>
      <c r="N203" s="160" t="str">
        <f t="shared" si="139"/>
        <v/>
      </c>
      <c r="O203" s="161" t="str">
        <f t="shared" si="192"/>
        <v/>
      </c>
      <c r="P203" s="252" t="str">
        <f t="shared" si="193"/>
        <v/>
      </c>
      <c r="Q203" s="254" t="str">
        <f t="shared" si="194"/>
        <v/>
      </c>
      <c r="R203" s="252" t="str">
        <f t="shared" si="140"/>
        <v/>
      </c>
      <c r="S203" s="258" t="str">
        <f t="shared" si="187"/>
        <v/>
      </c>
      <c r="T203" s="252" t="str">
        <f t="shared" si="188"/>
        <v/>
      </c>
      <c r="U203" s="258" t="str">
        <f t="shared" si="189"/>
        <v/>
      </c>
      <c r="V203" s="252" t="str">
        <f t="shared" si="190"/>
        <v/>
      </c>
      <c r="W203" s="258" t="str">
        <f t="shared" si="191"/>
        <v/>
      </c>
      <c r="X203" s="120"/>
      <c r="Y203" s="267"/>
      <c r="Z203" s="4" t="b">
        <f t="shared" si="141"/>
        <v>1</v>
      </c>
      <c r="AA203" s="4" t="b">
        <f t="shared" si="142"/>
        <v>0</v>
      </c>
      <c r="AB203" s="61" t="str">
        <f t="shared" si="143"/>
        <v/>
      </c>
      <c r="AC203" s="61" t="str">
        <f t="shared" si="144"/>
        <v/>
      </c>
      <c r="AD203" s="61" t="str">
        <f t="shared" si="145"/>
        <v/>
      </c>
      <c r="AE203" s="61" t="str">
        <f t="shared" si="146"/>
        <v/>
      </c>
      <c r="AF203" s="232" t="str">
        <f t="shared" si="147"/>
        <v/>
      </c>
      <c r="AG203" s="61" t="str">
        <f t="shared" si="148"/>
        <v/>
      </c>
      <c r="AH203" s="61" t="b">
        <f t="shared" si="149"/>
        <v>0</v>
      </c>
      <c r="AI203" s="61" t="b">
        <f t="shared" si="150"/>
        <v>1</v>
      </c>
      <c r="AJ203" s="61" t="b">
        <f t="shared" si="151"/>
        <v>1</v>
      </c>
      <c r="AK203" s="61" t="b">
        <f t="shared" si="152"/>
        <v>0</v>
      </c>
      <c r="AL203" s="61" t="b">
        <f t="shared" si="153"/>
        <v>0</v>
      </c>
      <c r="AM203" s="220" t="b">
        <f t="shared" si="154"/>
        <v>0</v>
      </c>
      <c r="AN203" s="220" t="b">
        <f t="shared" si="155"/>
        <v>0</v>
      </c>
      <c r="AO203" s="220" t="str">
        <f t="shared" si="156"/>
        <v/>
      </c>
      <c r="AP203" s="220" t="str">
        <f t="shared" si="157"/>
        <v/>
      </c>
      <c r="AQ203" s="220" t="str">
        <f t="shared" si="158"/>
        <v/>
      </c>
      <c r="AR203" s="220" t="str">
        <f t="shared" si="159"/>
        <v/>
      </c>
      <c r="AS203" s="4" t="str">
        <f t="shared" si="160"/>
        <v/>
      </c>
      <c r="AT203" s="220" t="str">
        <f t="shared" si="161"/>
        <v/>
      </c>
      <c r="AU203" s="220" t="str">
        <f t="shared" si="162"/>
        <v/>
      </c>
      <c r="AV203" s="220" t="str">
        <f t="shared" si="163"/>
        <v/>
      </c>
      <c r="AW203" s="233" t="str">
        <f t="shared" si="164"/>
        <v/>
      </c>
      <c r="AX203" s="233" t="str">
        <f t="shared" si="165"/>
        <v/>
      </c>
      <c r="AY203" s="222" t="str">
        <f t="shared" si="166"/>
        <v/>
      </c>
      <c r="AZ203" s="222" t="str">
        <f t="shared" si="167"/>
        <v/>
      </c>
      <c r="BA203" s="220" t="str">
        <f t="shared" si="168"/>
        <v/>
      </c>
      <c r="BB203" s="222" t="str">
        <f t="shared" si="169"/>
        <v/>
      </c>
      <c r="BC203" s="233" t="str">
        <f t="shared" si="170"/>
        <v/>
      </c>
      <c r="BD203" s="222" t="str">
        <f t="shared" si="171"/>
        <v/>
      </c>
      <c r="BE203" s="222" t="str">
        <f t="shared" si="172"/>
        <v/>
      </c>
      <c r="BF203" s="222" t="str">
        <f t="shared" si="173"/>
        <v/>
      </c>
      <c r="BG203" s="222" t="str">
        <f t="shared" si="174"/>
        <v/>
      </c>
      <c r="BH203" s="222" t="str">
        <f t="shared" si="175"/>
        <v/>
      </c>
      <c r="BI203" s="222" t="str">
        <f t="shared" si="176"/>
        <v/>
      </c>
      <c r="BJ203" s="222" t="str">
        <f t="shared" si="177"/>
        <v/>
      </c>
      <c r="BK203" s="222" t="str">
        <f t="shared" si="178"/>
        <v/>
      </c>
      <c r="BL203" s="220" t="str">
        <f t="shared" si="179"/>
        <v/>
      </c>
      <c r="BM203" s="220" t="str">
        <f t="shared" si="180"/>
        <v/>
      </c>
      <c r="BN203" s="220" t="str">
        <f t="shared" si="181"/>
        <v/>
      </c>
      <c r="BO203" s="220" t="str">
        <f t="shared" si="182"/>
        <v/>
      </c>
      <c r="BP203" s="220" t="str">
        <f>IF(AM203,VLOOKUP(AT203,'Beschäftigungsgruppen Honorare'!$I$17:$J$23,2,FALSE),"")</f>
        <v/>
      </c>
      <c r="BQ203" s="220" t="str">
        <f>IF(AN203,INDEX('Beschäftigungsgruppen Honorare'!$J$28:$M$31,BO203,BN203),"")</f>
        <v/>
      </c>
      <c r="BR203" s="220" t="str">
        <f t="shared" si="183"/>
        <v/>
      </c>
      <c r="BS203" s="220" t="str">
        <f>IF(AM203,VLOOKUP(AT203,'Beschäftigungsgruppen Honorare'!$I$17:$L$23,3,FALSE),"")</f>
        <v/>
      </c>
      <c r="BT203" s="220" t="str">
        <f>IF(AM203,VLOOKUP(AT203,'Beschäftigungsgruppen Honorare'!$I$17:$L$23,4,FALSE),"")</f>
        <v/>
      </c>
      <c r="BU203" s="220" t="b">
        <f>E203&lt;&gt;config!$H$20</f>
        <v>1</v>
      </c>
      <c r="BV203" s="64" t="b">
        <f t="shared" si="184"/>
        <v>0</v>
      </c>
      <c r="BW203" s="53" t="b">
        <f t="shared" si="185"/>
        <v>0</v>
      </c>
      <c r="BX203" s="53"/>
      <c r="BY203" s="53"/>
      <c r="BZ203" s="53"/>
      <c r="CA203" s="53"/>
      <c r="CB203" s="53"/>
      <c r="CI203" s="53"/>
      <c r="CJ203" s="53"/>
      <c r="CK203" s="53"/>
    </row>
    <row r="204" spans="2:89" ht="15" customHeight="1" x14ac:dyDescent="0.2">
      <c r="B204" s="203" t="str">
        <f t="shared" si="186"/>
        <v/>
      </c>
      <c r="C204" s="217"/>
      <c r="D204" s="127"/>
      <c r="E204" s="96"/>
      <c r="F204" s="271"/>
      <c r="G204" s="180"/>
      <c r="H204" s="181"/>
      <c r="I204" s="219"/>
      <c r="J204" s="259"/>
      <c r="K204" s="181"/>
      <c r="L204" s="273"/>
      <c r="M204" s="207" t="str">
        <f t="shared" si="138"/>
        <v/>
      </c>
      <c r="N204" s="160" t="str">
        <f t="shared" si="139"/>
        <v/>
      </c>
      <c r="O204" s="161" t="str">
        <f t="shared" si="192"/>
        <v/>
      </c>
      <c r="P204" s="252" t="str">
        <f t="shared" si="193"/>
        <v/>
      </c>
      <c r="Q204" s="254" t="str">
        <f t="shared" si="194"/>
        <v/>
      </c>
      <c r="R204" s="252" t="str">
        <f t="shared" si="140"/>
        <v/>
      </c>
      <c r="S204" s="258" t="str">
        <f t="shared" si="187"/>
        <v/>
      </c>
      <c r="T204" s="252" t="str">
        <f t="shared" si="188"/>
        <v/>
      </c>
      <c r="U204" s="258" t="str">
        <f t="shared" si="189"/>
        <v/>
      </c>
      <c r="V204" s="252" t="str">
        <f t="shared" si="190"/>
        <v/>
      </c>
      <c r="W204" s="258" t="str">
        <f t="shared" si="191"/>
        <v/>
      </c>
      <c r="X204" s="120"/>
      <c r="Y204" s="267"/>
      <c r="Z204" s="4" t="b">
        <f t="shared" si="141"/>
        <v>1</v>
      </c>
      <c r="AA204" s="4" t="b">
        <f t="shared" si="142"/>
        <v>0</v>
      </c>
      <c r="AB204" s="61" t="str">
        <f t="shared" si="143"/>
        <v/>
      </c>
      <c r="AC204" s="61" t="str">
        <f t="shared" si="144"/>
        <v/>
      </c>
      <c r="AD204" s="61" t="str">
        <f t="shared" si="145"/>
        <v/>
      </c>
      <c r="AE204" s="61" t="str">
        <f t="shared" si="146"/>
        <v/>
      </c>
      <c r="AF204" s="232" t="str">
        <f t="shared" si="147"/>
        <v/>
      </c>
      <c r="AG204" s="61" t="str">
        <f t="shared" si="148"/>
        <v/>
      </c>
      <c r="AH204" s="61" t="b">
        <f t="shared" si="149"/>
        <v>0</v>
      </c>
      <c r="AI204" s="61" t="b">
        <f t="shared" si="150"/>
        <v>1</v>
      </c>
      <c r="AJ204" s="61" t="b">
        <f t="shared" si="151"/>
        <v>1</v>
      </c>
      <c r="AK204" s="61" t="b">
        <f t="shared" si="152"/>
        <v>0</v>
      </c>
      <c r="AL204" s="61" t="b">
        <f t="shared" si="153"/>
        <v>0</v>
      </c>
      <c r="AM204" s="220" t="b">
        <f t="shared" si="154"/>
        <v>0</v>
      </c>
      <c r="AN204" s="220" t="b">
        <f t="shared" si="155"/>
        <v>0</v>
      </c>
      <c r="AO204" s="220" t="str">
        <f t="shared" si="156"/>
        <v/>
      </c>
      <c r="AP204" s="220" t="str">
        <f t="shared" si="157"/>
        <v/>
      </c>
      <c r="AQ204" s="220" t="str">
        <f t="shared" si="158"/>
        <v/>
      </c>
      <c r="AR204" s="220" t="str">
        <f t="shared" si="159"/>
        <v/>
      </c>
      <c r="AS204" s="4" t="str">
        <f t="shared" si="160"/>
        <v/>
      </c>
      <c r="AT204" s="220" t="str">
        <f t="shared" si="161"/>
        <v/>
      </c>
      <c r="AU204" s="220" t="str">
        <f t="shared" si="162"/>
        <v/>
      </c>
      <c r="AV204" s="220" t="str">
        <f t="shared" si="163"/>
        <v/>
      </c>
      <c r="AW204" s="233" t="str">
        <f t="shared" si="164"/>
        <v/>
      </c>
      <c r="AX204" s="233" t="str">
        <f t="shared" si="165"/>
        <v/>
      </c>
      <c r="AY204" s="222" t="str">
        <f t="shared" si="166"/>
        <v/>
      </c>
      <c r="AZ204" s="222" t="str">
        <f t="shared" si="167"/>
        <v/>
      </c>
      <c r="BA204" s="220" t="str">
        <f t="shared" si="168"/>
        <v/>
      </c>
      <c r="BB204" s="222" t="str">
        <f t="shared" si="169"/>
        <v/>
      </c>
      <c r="BC204" s="233" t="str">
        <f t="shared" si="170"/>
        <v/>
      </c>
      <c r="BD204" s="222" t="str">
        <f t="shared" si="171"/>
        <v/>
      </c>
      <c r="BE204" s="222" t="str">
        <f t="shared" si="172"/>
        <v/>
      </c>
      <c r="BF204" s="222" t="str">
        <f t="shared" si="173"/>
        <v/>
      </c>
      <c r="BG204" s="222" t="str">
        <f t="shared" si="174"/>
        <v/>
      </c>
      <c r="BH204" s="222" t="str">
        <f t="shared" si="175"/>
        <v/>
      </c>
      <c r="BI204" s="222" t="str">
        <f t="shared" si="176"/>
        <v/>
      </c>
      <c r="BJ204" s="222" t="str">
        <f t="shared" si="177"/>
        <v/>
      </c>
      <c r="BK204" s="222" t="str">
        <f t="shared" si="178"/>
        <v/>
      </c>
      <c r="BL204" s="220" t="str">
        <f t="shared" si="179"/>
        <v/>
      </c>
      <c r="BM204" s="220" t="str">
        <f t="shared" si="180"/>
        <v/>
      </c>
      <c r="BN204" s="220" t="str">
        <f t="shared" si="181"/>
        <v/>
      </c>
      <c r="BO204" s="220" t="str">
        <f t="shared" si="182"/>
        <v/>
      </c>
      <c r="BP204" s="220" t="str">
        <f>IF(AM204,VLOOKUP(AT204,'Beschäftigungsgruppen Honorare'!$I$17:$J$23,2,FALSE),"")</f>
        <v/>
      </c>
      <c r="BQ204" s="220" t="str">
        <f>IF(AN204,INDEX('Beschäftigungsgruppen Honorare'!$J$28:$M$31,BO204,BN204),"")</f>
        <v/>
      </c>
      <c r="BR204" s="220" t="str">
        <f t="shared" si="183"/>
        <v/>
      </c>
      <c r="BS204" s="220" t="str">
        <f>IF(AM204,VLOOKUP(AT204,'Beschäftigungsgruppen Honorare'!$I$17:$L$23,3,FALSE),"")</f>
        <v/>
      </c>
      <c r="BT204" s="220" t="str">
        <f>IF(AM204,VLOOKUP(AT204,'Beschäftigungsgruppen Honorare'!$I$17:$L$23,4,FALSE),"")</f>
        <v/>
      </c>
      <c r="BU204" s="220" t="b">
        <f>E204&lt;&gt;config!$H$20</f>
        <v>1</v>
      </c>
      <c r="BV204" s="64" t="b">
        <f t="shared" si="184"/>
        <v>0</v>
      </c>
      <c r="BW204" s="53" t="b">
        <f t="shared" si="185"/>
        <v>0</v>
      </c>
      <c r="BX204" s="53"/>
      <c r="BY204" s="53"/>
      <c r="BZ204" s="53"/>
      <c r="CA204" s="53"/>
      <c r="CB204" s="53"/>
      <c r="CI204" s="53"/>
      <c r="CJ204" s="53"/>
      <c r="CK204" s="53"/>
    </row>
    <row r="205" spans="2:89" ht="15" customHeight="1" x14ac:dyDescent="0.2">
      <c r="B205" s="203" t="str">
        <f t="shared" si="186"/>
        <v/>
      </c>
      <c r="C205" s="217"/>
      <c r="D205" s="127"/>
      <c r="E205" s="96"/>
      <c r="F205" s="271"/>
      <c r="G205" s="180"/>
      <c r="H205" s="181"/>
      <c r="I205" s="219"/>
      <c r="J205" s="259"/>
      <c r="K205" s="181"/>
      <c r="L205" s="273"/>
      <c r="M205" s="207" t="str">
        <f t="shared" si="138"/>
        <v/>
      </c>
      <c r="N205" s="160" t="str">
        <f t="shared" si="139"/>
        <v/>
      </c>
      <c r="O205" s="161" t="str">
        <f t="shared" si="192"/>
        <v/>
      </c>
      <c r="P205" s="252" t="str">
        <f t="shared" si="193"/>
        <v/>
      </c>
      <c r="Q205" s="254" t="str">
        <f t="shared" si="194"/>
        <v/>
      </c>
      <c r="R205" s="252" t="str">
        <f t="shared" si="140"/>
        <v/>
      </c>
      <c r="S205" s="258" t="str">
        <f t="shared" si="187"/>
        <v/>
      </c>
      <c r="T205" s="252" t="str">
        <f t="shared" si="188"/>
        <v/>
      </c>
      <c r="U205" s="258" t="str">
        <f t="shared" si="189"/>
        <v/>
      </c>
      <c r="V205" s="252" t="str">
        <f t="shared" si="190"/>
        <v/>
      </c>
      <c r="W205" s="258" t="str">
        <f t="shared" si="191"/>
        <v/>
      </c>
      <c r="X205" s="120"/>
      <c r="Y205" s="267"/>
      <c r="Z205" s="4" t="b">
        <f t="shared" si="141"/>
        <v>1</v>
      </c>
      <c r="AA205" s="4" t="b">
        <f t="shared" si="142"/>
        <v>0</v>
      </c>
      <c r="AB205" s="61" t="str">
        <f t="shared" si="143"/>
        <v/>
      </c>
      <c r="AC205" s="61" t="str">
        <f t="shared" si="144"/>
        <v/>
      </c>
      <c r="AD205" s="61" t="str">
        <f t="shared" si="145"/>
        <v/>
      </c>
      <c r="AE205" s="61" t="str">
        <f t="shared" si="146"/>
        <v/>
      </c>
      <c r="AF205" s="232" t="str">
        <f t="shared" si="147"/>
        <v/>
      </c>
      <c r="AG205" s="61" t="str">
        <f t="shared" si="148"/>
        <v/>
      </c>
      <c r="AH205" s="61" t="b">
        <f t="shared" si="149"/>
        <v>0</v>
      </c>
      <c r="AI205" s="61" t="b">
        <f t="shared" si="150"/>
        <v>1</v>
      </c>
      <c r="AJ205" s="61" t="b">
        <f t="shared" si="151"/>
        <v>1</v>
      </c>
      <c r="AK205" s="61" t="b">
        <f t="shared" si="152"/>
        <v>0</v>
      </c>
      <c r="AL205" s="61" t="b">
        <f t="shared" si="153"/>
        <v>0</v>
      </c>
      <c r="AM205" s="220" t="b">
        <f t="shared" si="154"/>
        <v>0</v>
      </c>
      <c r="AN205" s="220" t="b">
        <f t="shared" si="155"/>
        <v>0</v>
      </c>
      <c r="AO205" s="220" t="str">
        <f t="shared" si="156"/>
        <v/>
      </c>
      <c r="AP205" s="220" t="str">
        <f t="shared" si="157"/>
        <v/>
      </c>
      <c r="AQ205" s="220" t="str">
        <f t="shared" si="158"/>
        <v/>
      </c>
      <c r="AR205" s="220" t="str">
        <f t="shared" si="159"/>
        <v/>
      </c>
      <c r="AS205" s="4" t="str">
        <f t="shared" si="160"/>
        <v/>
      </c>
      <c r="AT205" s="220" t="str">
        <f t="shared" si="161"/>
        <v/>
      </c>
      <c r="AU205" s="220" t="str">
        <f t="shared" si="162"/>
        <v/>
      </c>
      <c r="AV205" s="220" t="str">
        <f t="shared" si="163"/>
        <v/>
      </c>
      <c r="AW205" s="233" t="str">
        <f t="shared" si="164"/>
        <v/>
      </c>
      <c r="AX205" s="233" t="str">
        <f t="shared" si="165"/>
        <v/>
      </c>
      <c r="AY205" s="222" t="str">
        <f t="shared" si="166"/>
        <v/>
      </c>
      <c r="AZ205" s="222" t="str">
        <f t="shared" si="167"/>
        <v/>
      </c>
      <c r="BA205" s="220" t="str">
        <f t="shared" si="168"/>
        <v/>
      </c>
      <c r="BB205" s="222" t="str">
        <f t="shared" si="169"/>
        <v/>
      </c>
      <c r="BC205" s="233" t="str">
        <f t="shared" si="170"/>
        <v/>
      </c>
      <c r="BD205" s="222" t="str">
        <f t="shared" si="171"/>
        <v/>
      </c>
      <c r="BE205" s="222" t="str">
        <f t="shared" si="172"/>
        <v/>
      </c>
      <c r="BF205" s="222" t="str">
        <f t="shared" si="173"/>
        <v/>
      </c>
      <c r="BG205" s="222" t="str">
        <f t="shared" si="174"/>
        <v/>
      </c>
      <c r="BH205" s="222" t="str">
        <f t="shared" si="175"/>
        <v/>
      </c>
      <c r="BI205" s="222" t="str">
        <f t="shared" si="176"/>
        <v/>
      </c>
      <c r="BJ205" s="222" t="str">
        <f t="shared" si="177"/>
        <v/>
      </c>
      <c r="BK205" s="222" t="str">
        <f t="shared" si="178"/>
        <v/>
      </c>
      <c r="BL205" s="220" t="str">
        <f t="shared" si="179"/>
        <v/>
      </c>
      <c r="BM205" s="220" t="str">
        <f t="shared" si="180"/>
        <v/>
      </c>
      <c r="BN205" s="220" t="str">
        <f t="shared" si="181"/>
        <v/>
      </c>
      <c r="BO205" s="220" t="str">
        <f t="shared" si="182"/>
        <v/>
      </c>
      <c r="BP205" s="220" t="str">
        <f>IF(AM205,VLOOKUP(AT205,'Beschäftigungsgruppen Honorare'!$I$17:$J$23,2,FALSE),"")</f>
        <v/>
      </c>
      <c r="BQ205" s="220" t="str">
        <f>IF(AN205,INDEX('Beschäftigungsgruppen Honorare'!$J$28:$M$31,BO205,BN205),"")</f>
        <v/>
      </c>
      <c r="BR205" s="220" t="str">
        <f t="shared" si="183"/>
        <v/>
      </c>
      <c r="BS205" s="220" t="str">
        <f>IF(AM205,VLOOKUP(AT205,'Beschäftigungsgruppen Honorare'!$I$17:$L$23,3,FALSE),"")</f>
        <v/>
      </c>
      <c r="BT205" s="220" t="str">
        <f>IF(AM205,VLOOKUP(AT205,'Beschäftigungsgruppen Honorare'!$I$17:$L$23,4,FALSE),"")</f>
        <v/>
      </c>
      <c r="BU205" s="220" t="b">
        <f>E205&lt;&gt;config!$H$20</f>
        <v>1</v>
      </c>
      <c r="BV205" s="64" t="b">
        <f t="shared" si="184"/>
        <v>0</v>
      </c>
      <c r="BW205" s="53" t="b">
        <f t="shared" si="185"/>
        <v>0</v>
      </c>
      <c r="BX205" s="53"/>
      <c r="BY205" s="53"/>
      <c r="BZ205" s="53"/>
      <c r="CA205" s="53"/>
      <c r="CB205" s="53"/>
      <c r="CI205" s="53"/>
      <c r="CJ205" s="53"/>
      <c r="CK205" s="53"/>
    </row>
    <row r="206" spans="2:89" ht="15" customHeight="1" x14ac:dyDescent="0.2">
      <c r="B206" s="203" t="str">
        <f t="shared" si="186"/>
        <v/>
      </c>
      <c r="C206" s="217"/>
      <c r="D206" s="127"/>
      <c r="E206" s="96"/>
      <c r="F206" s="271"/>
      <c r="G206" s="180"/>
      <c r="H206" s="181"/>
      <c r="I206" s="219"/>
      <c r="J206" s="259"/>
      <c r="K206" s="181"/>
      <c r="L206" s="273"/>
      <c r="M206" s="207" t="str">
        <f t="shared" si="138"/>
        <v/>
      </c>
      <c r="N206" s="160" t="str">
        <f t="shared" si="139"/>
        <v/>
      </c>
      <c r="O206" s="161" t="str">
        <f t="shared" si="192"/>
        <v/>
      </c>
      <c r="P206" s="252" t="str">
        <f t="shared" si="193"/>
        <v/>
      </c>
      <c r="Q206" s="254" t="str">
        <f t="shared" si="194"/>
        <v/>
      </c>
      <c r="R206" s="252" t="str">
        <f t="shared" si="140"/>
        <v/>
      </c>
      <c r="S206" s="258" t="str">
        <f t="shared" si="187"/>
        <v/>
      </c>
      <c r="T206" s="252" t="str">
        <f t="shared" si="188"/>
        <v/>
      </c>
      <c r="U206" s="258" t="str">
        <f t="shared" si="189"/>
        <v/>
      </c>
      <c r="V206" s="252" t="str">
        <f t="shared" si="190"/>
        <v/>
      </c>
      <c r="W206" s="258" t="str">
        <f t="shared" si="191"/>
        <v/>
      </c>
      <c r="X206" s="120"/>
      <c r="Y206" s="267"/>
      <c r="Z206" s="4" t="b">
        <f t="shared" si="141"/>
        <v>1</v>
      </c>
      <c r="AA206" s="4" t="b">
        <f t="shared" si="142"/>
        <v>0</v>
      </c>
      <c r="AB206" s="61" t="str">
        <f t="shared" si="143"/>
        <v/>
      </c>
      <c r="AC206" s="61" t="str">
        <f t="shared" si="144"/>
        <v/>
      </c>
      <c r="AD206" s="61" t="str">
        <f t="shared" si="145"/>
        <v/>
      </c>
      <c r="AE206" s="61" t="str">
        <f t="shared" si="146"/>
        <v/>
      </c>
      <c r="AF206" s="232" t="str">
        <f t="shared" si="147"/>
        <v/>
      </c>
      <c r="AG206" s="61" t="str">
        <f t="shared" si="148"/>
        <v/>
      </c>
      <c r="AH206" s="61" t="b">
        <f t="shared" si="149"/>
        <v>0</v>
      </c>
      <c r="AI206" s="61" t="b">
        <f t="shared" si="150"/>
        <v>1</v>
      </c>
      <c r="AJ206" s="61" t="b">
        <f t="shared" si="151"/>
        <v>1</v>
      </c>
      <c r="AK206" s="61" t="b">
        <f t="shared" si="152"/>
        <v>0</v>
      </c>
      <c r="AL206" s="61" t="b">
        <f t="shared" si="153"/>
        <v>0</v>
      </c>
      <c r="AM206" s="220" t="b">
        <f t="shared" si="154"/>
        <v>0</v>
      </c>
      <c r="AN206" s="220" t="b">
        <f t="shared" si="155"/>
        <v>0</v>
      </c>
      <c r="AO206" s="220" t="str">
        <f t="shared" si="156"/>
        <v/>
      </c>
      <c r="AP206" s="220" t="str">
        <f t="shared" si="157"/>
        <v/>
      </c>
      <c r="AQ206" s="220" t="str">
        <f t="shared" si="158"/>
        <v/>
      </c>
      <c r="AR206" s="220" t="str">
        <f t="shared" si="159"/>
        <v/>
      </c>
      <c r="AS206" s="4" t="str">
        <f t="shared" si="160"/>
        <v/>
      </c>
      <c r="AT206" s="220" t="str">
        <f t="shared" si="161"/>
        <v/>
      </c>
      <c r="AU206" s="220" t="str">
        <f t="shared" si="162"/>
        <v/>
      </c>
      <c r="AV206" s="220" t="str">
        <f t="shared" si="163"/>
        <v/>
      </c>
      <c r="AW206" s="233" t="str">
        <f t="shared" si="164"/>
        <v/>
      </c>
      <c r="AX206" s="233" t="str">
        <f t="shared" si="165"/>
        <v/>
      </c>
      <c r="AY206" s="222" t="str">
        <f t="shared" si="166"/>
        <v/>
      </c>
      <c r="AZ206" s="222" t="str">
        <f t="shared" si="167"/>
        <v/>
      </c>
      <c r="BA206" s="220" t="str">
        <f t="shared" si="168"/>
        <v/>
      </c>
      <c r="BB206" s="222" t="str">
        <f t="shared" si="169"/>
        <v/>
      </c>
      <c r="BC206" s="233" t="str">
        <f t="shared" si="170"/>
        <v/>
      </c>
      <c r="BD206" s="222" t="str">
        <f t="shared" si="171"/>
        <v/>
      </c>
      <c r="BE206" s="222" t="str">
        <f t="shared" si="172"/>
        <v/>
      </c>
      <c r="BF206" s="222" t="str">
        <f t="shared" si="173"/>
        <v/>
      </c>
      <c r="BG206" s="222" t="str">
        <f t="shared" si="174"/>
        <v/>
      </c>
      <c r="BH206" s="222" t="str">
        <f t="shared" si="175"/>
        <v/>
      </c>
      <c r="BI206" s="222" t="str">
        <f t="shared" si="176"/>
        <v/>
      </c>
      <c r="BJ206" s="222" t="str">
        <f t="shared" si="177"/>
        <v/>
      </c>
      <c r="BK206" s="222" t="str">
        <f t="shared" si="178"/>
        <v/>
      </c>
      <c r="BL206" s="220" t="str">
        <f t="shared" si="179"/>
        <v/>
      </c>
      <c r="BM206" s="220" t="str">
        <f t="shared" si="180"/>
        <v/>
      </c>
      <c r="BN206" s="220" t="str">
        <f t="shared" si="181"/>
        <v/>
      </c>
      <c r="BO206" s="220" t="str">
        <f t="shared" si="182"/>
        <v/>
      </c>
      <c r="BP206" s="220" t="str">
        <f>IF(AM206,VLOOKUP(AT206,'Beschäftigungsgruppen Honorare'!$I$17:$J$23,2,FALSE),"")</f>
        <v/>
      </c>
      <c r="BQ206" s="220" t="str">
        <f>IF(AN206,INDEX('Beschäftigungsgruppen Honorare'!$J$28:$M$31,BO206,BN206),"")</f>
        <v/>
      </c>
      <c r="BR206" s="220" t="str">
        <f t="shared" si="183"/>
        <v/>
      </c>
      <c r="BS206" s="220" t="str">
        <f>IF(AM206,VLOOKUP(AT206,'Beschäftigungsgruppen Honorare'!$I$17:$L$23,3,FALSE),"")</f>
        <v/>
      </c>
      <c r="BT206" s="220" t="str">
        <f>IF(AM206,VLOOKUP(AT206,'Beschäftigungsgruppen Honorare'!$I$17:$L$23,4,FALSE),"")</f>
        <v/>
      </c>
      <c r="BU206" s="220" t="b">
        <f>E206&lt;&gt;config!$H$20</f>
        <v>1</v>
      </c>
      <c r="BV206" s="64" t="b">
        <f t="shared" si="184"/>
        <v>0</v>
      </c>
      <c r="BW206" s="53" t="b">
        <f t="shared" si="185"/>
        <v>0</v>
      </c>
      <c r="BX206" s="53"/>
      <c r="BY206" s="53"/>
      <c r="BZ206" s="53"/>
      <c r="CA206" s="53"/>
      <c r="CB206" s="53"/>
      <c r="CI206" s="53"/>
      <c r="CJ206" s="53"/>
      <c r="CK206" s="53"/>
    </row>
    <row r="207" spans="2:89" ht="15" customHeight="1" x14ac:dyDescent="0.2">
      <c r="B207" s="203" t="str">
        <f t="shared" si="186"/>
        <v/>
      </c>
      <c r="C207" s="217"/>
      <c r="D207" s="127"/>
      <c r="E207" s="96"/>
      <c r="F207" s="271"/>
      <c r="G207" s="180"/>
      <c r="H207" s="181"/>
      <c r="I207" s="219"/>
      <c r="J207" s="259"/>
      <c r="K207" s="181"/>
      <c r="L207" s="273"/>
      <c r="M207" s="207" t="str">
        <f t="shared" si="138"/>
        <v/>
      </c>
      <c r="N207" s="160" t="str">
        <f t="shared" si="139"/>
        <v/>
      </c>
      <c r="O207" s="161" t="str">
        <f t="shared" si="192"/>
        <v/>
      </c>
      <c r="P207" s="252" t="str">
        <f t="shared" si="193"/>
        <v/>
      </c>
      <c r="Q207" s="254" t="str">
        <f t="shared" si="194"/>
        <v/>
      </c>
      <c r="R207" s="252" t="str">
        <f t="shared" si="140"/>
        <v/>
      </c>
      <c r="S207" s="258" t="str">
        <f t="shared" si="187"/>
        <v/>
      </c>
      <c r="T207" s="252" t="str">
        <f t="shared" si="188"/>
        <v/>
      </c>
      <c r="U207" s="258" t="str">
        <f t="shared" si="189"/>
        <v/>
      </c>
      <c r="V207" s="252" t="str">
        <f t="shared" si="190"/>
        <v/>
      </c>
      <c r="W207" s="258" t="str">
        <f t="shared" si="191"/>
        <v/>
      </c>
      <c r="X207" s="120"/>
      <c r="Y207" s="267"/>
      <c r="Z207" s="4" t="b">
        <f t="shared" si="141"/>
        <v>1</v>
      </c>
      <c r="AA207" s="4" t="b">
        <f t="shared" si="142"/>
        <v>0</v>
      </c>
      <c r="AB207" s="61" t="str">
        <f t="shared" si="143"/>
        <v/>
      </c>
      <c r="AC207" s="61" t="str">
        <f t="shared" si="144"/>
        <v/>
      </c>
      <c r="AD207" s="61" t="str">
        <f t="shared" si="145"/>
        <v/>
      </c>
      <c r="AE207" s="61" t="str">
        <f t="shared" si="146"/>
        <v/>
      </c>
      <c r="AF207" s="232" t="str">
        <f t="shared" si="147"/>
        <v/>
      </c>
      <c r="AG207" s="61" t="str">
        <f t="shared" si="148"/>
        <v/>
      </c>
      <c r="AH207" s="61" t="b">
        <f t="shared" si="149"/>
        <v>0</v>
      </c>
      <c r="AI207" s="61" t="b">
        <f t="shared" si="150"/>
        <v>1</v>
      </c>
      <c r="AJ207" s="61" t="b">
        <f t="shared" si="151"/>
        <v>1</v>
      </c>
      <c r="AK207" s="61" t="b">
        <f t="shared" si="152"/>
        <v>0</v>
      </c>
      <c r="AL207" s="61" t="b">
        <f t="shared" si="153"/>
        <v>0</v>
      </c>
      <c r="AM207" s="220" t="b">
        <f t="shared" si="154"/>
        <v>0</v>
      </c>
      <c r="AN207" s="220" t="b">
        <f t="shared" si="155"/>
        <v>0</v>
      </c>
      <c r="AO207" s="220" t="str">
        <f t="shared" si="156"/>
        <v/>
      </c>
      <c r="AP207" s="220" t="str">
        <f t="shared" si="157"/>
        <v/>
      </c>
      <c r="AQ207" s="220" t="str">
        <f t="shared" si="158"/>
        <v/>
      </c>
      <c r="AR207" s="220" t="str">
        <f t="shared" si="159"/>
        <v/>
      </c>
      <c r="AS207" s="4" t="str">
        <f t="shared" si="160"/>
        <v/>
      </c>
      <c r="AT207" s="220" t="str">
        <f t="shared" si="161"/>
        <v/>
      </c>
      <c r="AU207" s="220" t="str">
        <f t="shared" si="162"/>
        <v/>
      </c>
      <c r="AV207" s="220" t="str">
        <f t="shared" si="163"/>
        <v/>
      </c>
      <c r="AW207" s="233" t="str">
        <f t="shared" si="164"/>
        <v/>
      </c>
      <c r="AX207" s="233" t="str">
        <f t="shared" si="165"/>
        <v/>
      </c>
      <c r="AY207" s="222" t="str">
        <f t="shared" si="166"/>
        <v/>
      </c>
      <c r="AZ207" s="222" t="str">
        <f t="shared" si="167"/>
        <v/>
      </c>
      <c r="BA207" s="220" t="str">
        <f t="shared" si="168"/>
        <v/>
      </c>
      <c r="BB207" s="222" t="str">
        <f t="shared" si="169"/>
        <v/>
      </c>
      <c r="BC207" s="233" t="str">
        <f t="shared" si="170"/>
        <v/>
      </c>
      <c r="BD207" s="222" t="str">
        <f t="shared" si="171"/>
        <v/>
      </c>
      <c r="BE207" s="222" t="str">
        <f t="shared" si="172"/>
        <v/>
      </c>
      <c r="BF207" s="222" t="str">
        <f t="shared" si="173"/>
        <v/>
      </c>
      <c r="BG207" s="222" t="str">
        <f t="shared" si="174"/>
        <v/>
      </c>
      <c r="BH207" s="222" t="str">
        <f t="shared" si="175"/>
        <v/>
      </c>
      <c r="BI207" s="222" t="str">
        <f t="shared" si="176"/>
        <v/>
      </c>
      <c r="BJ207" s="222" t="str">
        <f t="shared" si="177"/>
        <v/>
      </c>
      <c r="BK207" s="222" t="str">
        <f t="shared" si="178"/>
        <v/>
      </c>
      <c r="BL207" s="220" t="str">
        <f t="shared" si="179"/>
        <v/>
      </c>
      <c r="BM207" s="220" t="str">
        <f t="shared" si="180"/>
        <v/>
      </c>
      <c r="BN207" s="220" t="str">
        <f t="shared" si="181"/>
        <v/>
      </c>
      <c r="BO207" s="220" t="str">
        <f t="shared" si="182"/>
        <v/>
      </c>
      <c r="BP207" s="220" t="str">
        <f>IF(AM207,VLOOKUP(AT207,'Beschäftigungsgruppen Honorare'!$I$17:$J$23,2,FALSE),"")</f>
        <v/>
      </c>
      <c r="BQ207" s="220" t="str">
        <f>IF(AN207,INDEX('Beschäftigungsgruppen Honorare'!$J$28:$M$31,BO207,BN207),"")</f>
        <v/>
      </c>
      <c r="BR207" s="220" t="str">
        <f t="shared" si="183"/>
        <v/>
      </c>
      <c r="BS207" s="220" t="str">
        <f>IF(AM207,VLOOKUP(AT207,'Beschäftigungsgruppen Honorare'!$I$17:$L$23,3,FALSE),"")</f>
        <v/>
      </c>
      <c r="BT207" s="220" t="str">
        <f>IF(AM207,VLOOKUP(AT207,'Beschäftigungsgruppen Honorare'!$I$17:$L$23,4,FALSE),"")</f>
        <v/>
      </c>
      <c r="BU207" s="220" t="b">
        <f>E207&lt;&gt;config!$H$20</f>
        <v>1</v>
      </c>
      <c r="BV207" s="64" t="b">
        <f t="shared" si="184"/>
        <v>0</v>
      </c>
      <c r="BW207" s="53" t="b">
        <f t="shared" si="185"/>
        <v>0</v>
      </c>
      <c r="BX207" s="53"/>
      <c r="BY207" s="53"/>
      <c r="BZ207" s="53"/>
      <c r="CA207" s="53"/>
      <c r="CB207" s="53"/>
      <c r="CI207" s="53"/>
      <c r="CJ207" s="53"/>
      <c r="CK207" s="53"/>
    </row>
    <row r="208" spans="2:89" ht="15" customHeight="1" x14ac:dyDescent="0.2">
      <c r="B208" s="203" t="str">
        <f t="shared" si="186"/>
        <v/>
      </c>
      <c r="C208" s="217"/>
      <c r="D208" s="127"/>
      <c r="E208" s="96"/>
      <c r="F208" s="271"/>
      <c r="G208" s="180"/>
      <c r="H208" s="181"/>
      <c r="I208" s="219"/>
      <c r="J208" s="259"/>
      <c r="K208" s="181"/>
      <c r="L208" s="273"/>
      <c r="M208" s="207" t="str">
        <f t="shared" si="138"/>
        <v/>
      </c>
      <c r="N208" s="160" t="str">
        <f t="shared" si="139"/>
        <v/>
      </c>
      <c r="O208" s="161" t="str">
        <f t="shared" si="192"/>
        <v/>
      </c>
      <c r="P208" s="252" t="str">
        <f t="shared" si="193"/>
        <v/>
      </c>
      <c r="Q208" s="254" t="str">
        <f t="shared" si="194"/>
        <v/>
      </c>
      <c r="R208" s="252" t="str">
        <f t="shared" si="140"/>
        <v/>
      </c>
      <c r="S208" s="258" t="str">
        <f t="shared" si="187"/>
        <v/>
      </c>
      <c r="T208" s="252" t="str">
        <f t="shared" si="188"/>
        <v/>
      </c>
      <c r="U208" s="258" t="str">
        <f t="shared" si="189"/>
        <v/>
      </c>
      <c r="V208" s="252" t="str">
        <f t="shared" si="190"/>
        <v/>
      </c>
      <c r="W208" s="258" t="str">
        <f t="shared" si="191"/>
        <v/>
      </c>
      <c r="X208" s="120"/>
      <c r="Y208" s="267"/>
      <c r="Z208" s="4" t="b">
        <f t="shared" si="141"/>
        <v>1</v>
      </c>
      <c r="AA208" s="4" t="b">
        <f t="shared" si="142"/>
        <v>0</v>
      </c>
      <c r="AB208" s="61" t="str">
        <f t="shared" si="143"/>
        <v/>
      </c>
      <c r="AC208" s="61" t="str">
        <f t="shared" si="144"/>
        <v/>
      </c>
      <c r="AD208" s="61" t="str">
        <f t="shared" si="145"/>
        <v/>
      </c>
      <c r="AE208" s="61" t="str">
        <f t="shared" si="146"/>
        <v/>
      </c>
      <c r="AF208" s="232" t="str">
        <f t="shared" si="147"/>
        <v/>
      </c>
      <c r="AG208" s="61" t="str">
        <f t="shared" si="148"/>
        <v/>
      </c>
      <c r="AH208" s="61" t="b">
        <f t="shared" si="149"/>
        <v>0</v>
      </c>
      <c r="AI208" s="61" t="b">
        <f t="shared" si="150"/>
        <v>1</v>
      </c>
      <c r="AJ208" s="61" t="b">
        <f t="shared" si="151"/>
        <v>1</v>
      </c>
      <c r="AK208" s="61" t="b">
        <f t="shared" si="152"/>
        <v>0</v>
      </c>
      <c r="AL208" s="61" t="b">
        <f t="shared" si="153"/>
        <v>0</v>
      </c>
      <c r="AM208" s="220" t="b">
        <f t="shared" si="154"/>
        <v>0</v>
      </c>
      <c r="AN208" s="220" t="b">
        <f t="shared" si="155"/>
        <v>0</v>
      </c>
      <c r="AO208" s="220" t="str">
        <f t="shared" si="156"/>
        <v/>
      </c>
      <c r="AP208" s="220" t="str">
        <f t="shared" si="157"/>
        <v/>
      </c>
      <c r="AQ208" s="220" t="str">
        <f t="shared" si="158"/>
        <v/>
      </c>
      <c r="AR208" s="220" t="str">
        <f t="shared" si="159"/>
        <v/>
      </c>
      <c r="AS208" s="4" t="str">
        <f t="shared" si="160"/>
        <v/>
      </c>
      <c r="AT208" s="220" t="str">
        <f t="shared" si="161"/>
        <v/>
      </c>
      <c r="AU208" s="220" t="str">
        <f t="shared" si="162"/>
        <v/>
      </c>
      <c r="AV208" s="220" t="str">
        <f t="shared" si="163"/>
        <v/>
      </c>
      <c r="AW208" s="233" t="str">
        <f t="shared" si="164"/>
        <v/>
      </c>
      <c r="AX208" s="233" t="str">
        <f t="shared" si="165"/>
        <v/>
      </c>
      <c r="AY208" s="222" t="str">
        <f t="shared" si="166"/>
        <v/>
      </c>
      <c r="AZ208" s="222" t="str">
        <f t="shared" si="167"/>
        <v/>
      </c>
      <c r="BA208" s="220" t="str">
        <f t="shared" si="168"/>
        <v/>
      </c>
      <c r="BB208" s="222" t="str">
        <f t="shared" si="169"/>
        <v/>
      </c>
      <c r="BC208" s="233" t="str">
        <f t="shared" si="170"/>
        <v/>
      </c>
      <c r="BD208" s="222" t="str">
        <f t="shared" si="171"/>
        <v/>
      </c>
      <c r="BE208" s="222" t="str">
        <f t="shared" si="172"/>
        <v/>
      </c>
      <c r="BF208" s="222" t="str">
        <f t="shared" si="173"/>
        <v/>
      </c>
      <c r="BG208" s="222" t="str">
        <f t="shared" si="174"/>
        <v/>
      </c>
      <c r="BH208" s="222" t="str">
        <f t="shared" si="175"/>
        <v/>
      </c>
      <c r="BI208" s="222" t="str">
        <f t="shared" si="176"/>
        <v/>
      </c>
      <c r="BJ208" s="222" t="str">
        <f t="shared" si="177"/>
        <v/>
      </c>
      <c r="BK208" s="222" t="str">
        <f t="shared" si="178"/>
        <v/>
      </c>
      <c r="BL208" s="220" t="str">
        <f t="shared" si="179"/>
        <v/>
      </c>
      <c r="BM208" s="220" t="str">
        <f t="shared" si="180"/>
        <v/>
      </c>
      <c r="BN208" s="220" t="str">
        <f t="shared" si="181"/>
        <v/>
      </c>
      <c r="BO208" s="220" t="str">
        <f t="shared" si="182"/>
        <v/>
      </c>
      <c r="BP208" s="220" t="str">
        <f>IF(AM208,VLOOKUP(AT208,'Beschäftigungsgruppen Honorare'!$I$17:$J$23,2,FALSE),"")</f>
        <v/>
      </c>
      <c r="BQ208" s="220" t="str">
        <f>IF(AN208,INDEX('Beschäftigungsgruppen Honorare'!$J$28:$M$31,BO208,BN208),"")</f>
        <v/>
      </c>
      <c r="BR208" s="220" t="str">
        <f t="shared" si="183"/>
        <v/>
      </c>
      <c r="BS208" s="220" t="str">
        <f>IF(AM208,VLOOKUP(AT208,'Beschäftigungsgruppen Honorare'!$I$17:$L$23,3,FALSE),"")</f>
        <v/>
      </c>
      <c r="BT208" s="220" t="str">
        <f>IF(AM208,VLOOKUP(AT208,'Beschäftigungsgruppen Honorare'!$I$17:$L$23,4,FALSE),"")</f>
        <v/>
      </c>
      <c r="BU208" s="220" t="b">
        <f>E208&lt;&gt;config!$H$20</f>
        <v>1</v>
      </c>
      <c r="BV208" s="64" t="b">
        <f t="shared" si="184"/>
        <v>0</v>
      </c>
      <c r="BW208" s="53" t="b">
        <f t="shared" si="185"/>
        <v>0</v>
      </c>
      <c r="BX208" s="53"/>
      <c r="BY208" s="53"/>
      <c r="BZ208" s="53"/>
      <c r="CA208" s="53"/>
      <c r="CB208" s="53"/>
      <c r="CI208" s="53"/>
      <c r="CJ208" s="53"/>
      <c r="CK208" s="53"/>
    </row>
    <row r="209" spans="2:89" ht="15" customHeight="1" x14ac:dyDescent="0.2">
      <c r="B209" s="203" t="str">
        <f t="shared" si="186"/>
        <v/>
      </c>
      <c r="C209" s="217"/>
      <c r="D209" s="127"/>
      <c r="E209" s="96"/>
      <c r="F209" s="271"/>
      <c r="G209" s="180"/>
      <c r="H209" s="181"/>
      <c r="I209" s="219"/>
      <c r="J209" s="259"/>
      <c r="K209" s="181"/>
      <c r="L209" s="273"/>
      <c r="M209" s="207" t="str">
        <f t="shared" si="138"/>
        <v/>
      </c>
      <c r="N209" s="160" t="str">
        <f t="shared" si="139"/>
        <v/>
      </c>
      <c r="O209" s="161" t="str">
        <f t="shared" si="192"/>
        <v/>
      </c>
      <c r="P209" s="252" t="str">
        <f t="shared" si="193"/>
        <v/>
      </c>
      <c r="Q209" s="254" t="str">
        <f t="shared" si="194"/>
        <v/>
      </c>
      <c r="R209" s="252" t="str">
        <f t="shared" si="140"/>
        <v/>
      </c>
      <c r="S209" s="258" t="str">
        <f t="shared" si="187"/>
        <v/>
      </c>
      <c r="T209" s="252" t="str">
        <f t="shared" si="188"/>
        <v/>
      </c>
      <c r="U209" s="258" t="str">
        <f t="shared" si="189"/>
        <v/>
      </c>
      <c r="V209" s="252" t="str">
        <f t="shared" si="190"/>
        <v/>
      </c>
      <c r="W209" s="258" t="str">
        <f t="shared" si="191"/>
        <v/>
      </c>
      <c r="X209" s="120"/>
      <c r="Y209" s="267"/>
      <c r="Z209" s="4" t="b">
        <f t="shared" si="141"/>
        <v>1</v>
      </c>
      <c r="AA209" s="4" t="b">
        <f t="shared" si="142"/>
        <v>0</v>
      </c>
      <c r="AB209" s="61" t="str">
        <f t="shared" si="143"/>
        <v/>
      </c>
      <c r="AC209" s="61" t="str">
        <f t="shared" si="144"/>
        <v/>
      </c>
      <c r="AD209" s="61" t="str">
        <f t="shared" si="145"/>
        <v/>
      </c>
      <c r="AE209" s="61" t="str">
        <f t="shared" si="146"/>
        <v/>
      </c>
      <c r="AF209" s="232" t="str">
        <f t="shared" si="147"/>
        <v/>
      </c>
      <c r="AG209" s="61" t="str">
        <f t="shared" si="148"/>
        <v/>
      </c>
      <c r="AH209" s="61" t="b">
        <f t="shared" si="149"/>
        <v>0</v>
      </c>
      <c r="AI209" s="61" t="b">
        <f t="shared" si="150"/>
        <v>1</v>
      </c>
      <c r="AJ209" s="61" t="b">
        <f t="shared" si="151"/>
        <v>1</v>
      </c>
      <c r="AK209" s="61" t="b">
        <f t="shared" si="152"/>
        <v>0</v>
      </c>
      <c r="AL209" s="61" t="b">
        <f t="shared" si="153"/>
        <v>0</v>
      </c>
      <c r="AM209" s="220" t="b">
        <f t="shared" si="154"/>
        <v>0</v>
      </c>
      <c r="AN209" s="220" t="b">
        <f t="shared" si="155"/>
        <v>0</v>
      </c>
      <c r="AO209" s="220" t="str">
        <f t="shared" si="156"/>
        <v/>
      </c>
      <c r="AP209" s="220" t="str">
        <f t="shared" si="157"/>
        <v/>
      </c>
      <c r="AQ209" s="220" t="str">
        <f t="shared" si="158"/>
        <v/>
      </c>
      <c r="AR209" s="220" t="str">
        <f t="shared" si="159"/>
        <v/>
      </c>
      <c r="AS209" s="4" t="str">
        <f t="shared" si="160"/>
        <v/>
      </c>
      <c r="AT209" s="220" t="str">
        <f t="shared" si="161"/>
        <v/>
      </c>
      <c r="AU209" s="220" t="str">
        <f t="shared" si="162"/>
        <v/>
      </c>
      <c r="AV209" s="220" t="str">
        <f t="shared" si="163"/>
        <v/>
      </c>
      <c r="AW209" s="233" t="str">
        <f t="shared" si="164"/>
        <v/>
      </c>
      <c r="AX209" s="233" t="str">
        <f t="shared" si="165"/>
        <v/>
      </c>
      <c r="AY209" s="222" t="str">
        <f t="shared" si="166"/>
        <v/>
      </c>
      <c r="AZ209" s="222" t="str">
        <f t="shared" si="167"/>
        <v/>
      </c>
      <c r="BA209" s="220" t="str">
        <f t="shared" si="168"/>
        <v/>
      </c>
      <c r="BB209" s="222" t="str">
        <f t="shared" si="169"/>
        <v/>
      </c>
      <c r="BC209" s="233" t="str">
        <f t="shared" si="170"/>
        <v/>
      </c>
      <c r="BD209" s="222" t="str">
        <f t="shared" si="171"/>
        <v/>
      </c>
      <c r="BE209" s="222" t="str">
        <f t="shared" si="172"/>
        <v/>
      </c>
      <c r="BF209" s="222" t="str">
        <f t="shared" si="173"/>
        <v/>
      </c>
      <c r="BG209" s="222" t="str">
        <f t="shared" si="174"/>
        <v/>
      </c>
      <c r="BH209" s="222" t="str">
        <f t="shared" si="175"/>
        <v/>
      </c>
      <c r="BI209" s="222" t="str">
        <f t="shared" si="176"/>
        <v/>
      </c>
      <c r="BJ209" s="222" t="str">
        <f t="shared" si="177"/>
        <v/>
      </c>
      <c r="BK209" s="222" t="str">
        <f t="shared" si="178"/>
        <v/>
      </c>
      <c r="BL209" s="220" t="str">
        <f t="shared" si="179"/>
        <v/>
      </c>
      <c r="BM209" s="220" t="str">
        <f t="shared" si="180"/>
        <v/>
      </c>
      <c r="BN209" s="220" t="str">
        <f t="shared" si="181"/>
        <v/>
      </c>
      <c r="BO209" s="220" t="str">
        <f t="shared" si="182"/>
        <v/>
      </c>
      <c r="BP209" s="220" t="str">
        <f>IF(AM209,VLOOKUP(AT209,'Beschäftigungsgruppen Honorare'!$I$17:$J$23,2,FALSE),"")</f>
        <v/>
      </c>
      <c r="BQ209" s="220" t="str">
        <f>IF(AN209,INDEX('Beschäftigungsgruppen Honorare'!$J$28:$M$31,BO209,BN209),"")</f>
        <v/>
      </c>
      <c r="BR209" s="220" t="str">
        <f t="shared" si="183"/>
        <v/>
      </c>
      <c r="BS209" s="220" t="str">
        <f>IF(AM209,VLOOKUP(AT209,'Beschäftigungsgruppen Honorare'!$I$17:$L$23,3,FALSE),"")</f>
        <v/>
      </c>
      <c r="BT209" s="220" t="str">
        <f>IF(AM209,VLOOKUP(AT209,'Beschäftigungsgruppen Honorare'!$I$17:$L$23,4,FALSE),"")</f>
        <v/>
      </c>
      <c r="BU209" s="220" t="b">
        <f>E209&lt;&gt;config!$H$20</f>
        <v>1</v>
      </c>
      <c r="BV209" s="64" t="b">
        <f t="shared" si="184"/>
        <v>0</v>
      </c>
      <c r="BW209" s="53" t="b">
        <f t="shared" si="185"/>
        <v>0</v>
      </c>
      <c r="BX209" s="53"/>
      <c r="BY209" s="53"/>
      <c r="BZ209" s="53"/>
      <c r="CA209" s="53"/>
      <c r="CB209" s="53"/>
      <c r="CI209" s="53"/>
      <c r="CJ209" s="53"/>
      <c r="CK209" s="53"/>
    </row>
    <row r="210" spans="2:89" ht="15" customHeight="1" x14ac:dyDescent="0.2">
      <c r="B210" s="203" t="str">
        <f t="shared" si="186"/>
        <v/>
      </c>
      <c r="C210" s="217"/>
      <c r="D210" s="127"/>
      <c r="E210" s="96"/>
      <c r="F210" s="271"/>
      <c r="G210" s="180"/>
      <c r="H210" s="181"/>
      <c r="I210" s="219"/>
      <c r="J210" s="259"/>
      <c r="K210" s="181"/>
      <c r="L210" s="273"/>
      <c r="M210" s="207" t="str">
        <f t="shared" si="138"/>
        <v/>
      </c>
      <c r="N210" s="160" t="str">
        <f t="shared" si="139"/>
        <v/>
      </c>
      <c r="O210" s="161" t="str">
        <f t="shared" si="192"/>
        <v/>
      </c>
      <c r="P210" s="252" t="str">
        <f t="shared" si="193"/>
        <v/>
      </c>
      <c r="Q210" s="254" t="str">
        <f t="shared" si="194"/>
        <v/>
      </c>
      <c r="R210" s="252" t="str">
        <f t="shared" si="140"/>
        <v/>
      </c>
      <c r="S210" s="258" t="str">
        <f t="shared" si="187"/>
        <v/>
      </c>
      <c r="T210" s="252" t="str">
        <f t="shared" si="188"/>
        <v/>
      </c>
      <c r="U210" s="258" t="str">
        <f t="shared" si="189"/>
        <v/>
      </c>
      <c r="V210" s="252" t="str">
        <f t="shared" si="190"/>
        <v/>
      </c>
      <c r="W210" s="258" t="str">
        <f t="shared" si="191"/>
        <v/>
      </c>
      <c r="X210" s="120"/>
      <c r="Y210" s="267"/>
      <c r="Z210" s="4" t="b">
        <f t="shared" si="141"/>
        <v>1</v>
      </c>
      <c r="AA210" s="4" t="b">
        <f t="shared" si="142"/>
        <v>0</v>
      </c>
      <c r="AB210" s="61" t="str">
        <f t="shared" si="143"/>
        <v/>
      </c>
      <c r="AC210" s="61" t="str">
        <f t="shared" si="144"/>
        <v/>
      </c>
      <c r="AD210" s="61" t="str">
        <f t="shared" si="145"/>
        <v/>
      </c>
      <c r="AE210" s="61" t="str">
        <f t="shared" si="146"/>
        <v/>
      </c>
      <c r="AF210" s="232" t="str">
        <f t="shared" si="147"/>
        <v/>
      </c>
      <c r="AG210" s="61" t="str">
        <f t="shared" si="148"/>
        <v/>
      </c>
      <c r="AH210" s="61" t="b">
        <f t="shared" si="149"/>
        <v>0</v>
      </c>
      <c r="AI210" s="61" t="b">
        <f t="shared" si="150"/>
        <v>1</v>
      </c>
      <c r="AJ210" s="61" t="b">
        <f t="shared" si="151"/>
        <v>1</v>
      </c>
      <c r="AK210" s="61" t="b">
        <f t="shared" si="152"/>
        <v>0</v>
      </c>
      <c r="AL210" s="61" t="b">
        <f t="shared" si="153"/>
        <v>0</v>
      </c>
      <c r="AM210" s="220" t="b">
        <f t="shared" si="154"/>
        <v>0</v>
      </c>
      <c r="AN210" s="220" t="b">
        <f t="shared" si="155"/>
        <v>0</v>
      </c>
      <c r="AO210" s="220" t="str">
        <f t="shared" si="156"/>
        <v/>
      </c>
      <c r="AP210" s="220" t="str">
        <f t="shared" si="157"/>
        <v/>
      </c>
      <c r="AQ210" s="220" t="str">
        <f t="shared" si="158"/>
        <v/>
      </c>
      <c r="AR210" s="220" t="str">
        <f t="shared" si="159"/>
        <v/>
      </c>
      <c r="AS210" s="4" t="str">
        <f t="shared" si="160"/>
        <v/>
      </c>
      <c r="AT210" s="220" t="str">
        <f t="shared" si="161"/>
        <v/>
      </c>
      <c r="AU210" s="220" t="str">
        <f t="shared" si="162"/>
        <v/>
      </c>
      <c r="AV210" s="220" t="str">
        <f t="shared" si="163"/>
        <v/>
      </c>
      <c r="AW210" s="233" t="str">
        <f t="shared" si="164"/>
        <v/>
      </c>
      <c r="AX210" s="233" t="str">
        <f t="shared" si="165"/>
        <v/>
      </c>
      <c r="AY210" s="222" t="str">
        <f t="shared" si="166"/>
        <v/>
      </c>
      <c r="AZ210" s="222" t="str">
        <f t="shared" si="167"/>
        <v/>
      </c>
      <c r="BA210" s="220" t="str">
        <f t="shared" si="168"/>
        <v/>
      </c>
      <c r="BB210" s="222" t="str">
        <f t="shared" si="169"/>
        <v/>
      </c>
      <c r="BC210" s="233" t="str">
        <f t="shared" si="170"/>
        <v/>
      </c>
      <c r="BD210" s="222" t="str">
        <f t="shared" si="171"/>
        <v/>
      </c>
      <c r="BE210" s="222" t="str">
        <f t="shared" si="172"/>
        <v/>
      </c>
      <c r="BF210" s="222" t="str">
        <f t="shared" si="173"/>
        <v/>
      </c>
      <c r="BG210" s="222" t="str">
        <f t="shared" si="174"/>
        <v/>
      </c>
      <c r="BH210" s="222" t="str">
        <f t="shared" si="175"/>
        <v/>
      </c>
      <c r="BI210" s="222" t="str">
        <f t="shared" si="176"/>
        <v/>
      </c>
      <c r="BJ210" s="222" t="str">
        <f t="shared" si="177"/>
        <v/>
      </c>
      <c r="BK210" s="222" t="str">
        <f t="shared" si="178"/>
        <v/>
      </c>
      <c r="BL210" s="220" t="str">
        <f t="shared" si="179"/>
        <v/>
      </c>
      <c r="BM210" s="220" t="str">
        <f t="shared" si="180"/>
        <v/>
      </c>
      <c r="BN210" s="220" t="str">
        <f t="shared" si="181"/>
        <v/>
      </c>
      <c r="BO210" s="220" t="str">
        <f t="shared" si="182"/>
        <v/>
      </c>
      <c r="BP210" s="220" t="str">
        <f>IF(AM210,VLOOKUP(AT210,'Beschäftigungsgruppen Honorare'!$I$17:$J$23,2,FALSE),"")</f>
        <v/>
      </c>
      <c r="BQ210" s="220" t="str">
        <f>IF(AN210,INDEX('Beschäftigungsgruppen Honorare'!$J$28:$M$31,BO210,BN210),"")</f>
        <v/>
      </c>
      <c r="BR210" s="220" t="str">
        <f t="shared" si="183"/>
        <v/>
      </c>
      <c r="BS210" s="220" t="str">
        <f>IF(AM210,VLOOKUP(AT210,'Beschäftigungsgruppen Honorare'!$I$17:$L$23,3,FALSE),"")</f>
        <v/>
      </c>
      <c r="BT210" s="220" t="str">
        <f>IF(AM210,VLOOKUP(AT210,'Beschäftigungsgruppen Honorare'!$I$17:$L$23,4,FALSE),"")</f>
        <v/>
      </c>
      <c r="BU210" s="220" t="b">
        <f>E210&lt;&gt;config!$H$20</f>
        <v>1</v>
      </c>
      <c r="BV210" s="64" t="b">
        <f t="shared" si="184"/>
        <v>0</v>
      </c>
      <c r="BW210" s="53" t="b">
        <f t="shared" si="185"/>
        <v>0</v>
      </c>
      <c r="BX210" s="53"/>
      <c r="BY210" s="53"/>
      <c r="BZ210" s="53"/>
      <c r="CA210" s="53"/>
      <c r="CB210" s="53"/>
      <c r="CI210" s="53"/>
      <c r="CJ210" s="53"/>
      <c r="CK210" s="53"/>
    </row>
    <row r="211" spans="2:89" ht="15" customHeight="1" x14ac:dyDescent="0.2">
      <c r="B211" s="203" t="str">
        <f t="shared" si="186"/>
        <v/>
      </c>
      <c r="C211" s="217"/>
      <c r="D211" s="127"/>
      <c r="E211" s="96"/>
      <c r="F211" s="271"/>
      <c r="G211" s="180"/>
      <c r="H211" s="181"/>
      <c r="I211" s="219"/>
      <c r="J211" s="259"/>
      <c r="K211" s="181"/>
      <c r="L211" s="273"/>
      <c r="M211" s="207" t="str">
        <f t="shared" si="138"/>
        <v/>
      </c>
      <c r="N211" s="160" t="str">
        <f t="shared" si="139"/>
        <v/>
      </c>
      <c r="O211" s="161" t="str">
        <f t="shared" si="192"/>
        <v/>
      </c>
      <c r="P211" s="252" t="str">
        <f t="shared" si="193"/>
        <v/>
      </c>
      <c r="Q211" s="254" t="str">
        <f t="shared" si="194"/>
        <v/>
      </c>
      <c r="R211" s="252" t="str">
        <f t="shared" si="140"/>
        <v/>
      </c>
      <c r="S211" s="258" t="str">
        <f t="shared" si="187"/>
        <v/>
      </c>
      <c r="T211" s="252" t="str">
        <f t="shared" si="188"/>
        <v/>
      </c>
      <c r="U211" s="258" t="str">
        <f t="shared" si="189"/>
        <v/>
      </c>
      <c r="V211" s="252" t="str">
        <f t="shared" si="190"/>
        <v/>
      </c>
      <c r="W211" s="258" t="str">
        <f t="shared" si="191"/>
        <v/>
      </c>
      <c r="X211" s="120"/>
      <c r="Y211" s="267"/>
      <c r="Z211" s="4" t="b">
        <f t="shared" si="141"/>
        <v>1</v>
      </c>
      <c r="AA211" s="4" t="b">
        <f t="shared" si="142"/>
        <v>0</v>
      </c>
      <c r="AB211" s="61" t="str">
        <f t="shared" si="143"/>
        <v/>
      </c>
      <c r="AC211" s="61" t="str">
        <f t="shared" si="144"/>
        <v/>
      </c>
      <c r="AD211" s="61" t="str">
        <f t="shared" si="145"/>
        <v/>
      </c>
      <c r="AE211" s="61" t="str">
        <f t="shared" si="146"/>
        <v/>
      </c>
      <c r="AF211" s="232" t="str">
        <f t="shared" si="147"/>
        <v/>
      </c>
      <c r="AG211" s="61" t="str">
        <f t="shared" si="148"/>
        <v/>
      </c>
      <c r="AH211" s="61" t="b">
        <f t="shared" si="149"/>
        <v>0</v>
      </c>
      <c r="AI211" s="61" t="b">
        <f t="shared" si="150"/>
        <v>1</v>
      </c>
      <c r="AJ211" s="61" t="b">
        <f t="shared" si="151"/>
        <v>1</v>
      </c>
      <c r="AK211" s="61" t="b">
        <f t="shared" si="152"/>
        <v>0</v>
      </c>
      <c r="AL211" s="61" t="b">
        <f t="shared" si="153"/>
        <v>0</v>
      </c>
      <c r="AM211" s="220" t="b">
        <f t="shared" si="154"/>
        <v>0</v>
      </c>
      <c r="AN211" s="220" t="b">
        <f t="shared" si="155"/>
        <v>0</v>
      </c>
      <c r="AO211" s="220" t="str">
        <f t="shared" si="156"/>
        <v/>
      </c>
      <c r="AP211" s="220" t="str">
        <f t="shared" si="157"/>
        <v/>
      </c>
      <c r="AQ211" s="220" t="str">
        <f t="shared" si="158"/>
        <v/>
      </c>
      <c r="AR211" s="220" t="str">
        <f t="shared" si="159"/>
        <v/>
      </c>
      <c r="AS211" s="4" t="str">
        <f t="shared" si="160"/>
        <v/>
      </c>
      <c r="AT211" s="220" t="str">
        <f t="shared" si="161"/>
        <v/>
      </c>
      <c r="AU211" s="220" t="str">
        <f t="shared" si="162"/>
        <v/>
      </c>
      <c r="AV211" s="220" t="str">
        <f t="shared" si="163"/>
        <v/>
      </c>
      <c r="AW211" s="233" t="str">
        <f t="shared" si="164"/>
        <v/>
      </c>
      <c r="AX211" s="233" t="str">
        <f t="shared" si="165"/>
        <v/>
      </c>
      <c r="AY211" s="222" t="str">
        <f t="shared" si="166"/>
        <v/>
      </c>
      <c r="AZ211" s="222" t="str">
        <f t="shared" si="167"/>
        <v/>
      </c>
      <c r="BA211" s="220" t="str">
        <f t="shared" si="168"/>
        <v/>
      </c>
      <c r="BB211" s="222" t="str">
        <f t="shared" si="169"/>
        <v/>
      </c>
      <c r="BC211" s="233" t="str">
        <f t="shared" si="170"/>
        <v/>
      </c>
      <c r="BD211" s="222" t="str">
        <f t="shared" si="171"/>
        <v/>
      </c>
      <c r="BE211" s="222" t="str">
        <f t="shared" si="172"/>
        <v/>
      </c>
      <c r="BF211" s="222" t="str">
        <f t="shared" si="173"/>
        <v/>
      </c>
      <c r="BG211" s="222" t="str">
        <f t="shared" si="174"/>
        <v/>
      </c>
      <c r="BH211" s="222" t="str">
        <f t="shared" si="175"/>
        <v/>
      </c>
      <c r="BI211" s="222" t="str">
        <f t="shared" si="176"/>
        <v/>
      </c>
      <c r="BJ211" s="222" t="str">
        <f t="shared" si="177"/>
        <v/>
      </c>
      <c r="BK211" s="222" t="str">
        <f t="shared" si="178"/>
        <v/>
      </c>
      <c r="BL211" s="220" t="str">
        <f t="shared" si="179"/>
        <v/>
      </c>
      <c r="BM211" s="220" t="str">
        <f t="shared" si="180"/>
        <v/>
      </c>
      <c r="BN211" s="220" t="str">
        <f t="shared" si="181"/>
        <v/>
      </c>
      <c r="BO211" s="220" t="str">
        <f t="shared" si="182"/>
        <v/>
      </c>
      <c r="BP211" s="220" t="str">
        <f>IF(AM211,VLOOKUP(AT211,'Beschäftigungsgruppen Honorare'!$I$17:$J$23,2,FALSE),"")</f>
        <v/>
      </c>
      <c r="BQ211" s="220" t="str">
        <f>IF(AN211,INDEX('Beschäftigungsgruppen Honorare'!$J$28:$M$31,BO211,BN211),"")</f>
        <v/>
      </c>
      <c r="BR211" s="220" t="str">
        <f t="shared" si="183"/>
        <v/>
      </c>
      <c r="BS211" s="220" t="str">
        <f>IF(AM211,VLOOKUP(AT211,'Beschäftigungsgruppen Honorare'!$I$17:$L$23,3,FALSE),"")</f>
        <v/>
      </c>
      <c r="BT211" s="220" t="str">
        <f>IF(AM211,VLOOKUP(AT211,'Beschäftigungsgruppen Honorare'!$I$17:$L$23,4,FALSE),"")</f>
        <v/>
      </c>
      <c r="BU211" s="220" t="b">
        <f>E211&lt;&gt;config!$H$20</f>
        <v>1</v>
      </c>
      <c r="BV211" s="64" t="b">
        <f t="shared" si="184"/>
        <v>0</v>
      </c>
      <c r="BW211" s="53" t="b">
        <f t="shared" si="185"/>
        <v>0</v>
      </c>
      <c r="BX211" s="53"/>
      <c r="BY211" s="53"/>
      <c r="BZ211" s="53"/>
      <c r="CA211" s="53"/>
      <c r="CB211" s="53"/>
      <c r="CI211" s="53"/>
      <c r="CJ211" s="53"/>
      <c r="CK211" s="53"/>
    </row>
    <row r="212" spans="2:89" ht="15" customHeight="1" x14ac:dyDescent="0.2">
      <c r="B212" s="203" t="str">
        <f t="shared" si="186"/>
        <v/>
      </c>
      <c r="C212" s="217"/>
      <c r="D212" s="127"/>
      <c r="E212" s="96"/>
      <c r="F212" s="271"/>
      <c r="G212" s="180"/>
      <c r="H212" s="181"/>
      <c r="I212" s="219"/>
      <c r="J212" s="259"/>
      <c r="K212" s="181"/>
      <c r="L212" s="273"/>
      <c r="M212" s="207" t="str">
        <f t="shared" si="138"/>
        <v/>
      </c>
      <c r="N212" s="160" t="str">
        <f t="shared" si="139"/>
        <v/>
      </c>
      <c r="O212" s="161" t="str">
        <f t="shared" si="192"/>
        <v/>
      </c>
      <c r="P212" s="252" t="str">
        <f t="shared" si="193"/>
        <v/>
      </c>
      <c r="Q212" s="254" t="str">
        <f t="shared" si="194"/>
        <v/>
      </c>
      <c r="R212" s="252" t="str">
        <f t="shared" si="140"/>
        <v/>
      </c>
      <c r="S212" s="258" t="str">
        <f t="shared" si="187"/>
        <v/>
      </c>
      <c r="T212" s="252" t="str">
        <f t="shared" si="188"/>
        <v/>
      </c>
      <c r="U212" s="258" t="str">
        <f t="shared" si="189"/>
        <v/>
      </c>
      <c r="V212" s="252" t="str">
        <f t="shared" si="190"/>
        <v/>
      </c>
      <c r="W212" s="258" t="str">
        <f t="shared" si="191"/>
        <v/>
      </c>
      <c r="X212" s="120"/>
      <c r="Y212" s="267"/>
      <c r="Z212" s="4" t="b">
        <f t="shared" si="141"/>
        <v>1</v>
      </c>
      <c r="AA212" s="4" t="b">
        <f t="shared" si="142"/>
        <v>0</v>
      </c>
      <c r="AB212" s="61" t="str">
        <f t="shared" si="143"/>
        <v/>
      </c>
      <c r="AC212" s="61" t="str">
        <f t="shared" si="144"/>
        <v/>
      </c>
      <c r="AD212" s="61" t="str">
        <f t="shared" si="145"/>
        <v/>
      </c>
      <c r="AE212" s="61" t="str">
        <f t="shared" si="146"/>
        <v/>
      </c>
      <c r="AF212" s="232" t="str">
        <f t="shared" si="147"/>
        <v/>
      </c>
      <c r="AG212" s="61" t="str">
        <f t="shared" si="148"/>
        <v/>
      </c>
      <c r="AH212" s="61" t="b">
        <f t="shared" si="149"/>
        <v>0</v>
      </c>
      <c r="AI212" s="61" t="b">
        <f t="shared" si="150"/>
        <v>1</v>
      </c>
      <c r="AJ212" s="61" t="b">
        <f t="shared" si="151"/>
        <v>1</v>
      </c>
      <c r="AK212" s="61" t="b">
        <f t="shared" si="152"/>
        <v>0</v>
      </c>
      <c r="AL212" s="61" t="b">
        <f t="shared" si="153"/>
        <v>0</v>
      </c>
      <c r="AM212" s="220" t="b">
        <f t="shared" si="154"/>
        <v>0</v>
      </c>
      <c r="AN212" s="220" t="b">
        <f t="shared" si="155"/>
        <v>0</v>
      </c>
      <c r="AO212" s="220" t="str">
        <f t="shared" si="156"/>
        <v/>
      </c>
      <c r="AP212" s="220" t="str">
        <f t="shared" si="157"/>
        <v/>
      </c>
      <c r="AQ212" s="220" t="str">
        <f t="shared" si="158"/>
        <v/>
      </c>
      <c r="AR212" s="220" t="str">
        <f t="shared" si="159"/>
        <v/>
      </c>
      <c r="AS212" s="4" t="str">
        <f t="shared" si="160"/>
        <v/>
      </c>
      <c r="AT212" s="220" t="str">
        <f t="shared" si="161"/>
        <v/>
      </c>
      <c r="AU212" s="220" t="str">
        <f t="shared" si="162"/>
        <v/>
      </c>
      <c r="AV212" s="220" t="str">
        <f t="shared" si="163"/>
        <v/>
      </c>
      <c r="AW212" s="233" t="str">
        <f t="shared" si="164"/>
        <v/>
      </c>
      <c r="AX212" s="233" t="str">
        <f t="shared" si="165"/>
        <v/>
      </c>
      <c r="AY212" s="222" t="str">
        <f t="shared" si="166"/>
        <v/>
      </c>
      <c r="AZ212" s="222" t="str">
        <f t="shared" si="167"/>
        <v/>
      </c>
      <c r="BA212" s="220" t="str">
        <f t="shared" si="168"/>
        <v/>
      </c>
      <c r="BB212" s="222" t="str">
        <f t="shared" si="169"/>
        <v/>
      </c>
      <c r="BC212" s="233" t="str">
        <f t="shared" si="170"/>
        <v/>
      </c>
      <c r="BD212" s="222" t="str">
        <f t="shared" si="171"/>
        <v/>
      </c>
      <c r="BE212" s="222" t="str">
        <f t="shared" si="172"/>
        <v/>
      </c>
      <c r="BF212" s="222" t="str">
        <f t="shared" si="173"/>
        <v/>
      </c>
      <c r="BG212" s="222" t="str">
        <f t="shared" si="174"/>
        <v/>
      </c>
      <c r="BH212" s="222" t="str">
        <f t="shared" si="175"/>
        <v/>
      </c>
      <c r="BI212" s="222" t="str">
        <f t="shared" si="176"/>
        <v/>
      </c>
      <c r="BJ212" s="222" t="str">
        <f t="shared" si="177"/>
        <v/>
      </c>
      <c r="BK212" s="222" t="str">
        <f t="shared" si="178"/>
        <v/>
      </c>
      <c r="BL212" s="220" t="str">
        <f t="shared" si="179"/>
        <v/>
      </c>
      <c r="BM212" s="220" t="str">
        <f t="shared" si="180"/>
        <v/>
      </c>
      <c r="BN212" s="220" t="str">
        <f t="shared" si="181"/>
        <v/>
      </c>
      <c r="BO212" s="220" t="str">
        <f t="shared" si="182"/>
        <v/>
      </c>
      <c r="BP212" s="220" t="str">
        <f>IF(AM212,VLOOKUP(AT212,'Beschäftigungsgruppen Honorare'!$I$17:$J$23,2,FALSE),"")</f>
        <v/>
      </c>
      <c r="BQ212" s="220" t="str">
        <f>IF(AN212,INDEX('Beschäftigungsgruppen Honorare'!$J$28:$M$31,BO212,BN212),"")</f>
        <v/>
      </c>
      <c r="BR212" s="220" t="str">
        <f t="shared" si="183"/>
        <v/>
      </c>
      <c r="BS212" s="220" t="str">
        <f>IF(AM212,VLOOKUP(AT212,'Beschäftigungsgruppen Honorare'!$I$17:$L$23,3,FALSE),"")</f>
        <v/>
      </c>
      <c r="BT212" s="220" t="str">
        <f>IF(AM212,VLOOKUP(AT212,'Beschäftigungsgruppen Honorare'!$I$17:$L$23,4,FALSE),"")</f>
        <v/>
      </c>
      <c r="BU212" s="220" t="b">
        <f>E212&lt;&gt;config!$H$20</f>
        <v>1</v>
      </c>
      <c r="BV212" s="64" t="b">
        <f t="shared" si="184"/>
        <v>0</v>
      </c>
      <c r="BW212" s="53" t="b">
        <f t="shared" si="185"/>
        <v>0</v>
      </c>
      <c r="BX212" s="53"/>
      <c r="BY212" s="53"/>
      <c r="BZ212" s="53"/>
      <c r="CA212" s="53"/>
      <c r="CB212" s="53"/>
      <c r="CI212" s="53"/>
      <c r="CJ212" s="53"/>
      <c r="CK212" s="53"/>
    </row>
    <row r="213" spans="2:89" ht="15" customHeight="1" x14ac:dyDescent="0.2">
      <c r="B213" s="203" t="str">
        <f t="shared" si="186"/>
        <v/>
      </c>
      <c r="C213" s="217"/>
      <c r="D213" s="127"/>
      <c r="E213" s="96"/>
      <c r="F213" s="271"/>
      <c r="G213" s="180"/>
      <c r="H213" s="181"/>
      <c r="I213" s="219"/>
      <c r="J213" s="259"/>
      <c r="K213" s="181"/>
      <c r="L213" s="273"/>
      <c r="M213" s="207" t="str">
        <f t="shared" ref="M213:M276" si="195">IF(AS213&gt;0,AS213,"")</f>
        <v/>
      </c>
      <c r="N213" s="160" t="str">
        <f t="shared" ref="N213:N276" si="196">AU213</f>
        <v/>
      </c>
      <c r="O213" s="161" t="str">
        <f t="shared" si="192"/>
        <v/>
      </c>
      <c r="P213" s="252" t="str">
        <f t="shared" si="193"/>
        <v/>
      </c>
      <c r="Q213" s="254" t="str">
        <f t="shared" si="194"/>
        <v/>
      </c>
      <c r="R213" s="252" t="str">
        <f t="shared" ref="R213:R276" si="197">IF(AM213,BD213,"")</f>
        <v/>
      </c>
      <c r="S213" s="258" t="str">
        <f t="shared" si="187"/>
        <v/>
      </c>
      <c r="T213" s="252" t="str">
        <f t="shared" si="188"/>
        <v/>
      </c>
      <c r="U213" s="258" t="str">
        <f t="shared" si="189"/>
        <v/>
      </c>
      <c r="V213" s="252" t="str">
        <f t="shared" si="190"/>
        <v/>
      </c>
      <c r="W213" s="258" t="str">
        <f t="shared" si="191"/>
        <v/>
      </c>
      <c r="X213" s="120"/>
      <c r="Y213" s="267"/>
      <c r="Z213" s="4" t="b">
        <f t="shared" ref="Z213:Z276" si="198">AND(AND(AND(ISBLANK(C213),ISBLANK(D213)),ISBLANK(E213)),ISBLANK(F213))</f>
        <v>1</v>
      </c>
      <c r="AA213" s="4" t="b">
        <f t="shared" ref="AA213:AA276" si="199">AND(NOT(Z213),NOT(AND(AND(AND(NOT(ISBLANK(C213)),NOT(ISBLANK(D213)),NOT(ISBLANK(E213))*NOT(ISBLANK(F213)))))))</f>
        <v>0</v>
      </c>
      <c r="AB213" s="61" t="str">
        <f t="shared" ref="AB213:AB276" si="200">IF(Z213,"",IF(AI213,TRUE,FALSE))</f>
        <v/>
      </c>
      <c r="AC213" s="61" t="str">
        <f t="shared" ref="AC213:AC276" si="201">IF(Z213,"",IF(AJ213,TRUE,FALSE))</f>
        <v/>
      </c>
      <c r="AD213" s="61" t="str">
        <f t="shared" ref="AD213:AD276" si="202">IF(AI213,"",IF(AK213,TRUE,FALSE))</f>
        <v/>
      </c>
      <c r="AE213" s="61" t="str">
        <f t="shared" ref="AE213:AE276" si="203">IF(AJ213,"",IF(AL213,TRUE,FALSE))</f>
        <v/>
      </c>
      <c r="AF213" s="232" t="str">
        <f t="shared" ref="AF213:AF276" si="204">IF(Z213,"",IF(AA213,TRUE,FALSE))</f>
        <v/>
      </c>
      <c r="AG213" s="61" t="str">
        <f t="shared" ref="AG213:AG276" si="205">IF(BL213="organisatorisch",AD213,AE213)</f>
        <v/>
      </c>
      <c r="AH213" s="61" t="b">
        <f t="shared" ref="AH213:AH276" si="206">COUNTIF(AF213:AG213,FALSE)=2</f>
        <v>0</v>
      </c>
      <c r="AI213" s="61" t="b">
        <f t="shared" ref="AI213:AI276" si="207">(AND(AND(ISBLANK(G213)),ISBLANK(H213),ISBLANK(I213)))</f>
        <v>1</v>
      </c>
      <c r="AJ213" s="61" t="b">
        <f t="shared" ref="AJ213:AJ276" si="208">(AND(AND(ISBLANK(K213)),ISBLANK(L213)))</f>
        <v>1</v>
      </c>
      <c r="AK213" s="61" t="b">
        <f t="shared" ref="AK213:AK276" si="209">AND(NOT(AI213),NOT(AND(AND(NOT(ISBLANK(G213)),NOT(ISBLANK(H213)),NOT(ISBLANK(I213))))))</f>
        <v>0</v>
      </c>
      <c r="AL213" s="61" t="b">
        <f t="shared" ref="AL213:AL276" si="210">AND(NOT(AJ213),NOT(AND(AND(NOT(ISBLANK(J213)),NOT(ISBLANK(K213)),NOT(ISBLANK(L213))))))</f>
        <v>0</v>
      </c>
      <c r="AM213" s="220" t="b">
        <f t="shared" ref="AM213:AM276" si="211">IF(E213="organisatorisch",TRUE,FALSE)</f>
        <v>0</v>
      </c>
      <c r="AN213" s="220" t="b">
        <f t="shared" ref="AN213:AN276" si="212">IF(E213="künstlerisch",TRUE,FALSE)</f>
        <v>0</v>
      </c>
      <c r="AO213" s="220" t="str">
        <f t="shared" ref="AO213:AO276" si="213">IF(Z213,"",AND(AND(NOT(ISBLANK(E213)),NOT(ISBLANK(G213))),NOT(ISBLANK(H213))))</f>
        <v/>
      </c>
      <c r="AP213" s="220" t="str">
        <f t="shared" ref="AP213:AP276" si="214">IF(Z213,"",AND(AND(AND(NOT(ISBLANK(E213)),NOT(ISBLANK(J213)))*NOT(ISBLANK(K213))),NOT(ISBLANK(L213))))</f>
        <v/>
      </c>
      <c r="AQ213" s="220" t="str">
        <f t="shared" ref="AQ213:AQ276" si="215">IF(Z213,"",G213*H213)</f>
        <v/>
      </c>
      <c r="AR213" s="220" t="str">
        <f t="shared" ref="AR213:AR276" si="216">IF(Z213,"",K213*L213)</f>
        <v/>
      </c>
      <c r="AS213" s="4" t="str">
        <f t="shared" ref="AS213:AS276" si="217">IF(AM213,AQ213,AR213)</f>
        <v/>
      </c>
      <c r="AT213" s="220" t="str">
        <f t="shared" ref="AT213:AT276" si="218">IF(F213&gt;0,F213,"")</f>
        <v/>
      </c>
      <c r="AU213" s="220" t="str">
        <f t="shared" ref="AU213:AU276" si="219">IF(BV213,IF(AO213,H213,IF(AP213,L213,"")),"")</f>
        <v/>
      </c>
      <c r="AV213" s="220" t="str">
        <f t="shared" ref="AV213:AV276" si="220">IF(BV213,BR213,"")</f>
        <v/>
      </c>
      <c r="AW213" s="233" t="str">
        <f t="shared" ref="AW213:AW276" si="221">IF(BV213,BS213,"")</f>
        <v/>
      </c>
      <c r="AX213" s="233" t="str">
        <f t="shared" ref="AX213:AX276" si="222">IF(BV213,BT213,"")</f>
        <v/>
      </c>
      <c r="AY213" s="222" t="str">
        <f t="shared" ref="AY213:AY276" si="223">IF(BV213,(100/AV213*AU213)-100,"")</f>
        <v/>
      </c>
      <c r="AZ213" s="222" t="str">
        <f t="shared" ref="AZ213:AZ276" si="224">IF(BV213,AU213-AV213,"")</f>
        <v/>
      </c>
      <c r="BA213" s="220" t="str">
        <f t="shared" ref="BA213:BA276" si="225">IF(Z213,"",IF(AM213,G213,K213))</f>
        <v/>
      </c>
      <c r="BB213" s="222" t="str">
        <f t="shared" ref="BB213:BB276" si="226">IF(Z213,"",IF(AO213,G213+I213,K213))</f>
        <v/>
      </c>
      <c r="BC213" s="233" t="str">
        <f t="shared" ref="BC213:BC276" si="227">IF(BV213,(AU213*BA213)/BB213,"")</f>
        <v/>
      </c>
      <c r="BD213" s="222" t="str">
        <f t="shared" ref="BD213:BD276" si="228">IF(BV213,(100/AV213*BC213)-100,"")</f>
        <v/>
      </c>
      <c r="BE213" s="222" t="str">
        <f t="shared" ref="BE213:BE276" si="229">IF(BV213,BC213-AV213,"")</f>
        <v/>
      </c>
      <c r="BF213" s="222" t="str">
        <f t="shared" ref="BF213:BF276" si="230">IF(AM213,BD213,"")</f>
        <v/>
      </c>
      <c r="BG213" s="222" t="str">
        <f t="shared" ref="BG213:BG276" si="231">IF(AM213,BE213,"")</f>
        <v/>
      </c>
      <c r="BH213" s="222" t="str">
        <f t="shared" ref="BH213:BH276" si="232">IF(BS213="","",(100/AW213*BC213)-100)</f>
        <v/>
      </c>
      <c r="BI213" s="222" t="str">
        <f t="shared" ref="BI213:BI276" si="233">IF(BL213="künstlerisch","",IF(BR213="","",BC213-AW213))</f>
        <v/>
      </c>
      <c r="BJ213" s="222" t="str">
        <f t="shared" ref="BJ213:BJ276" si="234">IF(BT213="","",(100/AX213*BC213)-100)</f>
        <v/>
      </c>
      <c r="BK213" s="222" t="str">
        <f t="shared" ref="BK213:BK276" si="235">IF(BL213="künstlerisch","",IF(BR213="","",BC213-AX213))</f>
        <v/>
      </c>
      <c r="BL213" s="220" t="str">
        <f t="shared" ref="BL213:BL276" si="236">IF(E213="","",E213)</f>
        <v/>
      </c>
      <c r="BM213" s="220" t="str">
        <f t="shared" ref="BM213:BM276" si="237">IF(J213="","",J213)</f>
        <v/>
      </c>
      <c r="BN213" s="220" t="str">
        <f t="shared" ref="BN213:BN276" si="238">IF(BM213="Bildende Kunst",1,IF(BM213="Darstellende Kunst",2,IF(BM213="Literatur",3,IF(BM213="Musik",4,""))))</f>
        <v/>
      </c>
      <c r="BO213" s="220" t="str">
        <f t="shared" ref="BO213:BO276" si="239">IF(AT213=8,1,IF(AT213=9,2,IF(AT213=10,3,IF(AT213=11,4,AT213))))</f>
        <v/>
      </c>
      <c r="BP213" s="220" t="str">
        <f>IF(AM213,VLOOKUP(AT213,'Beschäftigungsgruppen Honorare'!$I$17:$J$23,2,FALSE),"")</f>
        <v/>
      </c>
      <c r="BQ213" s="220" t="str">
        <f>IF(AN213,INDEX('Beschäftigungsgruppen Honorare'!$J$28:$M$31,BO213,BN213),"")</f>
        <v/>
      </c>
      <c r="BR213" s="220" t="str">
        <f t="shared" ref="BR213:BR276" si="240">IF(BU213,BQ213,BP213)</f>
        <v/>
      </c>
      <c r="BS213" s="220" t="str">
        <f>IF(AM213,VLOOKUP(AT213,'Beschäftigungsgruppen Honorare'!$I$17:$L$23,3,FALSE),"")</f>
        <v/>
      </c>
      <c r="BT213" s="220" t="str">
        <f>IF(AM213,VLOOKUP(AT213,'Beschäftigungsgruppen Honorare'!$I$17:$L$23,4,FALSE),"")</f>
        <v/>
      </c>
      <c r="BU213" s="220" t="b">
        <f>E213&lt;&gt;config!$H$20</f>
        <v>1</v>
      </c>
      <c r="BV213" s="64" t="b">
        <f t="shared" ref="BV213:BV276" si="241">B213="vollständig"</f>
        <v>0</v>
      </c>
      <c r="BW213" s="53" t="b">
        <f t="shared" ref="BW213:BW276" si="242">B213="unvollständig"</f>
        <v>0</v>
      </c>
      <c r="BX213" s="53"/>
      <c r="BY213" s="53"/>
      <c r="BZ213" s="53"/>
      <c r="CA213" s="53"/>
      <c r="CB213" s="53"/>
      <c r="CI213" s="53"/>
      <c r="CJ213" s="53"/>
      <c r="CK213" s="53"/>
    </row>
    <row r="214" spans="2:89" ht="15" customHeight="1" x14ac:dyDescent="0.2">
      <c r="B214" s="203" t="str">
        <f t="shared" ref="B214:B277" si="243">IF(Z214,"",IF(AH214,"vollständig","unvollständig"))</f>
        <v/>
      </c>
      <c r="C214" s="217"/>
      <c r="D214" s="127"/>
      <c r="E214" s="96"/>
      <c r="F214" s="271"/>
      <c r="G214" s="180"/>
      <c r="H214" s="181"/>
      <c r="I214" s="219"/>
      <c r="J214" s="259"/>
      <c r="K214" s="181"/>
      <c r="L214" s="273"/>
      <c r="M214" s="207" t="str">
        <f t="shared" si="195"/>
        <v/>
      </c>
      <c r="N214" s="160" t="str">
        <f t="shared" si="196"/>
        <v/>
      </c>
      <c r="O214" s="161" t="str">
        <f t="shared" si="192"/>
        <v/>
      </c>
      <c r="P214" s="252" t="str">
        <f t="shared" si="193"/>
        <v/>
      </c>
      <c r="Q214" s="254" t="str">
        <f t="shared" si="194"/>
        <v/>
      </c>
      <c r="R214" s="252" t="str">
        <f t="shared" si="197"/>
        <v/>
      </c>
      <c r="S214" s="258" t="str">
        <f t="shared" ref="S214:S277" si="244">IF(AM214,BE214,"")</f>
        <v/>
      </c>
      <c r="T214" s="252" t="str">
        <f t="shared" ref="T214:T277" si="245">IF(AM214,BH214,"")</f>
        <v/>
      </c>
      <c r="U214" s="258" t="str">
        <f t="shared" ref="U214:U277" si="246">IF(AM214,BI214,"")</f>
        <v/>
      </c>
      <c r="V214" s="252" t="str">
        <f t="shared" ref="V214:V277" si="247">IF(AM214,BJ214,"")</f>
        <v/>
      </c>
      <c r="W214" s="258" t="str">
        <f t="shared" ref="W214:W277" si="248">IF(BV214,BK214,"")</f>
        <v/>
      </c>
      <c r="X214" s="120"/>
      <c r="Y214" s="267"/>
      <c r="Z214" s="4" t="b">
        <f t="shared" si="198"/>
        <v>1</v>
      </c>
      <c r="AA214" s="4" t="b">
        <f t="shared" si="199"/>
        <v>0</v>
      </c>
      <c r="AB214" s="61" t="str">
        <f t="shared" si="200"/>
        <v/>
      </c>
      <c r="AC214" s="61" t="str">
        <f t="shared" si="201"/>
        <v/>
      </c>
      <c r="AD214" s="61" t="str">
        <f t="shared" si="202"/>
        <v/>
      </c>
      <c r="AE214" s="61" t="str">
        <f t="shared" si="203"/>
        <v/>
      </c>
      <c r="AF214" s="232" t="str">
        <f t="shared" si="204"/>
        <v/>
      </c>
      <c r="AG214" s="61" t="str">
        <f t="shared" si="205"/>
        <v/>
      </c>
      <c r="AH214" s="61" t="b">
        <f t="shared" si="206"/>
        <v>0</v>
      </c>
      <c r="AI214" s="61" t="b">
        <f t="shared" si="207"/>
        <v>1</v>
      </c>
      <c r="AJ214" s="61" t="b">
        <f t="shared" si="208"/>
        <v>1</v>
      </c>
      <c r="AK214" s="61" t="b">
        <f t="shared" si="209"/>
        <v>0</v>
      </c>
      <c r="AL214" s="61" t="b">
        <f t="shared" si="210"/>
        <v>0</v>
      </c>
      <c r="AM214" s="220" t="b">
        <f t="shared" si="211"/>
        <v>0</v>
      </c>
      <c r="AN214" s="220" t="b">
        <f t="shared" si="212"/>
        <v>0</v>
      </c>
      <c r="AO214" s="220" t="str">
        <f t="shared" si="213"/>
        <v/>
      </c>
      <c r="AP214" s="220" t="str">
        <f t="shared" si="214"/>
        <v/>
      </c>
      <c r="AQ214" s="220" t="str">
        <f t="shared" si="215"/>
        <v/>
      </c>
      <c r="AR214" s="220" t="str">
        <f t="shared" si="216"/>
        <v/>
      </c>
      <c r="AS214" s="4" t="str">
        <f t="shared" si="217"/>
        <v/>
      </c>
      <c r="AT214" s="220" t="str">
        <f t="shared" si="218"/>
        <v/>
      </c>
      <c r="AU214" s="220" t="str">
        <f t="shared" si="219"/>
        <v/>
      </c>
      <c r="AV214" s="220" t="str">
        <f t="shared" si="220"/>
        <v/>
      </c>
      <c r="AW214" s="233" t="str">
        <f t="shared" si="221"/>
        <v/>
      </c>
      <c r="AX214" s="233" t="str">
        <f t="shared" si="222"/>
        <v/>
      </c>
      <c r="AY214" s="222" t="str">
        <f t="shared" si="223"/>
        <v/>
      </c>
      <c r="AZ214" s="222" t="str">
        <f t="shared" si="224"/>
        <v/>
      </c>
      <c r="BA214" s="220" t="str">
        <f t="shared" si="225"/>
        <v/>
      </c>
      <c r="BB214" s="222" t="str">
        <f t="shared" si="226"/>
        <v/>
      </c>
      <c r="BC214" s="233" t="str">
        <f t="shared" si="227"/>
        <v/>
      </c>
      <c r="BD214" s="222" t="str">
        <f t="shared" si="228"/>
        <v/>
      </c>
      <c r="BE214" s="222" t="str">
        <f t="shared" si="229"/>
        <v/>
      </c>
      <c r="BF214" s="222" t="str">
        <f t="shared" si="230"/>
        <v/>
      </c>
      <c r="BG214" s="222" t="str">
        <f t="shared" si="231"/>
        <v/>
      </c>
      <c r="BH214" s="222" t="str">
        <f t="shared" si="232"/>
        <v/>
      </c>
      <c r="BI214" s="222" t="str">
        <f t="shared" si="233"/>
        <v/>
      </c>
      <c r="BJ214" s="222" t="str">
        <f t="shared" si="234"/>
        <v/>
      </c>
      <c r="BK214" s="222" t="str">
        <f t="shared" si="235"/>
        <v/>
      </c>
      <c r="BL214" s="220" t="str">
        <f t="shared" si="236"/>
        <v/>
      </c>
      <c r="BM214" s="220" t="str">
        <f t="shared" si="237"/>
        <v/>
      </c>
      <c r="BN214" s="220" t="str">
        <f t="shared" si="238"/>
        <v/>
      </c>
      <c r="BO214" s="220" t="str">
        <f t="shared" si="239"/>
        <v/>
      </c>
      <c r="BP214" s="220" t="str">
        <f>IF(AM214,VLOOKUP(AT214,'Beschäftigungsgruppen Honorare'!$I$17:$J$23,2,FALSE),"")</f>
        <v/>
      </c>
      <c r="BQ214" s="220" t="str">
        <f>IF(AN214,INDEX('Beschäftigungsgruppen Honorare'!$J$28:$M$31,BO214,BN214),"")</f>
        <v/>
      </c>
      <c r="BR214" s="220" t="str">
        <f t="shared" si="240"/>
        <v/>
      </c>
      <c r="BS214" s="220" t="str">
        <f>IF(AM214,VLOOKUP(AT214,'Beschäftigungsgruppen Honorare'!$I$17:$L$23,3,FALSE),"")</f>
        <v/>
      </c>
      <c r="BT214" s="220" t="str">
        <f>IF(AM214,VLOOKUP(AT214,'Beschäftigungsgruppen Honorare'!$I$17:$L$23,4,FALSE),"")</f>
        <v/>
      </c>
      <c r="BU214" s="220" t="b">
        <f>E214&lt;&gt;config!$H$20</f>
        <v>1</v>
      </c>
      <c r="BV214" s="64" t="b">
        <f t="shared" si="241"/>
        <v>0</v>
      </c>
      <c r="BW214" s="53" t="b">
        <f t="shared" si="242"/>
        <v>0</v>
      </c>
      <c r="BX214" s="53"/>
      <c r="BY214" s="53"/>
      <c r="BZ214" s="53"/>
      <c r="CA214" s="53"/>
      <c r="CB214" s="53"/>
      <c r="CI214" s="53"/>
      <c r="CJ214" s="53"/>
      <c r="CK214" s="53"/>
    </row>
    <row r="215" spans="2:89" ht="15" customHeight="1" x14ac:dyDescent="0.2">
      <c r="B215" s="203" t="str">
        <f t="shared" si="243"/>
        <v/>
      </c>
      <c r="C215" s="217"/>
      <c r="D215" s="127"/>
      <c r="E215" s="96"/>
      <c r="F215" s="271"/>
      <c r="G215" s="180"/>
      <c r="H215" s="181"/>
      <c r="I215" s="219"/>
      <c r="J215" s="259"/>
      <c r="K215" s="181"/>
      <c r="L215" s="273"/>
      <c r="M215" s="207" t="str">
        <f t="shared" si="195"/>
        <v/>
      </c>
      <c r="N215" s="160" t="str">
        <f t="shared" si="196"/>
        <v/>
      </c>
      <c r="O215" s="161" t="str">
        <f t="shared" ref="O215:O278" si="249">AV215</f>
        <v/>
      </c>
      <c r="P215" s="252" t="str">
        <f t="shared" ref="P215:P278" si="250">AY215</f>
        <v/>
      </c>
      <c r="Q215" s="254" t="str">
        <f t="shared" ref="Q215:Q278" si="251">AZ215</f>
        <v/>
      </c>
      <c r="R215" s="252" t="str">
        <f t="shared" si="197"/>
        <v/>
      </c>
      <c r="S215" s="258" t="str">
        <f t="shared" si="244"/>
        <v/>
      </c>
      <c r="T215" s="252" t="str">
        <f t="shared" si="245"/>
        <v/>
      </c>
      <c r="U215" s="258" t="str">
        <f t="shared" si="246"/>
        <v/>
      </c>
      <c r="V215" s="252" t="str">
        <f t="shared" si="247"/>
        <v/>
      </c>
      <c r="W215" s="258" t="str">
        <f t="shared" si="248"/>
        <v/>
      </c>
      <c r="X215" s="120"/>
      <c r="Y215" s="267"/>
      <c r="Z215" s="4" t="b">
        <f t="shared" si="198"/>
        <v>1</v>
      </c>
      <c r="AA215" s="4" t="b">
        <f t="shared" si="199"/>
        <v>0</v>
      </c>
      <c r="AB215" s="61" t="str">
        <f t="shared" si="200"/>
        <v/>
      </c>
      <c r="AC215" s="61" t="str">
        <f t="shared" si="201"/>
        <v/>
      </c>
      <c r="AD215" s="61" t="str">
        <f t="shared" si="202"/>
        <v/>
      </c>
      <c r="AE215" s="61" t="str">
        <f t="shared" si="203"/>
        <v/>
      </c>
      <c r="AF215" s="232" t="str">
        <f t="shared" si="204"/>
        <v/>
      </c>
      <c r="AG215" s="61" t="str">
        <f t="shared" si="205"/>
        <v/>
      </c>
      <c r="AH215" s="61" t="b">
        <f t="shared" si="206"/>
        <v>0</v>
      </c>
      <c r="AI215" s="61" t="b">
        <f t="shared" si="207"/>
        <v>1</v>
      </c>
      <c r="AJ215" s="61" t="b">
        <f t="shared" si="208"/>
        <v>1</v>
      </c>
      <c r="AK215" s="61" t="b">
        <f t="shared" si="209"/>
        <v>0</v>
      </c>
      <c r="AL215" s="61" t="b">
        <f t="shared" si="210"/>
        <v>0</v>
      </c>
      <c r="AM215" s="220" t="b">
        <f t="shared" si="211"/>
        <v>0</v>
      </c>
      <c r="AN215" s="220" t="b">
        <f t="shared" si="212"/>
        <v>0</v>
      </c>
      <c r="AO215" s="220" t="str">
        <f t="shared" si="213"/>
        <v/>
      </c>
      <c r="AP215" s="220" t="str">
        <f t="shared" si="214"/>
        <v/>
      </c>
      <c r="AQ215" s="220" t="str">
        <f t="shared" si="215"/>
        <v/>
      </c>
      <c r="AR215" s="220" t="str">
        <f t="shared" si="216"/>
        <v/>
      </c>
      <c r="AS215" s="4" t="str">
        <f t="shared" si="217"/>
        <v/>
      </c>
      <c r="AT215" s="220" t="str">
        <f t="shared" si="218"/>
        <v/>
      </c>
      <c r="AU215" s="220" t="str">
        <f t="shared" si="219"/>
        <v/>
      </c>
      <c r="AV215" s="220" t="str">
        <f t="shared" si="220"/>
        <v/>
      </c>
      <c r="AW215" s="233" t="str">
        <f t="shared" si="221"/>
        <v/>
      </c>
      <c r="AX215" s="233" t="str">
        <f t="shared" si="222"/>
        <v/>
      </c>
      <c r="AY215" s="222" t="str">
        <f t="shared" si="223"/>
        <v/>
      </c>
      <c r="AZ215" s="222" t="str">
        <f t="shared" si="224"/>
        <v/>
      </c>
      <c r="BA215" s="220" t="str">
        <f t="shared" si="225"/>
        <v/>
      </c>
      <c r="BB215" s="222" t="str">
        <f t="shared" si="226"/>
        <v/>
      </c>
      <c r="BC215" s="233" t="str">
        <f t="shared" si="227"/>
        <v/>
      </c>
      <c r="BD215" s="222" t="str">
        <f t="shared" si="228"/>
        <v/>
      </c>
      <c r="BE215" s="222" t="str">
        <f t="shared" si="229"/>
        <v/>
      </c>
      <c r="BF215" s="222" t="str">
        <f t="shared" si="230"/>
        <v/>
      </c>
      <c r="BG215" s="222" t="str">
        <f t="shared" si="231"/>
        <v/>
      </c>
      <c r="BH215" s="222" t="str">
        <f t="shared" si="232"/>
        <v/>
      </c>
      <c r="BI215" s="222" t="str">
        <f t="shared" si="233"/>
        <v/>
      </c>
      <c r="BJ215" s="222" t="str">
        <f t="shared" si="234"/>
        <v/>
      </c>
      <c r="BK215" s="222" t="str">
        <f t="shared" si="235"/>
        <v/>
      </c>
      <c r="BL215" s="220" t="str">
        <f t="shared" si="236"/>
        <v/>
      </c>
      <c r="BM215" s="220" t="str">
        <f t="shared" si="237"/>
        <v/>
      </c>
      <c r="BN215" s="220" t="str">
        <f t="shared" si="238"/>
        <v/>
      </c>
      <c r="BO215" s="220" t="str">
        <f t="shared" si="239"/>
        <v/>
      </c>
      <c r="BP215" s="220" t="str">
        <f>IF(AM215,VLOOKUP(AT215,'Beschäftigungsgruppen Honorare'!$I$17:$J$23,2,FALSE),"")</f>
        <v/>
      </c>
      <c r="BQ215" s="220" t="str">
        <f>IF(AN215,INDEX('Beschäftigungsgruppen Honorare'!$J$28:$M$31,BO215,BN215),"")</f>
        <v/>
      </c>
      <c r="BR215" s="220" t="str">
        <f t="shared" si="240"/>
        <v/>
      </c>
      <c r="BS215" s="220" t="str">
        <f>IF(AM215,VLOOKUP(AT215,'Beschäftigungsgruppen Honorare'!$I$17:$L$23,3,FALSE),"")</f>
        <v/>
      </c>
      <c r="BT215" s="220" t="str">
        <f>IF(AM215,VLOOKUP(AT215,'Beschäftigungsgruppen Honorare'!$I$17:$L$23,4,FALSE),"")</f>
        <v/>
      </c>
      <c r="BU215" s="220" t="b">
        <f>E215&lt;&gt;config!$H$20</f>
        <v>1</v>
      </c>
      <c r="BV215" s="64" t="b">
        <f t="shared" si="241"/>
        <v>0</v>
      </c>
      <c r="BW215" s="53" t="b">
        <f t="shared" si="242"/>
        <v>0</v>
      </c>
      <c r="BX215" s="53"/>
      <c r="BY215" s="53"/>
      <c r="BZ215" s="53"/>
      <c r="CA215" s="53"/>
      <c r="CB215" s="53"/>
      <c r="CI215" s="53"/>
      <c r="CJ215" s="53"/>
      <c r="CK215" s="53"/>
    </row>
    <row r="216" spans="2:89" ht="15" customHeight="1" x14ac:dyDescent="0.2">
      <c r="B216" s="203" t="str">
        <f t="shared" si="243"/>
        <v/>
      </c>
      <c r="C216" s="217"/>
      <c r="D216" s="127"/>
      <c r="E216" s="96"/>
      <c r="F216" s="271"/>
      <c r="G216" s="180"/>
      <c r="H216" s="181"/>
      <c r="I216" s="219"/>
      <c r="J216" s="259"/>
      <c r="K216" s="181"/>
      <c r="L216" s="273"/>
      <c r="M216" s="207" t="str">
        <f t="shared" si="195"/>
        <v/>
      </c>
      <c r="N216" s="160" t="str">
        <f t="shared" si="196"/>
        <v/>
      </c>
      <c r="O216" s="161" t="str">
        <f t="shared" si="249"/>
        <v/>
      </c>
      <c r="P216" s="252" t="str">
        <f t="shared" si="250"/>
        <v/>
      </c>
      <c r="Q216" s="254" t="str">
        <f t="shared" si="251"/>
        <v/>
      </c>
      <c r="R216" s="252" t="str">
        <f t="shared" si="197"/>
        <v/>
      </c>
      <c r="S216" s="258" t="str">
        <f t="shared" si="244"/>
        <v/>
      </c>
      <c r="T216" s="252" t="str">
        <f t="shared" si="245"/>
        <v/>
      </c>
      <c r="U216" s="258" t="str">
        <f t="shared" si="246"/>
        <v/>
      </c>
      <c r="V216" s="252" t="str">
        <f t="shared" si="247"/>
        <v/>
      </c>
      <c r="W216" s="258" t="str">
        <f t="shared" si="248"/>
        <v/>
      </c>
      <c r="X216" s="120"/>
      <c r="Y216" s="267"/>
      <c r="Z216" s="4" t="b">
        <f t="shared" si="198"/>
        <v>1</v>
      </c>
      <c r="AA216" s="4" t="b">
        <f t="shared" si="199"/>
        <v>0</v>
      </c>
      <c r="AB216" s="61" t="str">
        <f t="shared" si="200"/>
        <v/>
      </c>
      <c r="AC216" s="61" t="str">
        <f t="shared" si="201"/>
        <v/>
      </c>
      <c r="AD216" s="61" t="str">
        <f t="shared" si="202"/>
        <v/>
      </c>
      <c r="AE216" s="61" t="str">
        <f t="shared" si="203"/>
        <v/>
      </c>
      <c r="AF216" s="232" t="str">
        <f t="shared" si="204"/>
        <v/>
      </c>
      <c r="AG216" s="61" t="str">
        <f t="shared" si="205"/>
        <v/>
      </c>
      <c r="AH216" s="61" t="b">
        <f t="shared" si="206"/>
        <v>0</v>
      </c>
      <c r="AI216" s="61" t="b">
        <f t="shared" si="207"/>
        <v>1</v>
      </c>
      <c r="AJ216" s="61" t="b">
        <f t="shared" si="208"/>
        <v>1</v>
      </c>
      <c r="AK216" s="61" t="b">
        <f t="shared" si="209"/>
        <v>0</v>
      </c>
      <c r="AL216" s="61" t="b">
        <f t="shared" si="210"/>
        <v>0</v>
      </c>
      <c r="AM216" s="220" t="b">
        <f t="shared" si="211"/>
        <v>0</v>
      </c>
      <c r="AN216" s="220" t="b">
        <f t="shared" si="212"/>
        <v>0</v>
      </c>
      <c r="AO216" s="220" t="str">
        <f t="shared" si="213"/>
        <v/>
      </c>
      <c r="AP216" s="220" t="str">
        <f t="shared" si="214"/>
        <v/>
      </c>
      <c r="AQ216" s="220" t="str">
        <f t="shared" si="215"/>
        <v/>
      </c>
      <c r="AR216" s="220" t="str">
        <f t="shared" si="216"/>
        <v/>
      </c>
      <c r="AS216" s="4" t="str">
        <f t="shared" si="217"/>
        <v/>
      </c>
      <c r="AT216" s="220" t="str">
        <f t="shared" si="218"/>
        <v/>
      </c>
      <c r="AU216" s="220" t="str">
        <f t="shared" si="219"/>
        <v/>
      </c>
      <c r="AV216" s="220" t="str">
        <f t="shared" si="220"/>
        <v/>
      </c>
      <c r="AW216" s="233" t="str">
        <f t="shared" si="221"/>
        <v/>
      </c>
      <c r="AX216" s="233" t="str">
        <f t="shared" si="222"/>
        <v/>
      </c>
      <c r="AY216" s="222" t="str">
        <f t="shared" si="223"/>
        <v/>
      </c>
      <c r="AZ216" s="222" t="str">
        <f t="shared" si="224"/>
        <v/>
      </c>
      <c r="BA216" s="220" t="str">
        <f t="shared" si="225"/>
        <v/>
      </c>
      <c r="BB216" s="222" t="str">
        <f t="shared" si="226"/>
        <v/>
      </c>
      <c r="BC216" s="233" t="str">
        <f t="shared" si="227"/>
        <v/>
      </c>
      <c r="BD216" s="222" t="str">
        <f t="shared" si="228"/>
        <v/>
      </c>
      <c r="BE216" s="222" t="str">
        <f t="shared" si="229"/>
        <v/>
      </c>
      <c r="BF216" s="222" t="str">
        <f t="shared" si="230"/>
        <v/>
      </c>
      <c r="BG216" s="222" t="str">
        <f t="shared" si="231"/>
        <v/>
      </c>
      <c r="BH216" s="222" t="str">
        <f t="shared" si="232"/>
        <v/>
      </c>
      <c r="BI216" s="222" t="str">
        <f t="shared" si="233"/>
        <v/>
      </c>
      <c r="BJ216" s="222" t="str">
        <f t="shared" si="234"/>
        <v/>
      </c>
      <c r="BK216" s="222" t="str">
        <f t="shared" si="235"/>
        <v/>
      </c>
      <c r="BL216" s="220" t="str">
        <f t="shared" si="236"/>
        <v/>
      </c>
      <c r="BM216" s="220" t="str">
        <f t="shared" si="237"/>
        <v/>
      </c>
      <c r="BN216" s="220" t="str">
        <f t="shared" si="238"/>
        <v/>
      </c>
      <c r="BO216" s="220" t="str">
        <f t="shared" si="239"/>
        <v/>
      </c>
      <c r="BP216" s="220" t="str">
        <f>IF(AM216,VLOOKUP(AT216,'Beschäftigungsgruppen Honorare'!$I$17:$J$23,2,FALSE),"")</f>
        <v/>
      </c>
      <c r="BQ216" s="220" t="str">
        <f>IF(AN216,INDEX('Beschäftigungsgruppen Honorare'!$J$28:$M$31,BO216,BN216),"")</f>
        <v/>
      </c>
      <c r="BR216" s="220" t="str">
        <f t="shared" si="240"/>
        <v/>
      </c>
      <c r="BS216" s="220" t="str">
        <f>IF(AM216,VLOOKUP(AT216,'Beschäftigungsgruppen Honorare'!$I$17:$L$23,3,FALSE),"")</f>
        <v/>
      </c>
      <c r="BT216" s="220" t="str">
        <f>IF(AM216,VLOOKUP(AT216,'Beschäftigungsgruppen Honorare'!$I$17:$L$23,4,FALSE),"")</f>
        <v/>
      </c>
      <c r="BU216" s="220" t="b">
        <f>E216&lt;&gt;config!$H$20</f>
        <v>1</v>
      </c>
      <c r="BV216" s="64" t="b">
        <f t="shared" si="241"/>
        <v>0</v>
      </c>
      <c r="BW216" s="53" t="b">
        <f t="shared" si="242"/>
        <v>0</v>
      </c>
      <c r="BX216" s="53"/>
      <c r="BY216" s="53"/>
      <c r="BZ216" s="53"/>
      <c r="CA216" s="53"/>
      <c r="CB216" s="53"/>
      <c r="CI216" s="53"/>
      <c r="CJ216" s="53"/>
      <c r="CK216" s="53"/>
    </row>
    <row r="217" spans="2:89" ht="15" customHeight="1" x14ac:dyDescent="0.2">
      <c r="B217" s="203" t="str">
        <f t="shared" si="243"/>
        <v/>
      </c>
      <c r="C217" s="217"/>
      <c r="D217" s="127"/>
      <c r="E217" s="96"/>
      <c r="F217" s="271"/>
      <c r="G217" s="180"/>
      <c r="H217" s="181"/>
      <c r="I217" s="219"/>
      <c r="J217" s="259"/>
      <c r="K217" s="181"/>
      <c r="L217" s="273"/>
      <c r="M217" s="207" t="str">
        <f t="shared" si="195"/>
        <v/>
      </c>
      <c r="N217" s="160" t="str">
        <f t="shared" si="196"/>
        <v/>
      </c>
      <c r="O217" s="161" t="str">
        <f t="shared" si="249"/>
        <v/>
      </c>
      <c r="P217" s="252" t="str">
        <f t="shared" si="250"/>
        <v/>
      </c>
      <c r="Q217" s="254" t="str">
        <f t="shared" si="251"/>
        <v/>
      </c>
      <c r="R217" s="252" t="str">
        <f t="shared" si="197"/>
        <v/>
      </c>
      <c r="S217" s="258" t="str">
        <f t="shared" si="244"/>
        <v/>
      </c>
      <c r="T217" s="252" t="str">
        <f t="shared" si="245"/>
        <v/>
      </c>
      <c r="U217" s="258" t="str">
        <f t="shared" si="246"/>
        <v/>
      </c>
      <c r="V217" s="252" t="str">
        <f t="shared" si="247"/>
        <v/>
      </c>
      <c r="W217" s="258" t="str">
        <f t="shared" si="248"/>
        <v/>
      </c>
      <c r="X217" s="120"/>
      <c r="Y217" s="267"/>
      <c r="Z217" s="4" t="b">
        <f t="shared" si="198"/>
        <v>1</v>
      </c>
      <c r="AA217" s="4" t="b">
        <f t="shared" si="199"/>
        <v>0</v>
      </c>
      <c r="AB217" s="61" t="str">
        <f t="shared" si="200"/>
        <v/>
      </c>
      <c r="AC217" s="61" t="str">
        <f t="shared" si="201"/>
        <v/>
      </c>
      <c r="AD217" s="61" t="str">
        <f t="shared" si="202"/>
        <v/>
      </c>
      <c r="AE217" s="61" t="str">
        <f t="shared" si="203"/>
        <v/>
      </c>
      <c r="AF217" s="232" t="str">
        <f t="shared" si="204"/>
        <v/>
      </c>
      <c r="AG217" s="61" t="str">
        <f t="shared" si="205"/>
        <v/>
      </c>
      <c r="AH217" s="61" t="b">
        <f t="shared" si="206"/>
        <v>0</v>
      </c>
      <c r="AI217" s="61" t="b">
        <f t="shared" si="207"/>
        <v>1</v>
      </c>
      <c r="AJ217" s="61" t="b">
        <f t="shared" si="208"/>
        <v>1</v>
      </c>
      <c r="AK217" s="61" t="b">
        <f t="shared" si="209"/>
        <v>0</v>
      </c>
      <c r="AL217" s="61" t="b">
        <f t="shared" si="210"/>
        <v>0</v>
      </c>
      <c r="AM217" s="220" t="b">
        <f t="shared" si="211"/>
        <v>0</v>
      </c>
      <c r="AN217" s="220" t="b">
        <f t="shared" si="212"/>
        <v>0</v>
      </c>
      <c r="AO217" s="220" t="str">
        <f t="shared" si="213"/>
        <v/>
      </c>
      <c r="AP217" s="220" t="str">
        <f t="shared" si="214"/>
        <v/>
      </c>
      <c r="AQ217" s="220" t="str">
        <f t="shared" si="215"/>
        <v/>
      </c>
      <c r="AR217" s="220" t="str">
        <f t="shared" si="216"/>
        <v/>
      </c>
      <c r="AS217" s="4" t="str">
        <f t="shared" si="217"/>
        <v/>
      </c>
      <c r="AT217" s="220" t="str">
        <f t="shared" si="218"/>
        <v/>
      </c>
      <c r="AU217" s="220" t="str">
        <f t="shared" si="219"/>
        <v/>
      </c>
      <c r="AV217" s="220" t="str">
        <f t="shared" si="220"/>
        <v/>
      </c>
      <c r="AW217" s="233" t="str">
        <f t="shared" si="221"/>
        <v/>
      </c>
      <c r="AX217" s="233" t="str">
        <f t="shared" si="222"/>
        <v/>
      </c>
      <c r="AY217" s="222" t="str">
        <f t="shared" si="223"/>
        <v/>
      </c>
      <c r="AZ217" s="222" t="str">
        <f t="shared" si="224"/>
        <v/>
      </c>
      <c r="BA217" s="220" t="str">
        <f t="shared" si="225"/>
        <v/>
      </c>
      <c r="BB217" s="222" t="str">
        <f t="shared" si="226"/>
        <v/>
      </c>
      <c r="BC217" s="233" t="str">
        <f t="shared" si="227"/>
        <v/>
      </c>
      <c r="BD217" s="222" t="str">
        <f t="shared" si="228"/>
        <v/>
      </c>
      <c r="BE217" s="222" t="str">
        <f t="shared" si="229"/>
        <v/>
      </c>
      <c r="BF217" s="222" t="str">
        <f t="shared" si="230"/>
        <v/>
      </c>
      <c r="BG217" s="222" t="str">
        <f t="shared" si="231"/>
        <v/>
      </c>
      <c r="BH217" s="222" t="str">
        <f t="shared" si="232"/>
        <v/>
      </c>
      <c r="BI217" s="222" t="str">
        <f t="shared" si="233"/>
        <v/>
      </c>
      <c r="BJ217" s="222" t="str">
        <f t="shared" si="234"/>
        <v/>
      </c>
      <c r="BK217" s="222" t="str">
        <f t="shared" si="235"/>
        <v/>
      </c>
      <c r="BL217" s="220" t="str">
        <f t="shared" si="236"/>
        <v/>
      </c>
      <c r="BM217" s="220" t="str">
        <f t="shared" si="237"/>
        <v/>
      </c>
      <c r="BN217" s="220" t="str">
        <f t="shared" si="238"/>
        <v/>
      </c>
      <c r="BO217" s="220" t="str">
        <f t="shared" si="239"/>
        <v/>
      </c>
      <c r="BP217" s="220" t="str">
        <f>IF(AM217,VLOOKUP(AT217,'Beschäftigungsgruppen Honorare'!$I$17:$J$23,2,FALSE),"")</f>
        <v/>
      </c>
      <c r="BQ217" s="220" t="str">
        <f>IF(AN217,INDEX('Beschäftigungsgruppen Honorare'!$J$28:$M$31,BO217,BN217),"")</f>
        <v/>
      </c>
      <c r="BR217" s="220" t="str">
        <f t="shared" si="240"/>
        <v/>
      </c>
      <c r="BS217" s="220" t="str">
        <f>IF(AM217,VLOOKUP(AT217,'Beschäftigungsgruppen Honorare'!$I$17:$L$23,3,FALSE),"")</f>
        <v/>
      </c>
      <c r="BT217" s="220" t="str">
        <f>IF(AM217,VLOOKUP(AT217,'Beschäftigungsgruppen Honorare'!$I$17:$L$23,4,FALSE),"")</f>
        <v/>
      </c>
      <c r="BU217" s="220" t="b">
        <f>E217&lt;&gt;config!$H$20</f>
        <v>1</v>
      </c>
      <c r="BV217" s="64" t="b">
        <f t="shared" si="241"/>
        <v>0</v>
      </c>
      <c r="BW217" s="53" t="b">
        <f t="shared" si="242"/>
        <v>0</v>
      </c>
      <c r="BX217" s="53"/>
      <c r="BY217" s="53"/>
      <c r="BZ217" s="53"/>
      <c r="CA217" s="53"/>
      <c r="CB217" s="53"/>
      <c r="CI217" s="53"/>
      <c r="CJ217" s="53"/>
      <c r="CK217" s="53"/>
    </row>
    <row r="218" spans="2:89" ht="15" customHeight="1" x14ac:dyDescent="0.2">
      <c r="B218" s="203" t="str">
        <f t="shared" si="243"/>
        <v/>
      </c>
      <c r="C218" s="217"/>
      <c r="D218" s="127"/>
      <c r="E218" s="96"/>
      <c r="F218" s="271"/>
      <c r="G218" s="180"/>
      <c r="H218" s="181"/>
      <c r="I218" s="219"/>
      <c r="J218" s="259"/>
      <c r="K218" s="181"/>
      <c r="L218" s="273"/>
      <c r="M218" s="207" t="str">
        <f t="shared" si="195"/>
        <v/>
      </c>
      <c r="N218" s="160" t="str">
        <f t="shared" si="196"/>
        <v/>
      </c>
      <c r="O218" s="161" t="str">
        <f t="shared" si="249"/>
        <v/>
      </c>
      <c r="P218" s="252" t="str">
        <f t="shared" si="250"/>
        <v/>
      </c>
      <c r="Q218" s="254" t="str">
        <f t="shared" si="251"/>
        <v/>
      </c>
      <c r="R218" s="252" t="str">
        <f t="shared" si="197"/>
        <v/>
      </c>
      <c r="S218" s="258" t="str">
        <f t="shared" si="244"/>
        <v/>
      </c>
      <c r="T218" s="252" t="str">
        <f t="shared" si="245"/>
        <v/>
      </c>
      <c r="U218" s="258" t="str">
        <f t="shared" si="246"/>
        <v/>
      </c>
      <c r="V218" s="252" t="str">
        <f t="shared" si="247"/>
        <v/>
      </c>
      <c r="W218" s="258" t="str">
        <f t="shared" si="248"/>
        <v/>
      </c>
      <c r="X218" s="120"/>
      <c r="Y218" s="267"/>
      <c r="Z218" s="4" t="b">
        <f t="shared" si="198"/>
        <v>1</v>
      </c>
      <c r="AA218" s="4" t="b">
        <f t="shared" si="199"/>
        <v>0</v>
      </c>
      <c r="AB218" s="61" t="str">
        <f t="shared" si="200"/>
        <v/>
      </c>
      <c r="AC218" s="61" t="str">
        <f t="shared" si="201"/>
        <v/>
      </c>
      <c r="AD218" s="61" t="str">
        <f t="shared" si="202"/>
        <v/>
      </c>
      <c r="AE218" s="61" t="str">
        <f t="shared" si="203"/>
        <v/>
      </c>
      <c r="AF218" s="232" t="str">
        <f t="shared" si="204"/>
        <v/>
      </c>
      <c r="AG218" s="61" t="str">
        <f t="shared" si="205"/>
        <v/>
      </c>
      <c r="AH218" s="61" t="b">
        <f t="shared" si="206"/>
        <v>0</v>
      </c>
      <c r="AI218" s="61" t="b">
        <f t="shared" si="207"/>
        <v>1</v>
      </c>
      <c r="AJ218" s="61" t="b">
        <f t="shared" si="208"/>
        <v>1</v>
      </c>
      <c r="AK218" s="61" t="b">
        <f t="shared" si="209"/>
        <v>0</v>
      </c>
      <c r="AL218" s="61" t="b">
        <f t="shared" si="210"/>
        <v>0</v>
      </c>
      <c r="AM218" s="220" t="b">
        <f t="shared" si="211"/>
        <v>0</v>
      </c>
      <c r="AN218" s="220" t="b">
        <f t="shared" si="212"/>
        <v>0</v>
      </c>
      <c r="AO218" s="220" t="str">
        <f t="shared" si="213"/>
        <v/>
      </c>
      <c r="AP218" s="220" t="str">
        <f t="shared" si="214"/>
        <v/>
      </c>
      <c r="AQ218" s="220" t="str">
        <f t="shared" si="215"/>
        <v/>
      </c>
      <c r="AR218" s="220" t="str">
        <f t="shared" si="216"/>
        <v/>
      </c>
      <c r="AS218" s="4" t="str">
        <f t="shared" si="217"/>
        <v/>
      </c>
      <c r="AT218" s="220" t="str">
        <f t="shared" si="218"/>
        <v/>
      </c>
      <c r="AU218" s="220" t="str">
        <f t="shared" si="219"/>
        <v/>
      </c>
      <c r="AV218" s="220" t="str">
        <f t="shared" si="220"/>
        <v/>
      </c>
      <c r="AW218" s="233" t="str">
        <f t="shared" si="221"/>
        <v/>
      </c>
      <c r="AX218" s="233" t="str">
        <f t="shared" si="222"/>
        <v/>
      </c>
      <c r="AY218" s="222" t="str">
        <f t="shared" si="223"/>
        <v/>
      </c>
      <c r="AZ218" s="222" t="str">
        <f t="shared" si="224"/>
        <v/>
      </c>
      <c r="BA218" s="220" t="str">
        <f t="shared" si="225"/>
        <v/>
      </c>
      <c r="BB218" s="222" t="str">
        <f t="shared" si="226"/>
        <v/>
      </c>
      <c r="BC218" s="233" t="str">
        <f t="shared" si="227"/>
        <v/>
      </c>
      <c r="BD218" s="222" t="str">
        <f t="shared" si="228"/>
        <v/>
      </c>
      <c r="BE218" s="222" t="str">
        <f t="shared" si="229"/>
        <v/>
      </c>
      <c r="BF218" s="222" t="str">
        <f t="shared" si="230"/>
        <v/>
      </c>
      <c r="BG218" s="222" t="str">
        <f t="shared" si="231"/>
        <v/>
      </c>
      <c r="BH218" s="222" t="str">
        <f t="shared" si="232"/>
        <v/>
      </c>
      <c r="BI218" s="222" t="str">
        <f t="shared" si="233"/>
        <v/>
      </c>
      <c r="BJ218" s="222" t="str">
        <f t="shared" si="234"/>
        <v/>
      </c>
      <c r="BK218" s="222" t="str">
        <f t="shared" si="235"/>
        <v/>
      </c>
      <c r="BL218" s="220" t="str">
        <f t="shared" si="236"/>
        <v/>
      </c>
      <c r="BM218" s="220" t="str">
        <f t="shared" si="237"/>
        <v/>
      </c>
      <c r="BN218" s="220" t="str">
        <f t="shared" si="238"/>
        <v/>
      </c>
      <c r="BO218" s="220" t="str">
        <f t="shared" si="239"/>
        <v/>
      </c>
      <c r="BP218" s="220" t="str">
        <f>IF(AM218,VLOOKUP(AT218,'Beschäftigungsgruppen Honorare'!$I$17:$J$23,2,FALSE),"")</f>
        <v/>
      </c>
      <c r="BQ218" s="220" t="str">
        <f>IF(AN218,INDEX('Beschäftigungsgruppen Honorare'!$J$28:$M$31,BO218,BN218),"")</f>
        <v/>
      </c>
      <c r="BR218" s="220" t="str">
        <f t="shared" si="240"/>
        <v/>
      </c>
      <c r="BS218" s="220" t="str">
        <f>IF(AM218,VLOOKUP(AT218,'Beschäftigungsgruppen Honorare'!$I$17:$L$23,3,FALSE),"")</f>
        <v/>
      </c>
      <c r="BT218" s="220" t="str">
        <f>IF(AM218,VLOOKUP(AT218,'Beschäftigungsgruppen Honorare'!$I$17:$L$23,4,FALSE),"")</f>
        <v/>
      </c>
      <c r="BU218" s="220" t="b">
        <f>E218&lt;&gt;config!$H$20</f>
        <v>1</v>
      </c>
      <c r="BV218" s="64" t="b">
        <f t="shared" si="241"/>
        <v>0</v>
      </c>
      <c r="BW218" s="53" t="b">
        <f t="shared" si="242"/>
        <v>0</v>
      </c>
      <c r="BX218" s="53"/>
      <c r="BY218" s="53"/>
      <c r="BZ218" s="53"/>
      <c r="CA218" s="53"/>
      <c r="CB218" s="53"/>
      <c r="CI218" s="53"/>
      <c r="CJ218" s="53"/>
      <c r="CK218" s="53"/>
    </row>
    <row r="219" spans="2:89" ht="15" customHeight="1" x14ac:dyDescent="0.2">
      <c r="B219" s="203" t="str">
        <f t="shared" si="243"/>
        <v/>
      </c>
      <c r="C219" s="217"/>
      <c r="D219" s="127"/>
      <c r="E219" s="96"/>
      <c r="F219" s="271"/>
      <c r="G219" s="180"/>
      <c r="H219" s="181"/>
      <c r="I219" s="219"/>
      <c r="J219" s="259"/>
      <c r="K219" s="181"/>
      <c r="L219" s="273"/>
      <c r="M219" s="207" t="str">
        <f t="shared" si="195"/>
        <v/>
      </c>
      <c r="N219" s="160" t="str">
        <f t="shared" si="196"/>
        <v/>
      </c>
      <c r="O219" s="161" t="str">
        <f t="shared" si="249"/>
        <v/>
      </c>
      <c r="P219" s="252" t="str">
        <f t="shared" si="250"/>
        <v/>
      </c>
      <c r="Q219" s="254" t="str">
        <f t="shared" si="251"/>
        <v/>
      </c>
      <c r="R219" s="252" t="str">
        <f t="shared" si="197"/>
        <v/>
      </c>
      <c r="S219" s="258" t="str">
        <f t="shared" si="244"/>
        <v/>
      </c>
      <c r="T219" s="252" t="str">
        <f t="shared" si="245"/>
        <v/>
      </c>
      <c r="U219" s="258" t="str">
        <f t="shared" si="246"/>
        <v/>
      </c>
      <c r="V219" s="252" t="str">
        <f t="shared" si="247"/>
        <v/>
      </c>
      <c r="W219" s="258" t="str">
        <f t="shared" si="248"/>
        <v/>
      </c>
      <c r="X219" s="120"/>
      <c r="Y219" s="267"/>
      <c r="Z219" s="4" t="b">
        <f t="shared" si="198"/>
        <v>1</v>
      </c>
      <c r="AA219" s="4" t="b">
        <f t="shared" si="199"/>
        <v>0</v>
      </c>
      <c r="AB219" s="61" t="str">
        <f t="shared" si="200"/>
        <v/>
      </c>
      <c r="AC219" s="61" t="str">
        <f t="shared" si="201"/>
        <v/>
      </c>
      <c r="AD219" s="61" t="str">
        <f t="shared" si="202"/>
        <v/>
      </c>
      <c r="AE219" s="61" t="str">
        <f t="shared" si="203"/>
        <v/>
      </c>
      <c r="AF219" s="232" t="str">
        <f t="shared" si="204"/>
        <v/>
      </c>
      <c r="AG219" s="61" t="str">
        <f t="shared" si="205"/>
        <v/>
      </c>
      <c r="AH219" s="61" t="b">
        <f t="shared" si="206"/>
        <v>0</v>
      </c>
      <c r="AI219" s="61" t="b">
        <f t="shared" si="207"/>
        <v>1</v>
      </c>
      <c r="AJ219" s="61" t="b">
        <f t="shared" si="208"/>
        <v>1</v>
      </c>
      <c r="AK219" s="61" t="b">
        <f t="shared" si="209"/>
        <v>0</v>
      </c>
      <c r="AL219" s="61" t="b">
        <f t="shared" si="210"/>
        <v>0</v>
      </c>
      <c r="AM219" s="220" t="b">
        <f t="shared" si="211"/>
        <v>0</v>
      </c>
      <c r="AN219" s="220" t="b">
        <f t="shared" si="212"/>
        <v>0</v>
      </c>
      <c r="AO219" s="220" t="str">
        <f t="shared" si="213"/>
        <v/>
      </c>
      <c r="AP219" s="220" t="str">
        <f t="shared" si="214"/>
        <v/>
      </c>
      <c r="AQ219" s="220" t="str">
        <f t="shared" si="215"/>
        <v/>
      </c>
      <c r="AR219" s="220" t="str">
        <f t="shared" si="216"/>
        <v/>
      </c>
      <c r="AS219" s="4" t="str">
        <f t="shared" si="217"/>
        <v/>
      </c>
      <c r="AT219" s="220" t="str">
        <f t="shared" si="218"/>
        <v/>
      </c>
      <c r="AU219" s="220" t="str">
        <f t="shared" si="219"/>
        <v/>
      </c>
      <c r="AV219" s="220" t="str">
        <f t="shared" si="220"/>
        <v/>
      </c>
      <c r="AW219" s="233" t="str">
        <f t="shared" si="221"/>
        <v/>
      </c>
      <c r="AX219" s="233" t="str">
        <f t="shared" si="222"/>
        <v/>
      </c>
      <c r="AY219" s="222" t="str">
        <f t="shared" si="223"/>
        <v/>
      </c>
      <c r="AZ219" s="222" t="str">
        <f t="shared" si="224"/>
        <v/>
      </c>
      <c r="BA219" s="220" t="str">
        <f t="shared" si="225"/>
        <v/>
      </c>
      <c r="BB219" s="222" t="str">
        <f t="shared" si="226"/>
        <v/>
      </c>
      <c r="BC219" s="233" t="str">
        <f t="shared" si="227"/>
        <v/>
      </c>
      <c r="BD219" s="222" t="str">
        <f t="shared" si="228"/>
        <v/>
      </c>
      <c r="BE219" s="222" t="str">
        <f t="shared" si="229"/>
        <v/>
      </c>
      <c r="BF219" s="222" t="str">
        <f t="shared" si="230"/>
        <v/>
      </c>
      <c r="BG219" s="222" t="str">
        <f t="shared" si="231"/>
        <v/>
      </c>
      <c r="BH219" s="222" t="str">
        <f t="shared" si="232"/>
        <v/>
      </c>
      <c r="BI219" s="222" t="str">
        <f t="shared" si="233"/>
        <v/>
      </c>
      <c r="BJ219" s="222" t="str">
        <f t="shared" si="234"/>
        <v/>
      </c>
      <c r="BK219" s="222" t="str">
        <f t="shared" si="235"/>
        <v/>
      </c>
      <c r="BL219" s="220" t="str">
        <f t="shared" si="236"/>
        <v/>
      </c>
      <c r="BM219" s="220" t="str">
        <f t="shared" si="237"/>
        <v/>
      </c>
      <c r="BN219" s="220" t="str">
        <f t="shared" si="238"/>
        <v/>
      </c>
      <c r="BO219" s="220" t="str">
        <f t="shared" si="239"/>
        <v/>
      </c>
      <c r="BP219" s="220" t="str">
        <f>IF(AM219,VLOOKUP(AT219,'Beschäftigungsgruppen Honorare'!$I$17:$J$23,2,FALSE),"")</f>
        <v/>
      </c>
      <c r="BQ219" s="220" t="str">
        <f>IF(AN219,INDEX('Beschäftigungsgruppen Honorare'!$J$28:$M$31,BO219,BN219),"")</f>
        <v/>
      </c>
      <c r="BR219" s="220" t="str">
        <f t="shared" si="240"/>
        <v/>
      </c>
      <c r="BS219" s="220" t="str">
        <f>IF(AM219,VLOOKUP(AT219,'Beschäftigungsgruppen Honorare'!$I$17:$L$23,3,FALSE),"")</f>
        <v/>
      </c>
      <c r="BT219" s="220" t="str">
        <f>IF(AM219,VLOOKUP(AT219,'Beschäftigungsgruppen Honorare'!$I$17:$L$23,4,FALSE),"")</f>
        <v/>
      </c>
      <c r="BU219" s="220" t="b">
        <f>E219&lt;&gt;config!$H$20</f>
        <v>1</v>
      </c>
      <c r="BV219" s="64" t="b">
        <f t="shared" si="241"/>
        <v>0</v>
      </c>
      <c r="BW219" s="53" t="b">
        <f t="shared" si="242"/>
        <v>0</v>
      </c>
      <c r="BX219" s="53"/>
      <c r="BY219" s="53"/>
      <c r="BZ219" s="53"/>
      <c r="CA219" s="53"/>
      <c r="CB219" s="53"/>
      <c r="CI219" s="53"/>
      <c r="CJ219" s="53"/>
      <c r="CK219" s="53"/>
    </row>
    <row r="220" spans="2:89" ht="15" customHeight="1" x14ac:dyDescent="0.2">
      <c r="B220" s="203" t="str">
        <f t="shared" si="243"/>
        <v/>
      </c>
      <c r="C220" s="217"/>
      <c r="D220" s="127"/>
      <c r="E220" s="96"/>
      <c r="F220" s="271"/>
      <c r="G220" s="180"/>
      <c r="H220" s="181"/>
      <c r="I220" s="219"/>
      <c r="J220" s="259"/>
      <c r="K220" s="181"/>
      <c r="L220" s="273"/>
      <c r="M220" s="207" t="str">
        <f t="shared" si="195"/>
        <v/>
      </c>
      <c r="N220" s="160" t="str">
        <f t="shared" si="196"/>
        <v/>
      </c>
      <c r="O220" s="161" t="str">
        <f t="shared" si="249"/>
        <v/>
      </c>
      <c r="P220" s="252" t="str">
        <f t="shared" si="250"/>
        <v/>
      </c>
      <c r="Q220" s="254" t="str">
        <f t="shared" si="251"/>
        <v/>
      </c>
      <c r="R220" s="252" t="str">
        <f t="shared" si="197"/>
        <v/>
      </c>
      <c r="S220" s="258" t="str">
        <f t="shared" si="244"/>
        <v/>
      </c>
      <c r="T220" s="252" t="str">
        <f t="shared" si="245"/>
        <v/>
      </c>
      <c r="U220" s="258" t="str">
        <f t="shared" si="246"/>
        <v/>
      </c>
      <c r="V220" s="252" t="str">
        <f t="shared" si="247"/>
        <v/>
      </c>
      <c r="W220" s="258" t="str">
        <f t="shared" si="248"/>
        <v/>
      </c>
      <c r="X220" s="120"/>
      <c r="Y220" s="267"/>
      <c r="Z220" s="4" t="b">
        <f t="shared" si="198"/>
        <v>1</v>
      </c>
      <c r="AA220" s="4" t="b">
        <f t="shared" si="199"/>
        <v>0</v>
      </c>
      <c r="AB220" s="61" t="str">
        <f t="shared" si="200"/>
        <v/>
      </c>
      <c r="AC220" s="61" t="str">
        <f t="shared" si="201"/>
        <v/>
      </c>
      <c r="AD220" s="61" t="str">
        <f t="shared" si="202"/>
        <v/>
      </c>
      <c r="AE220" s="61" t="str">
        <f t="shared" si="203"/>
        <v/>
      </c>
      <c r="AF220" s="232" t="str">
        <f t="shared" si="204"/>
        <v/>
      </c>
      <c r="AG220" s="61" t="str">
        <f t="shared" si="205"/>
        <v/>
      </c>
      <c r="AH220" s="61" t="b">
        <f t="shared" si="206"/>
        <v>0</v>
      </c>
      <c r="AI220" s="61" t="b">
        <f t="shared" si="207"/>
        <v>1</v>
      </c>
      <c r="AJ220" s="61" t="b">
        <f t="shared" si="208"/>
        <v>1</v>
      </c>
      <c r="AK220" s="61" t="b">
        <f t="shared" si="209"/>
        <v>0</v>
      </c>
      <c r="AL220" s="61" t="b">
        <f t="shared" si="210"/>
        <v>0</v>
      </c>
      <c r="AM220" s="220" t="b">
        <f t="shared" si="211"/>
        <v>0</v>
      </c>
      <c r="AN220" s="220" t="b">
        <f t="shared" si="212"/>
        <v>0</v>
      </c>
      <c r="AO220" s="220" t="str">
        <f t="shared" si="213"/>
        <v/>
      </c>
      <c r="AP220" s="220" t="str">
        <f t="shared" si="214"/>
        <v/>
      </c>
      <c r="AQ220" s="220" t="str">
        <f t="shared" si="215"/>
        <v/>
      </c>
      <c r="AR220" s="220" t="str">
        <f t="shared" si="216"/>
        <v/>
      </c>
      <c r="AS220" s="4" t="str">
        <f t="shared" si="217"/>
        <v/>
      </c>
      <c r="AT220" s="220" t="str">
        <f t="shared" si="218"/>
        <v/>
      </c>
      <c r="AU220" s="220" t="str">
        <f t="shared" si="219"/>
        <v/>
      </c>
      <c r="AV220" s="220" t="str">
        <f t="shared" si="220"/>
        <v/>
      </c>
      <c r="AW220" s="233" t="str">
        <f t="shared" si="221"/>
        <v/>
      </c>
      <c r="AX220" s="233" t="str">
        <f t="shared" si="222"/>
        <v/>
      </c>
      <c r="AY220" s="222" t="str">
        <f t="shared" si="223"/>
        <v/>
      </c>
      <c r="AZ220" s="222" t="str">
        <f t="shared" si="224"/>
        <v/>
      </c>
      <c r="BA220" s="220" t="str">
        <f t="shared" si="225"/>
        <v/>
      </c>
      <c r="BB220" s="222" t="str">
        <f t="shared" si="226"/>
        <v/>
      </c>
      <c r="BC220" s="233" t="str">
        <f t="shared" si="227"/>
        <v/>
      </c>
      <c r="BD220" s="222" t="str">
        <f t="shared" si="228"/>
        <v/>
      </c>
      <c r="BE220" s="222" t="str">
        <f t="shared" si="229"/>
        <v/>
      </c>
      <c r="BF220" s="222" t="str">
        <f t="shared" si="230"/>
        <v/>
      </c>
      <c r="BG220" s="222" t="str">
        <f t="shared" si="231"/>
        <v/>
      </c>
      <c r="BH220" s="222" t="str">
        <f t="shared" si="232"/>
        <v/>
      </c>
      <c r="BI220" s="222" t="str">
        <f t="shared" si="233"/>
        <v/>
      </c>
      <c r="BJ220" s="222" t="str">
        <f t="shared" si="234"/>
        <v/>
      </c>
      <c r="BK220" s="222" t="str">
        <f t="shared" si="235"/>
        <v/>
      </c>
      <c r="BL220" s="220" t="str">
        <f t="shared" si="236"/>
        <v/>
      </c>
      <c r="BM220" s="220" t="str">
        <f t="shared" si="237"/>
        <v/>
      </c>
      <c r="BN220" s="220" t="str">
        <f t="shared" si="238"/>
        <v/>
      </c>
      <c r="BO220" s="220" t="str">
        <f t="shared" si="239"/>
        <v/>
      </c>
      <c r="BP220" s="220" t="str">
        <f>IF(AM220,VLOOKUP(AT220,'Beschäftigungsgruppen Honorare'!$I$17:$J$23,2,FALSE),"")</f>
        <v/>
      </c>
      <c r="BQ220" s="220" t="str">
        <f>IF(AN220,INDEX('Beschäftigungsgruppen Honorare'!$J$28:$M$31,BO220,BN220),"")</f>
        <v/>
      </c>
      <c r="BR220" s="220" t="str">
        <f t="shared" si="240"/>
        <v/>
      </c>
      <c r="BS220" s="220" t="str">
        <f>IF(AM220,VLOOKUP(AT220,'Beschäftigungsgruppen Honorare'!$I$17:$L$23,3,FALSE),"")</f>
        <v/>
      </c>
      <c r="BT220" s="220" t="str">
        <f>IF(AM220,VLOOKUP(AT220,'Beschäftigungsgruppen Honorare'!$I$17:$L$23,4,FALSE),"")</f>
        <v/>
      </c>
      <c r="BU220" s="220" t="b">
        <f>E220&lt;&gt;config!$H$20</f>
        <v>1</v>
      </c>
      <c r="BV220" s="64" t="b">
        <f t="shared" si="241"/>
        <v>0</v>
      </c>
      <c r="BW220" s="53" t="b">
        <f t="shared" si="242"/>
        <v>0</v>
      </c>
      <c r="BX220" s="53"/>
      <c r="BY220" s="53"/>
      <c r="BZ220" s="53"/>
      <c r="CA220" s="53"/>
      <c r="CB220" s="53"/>
      <c r="CI220" s="53"/>
      <c r="CJ220" s="53"/>
      <c r="CK220" s="53"/>
    </row>
    <row r="221" spans="2:89" ht="15" customHeight="1" x14ac:dyDescent="0.2">
      <c r="B221" s="203" t="str">
        <f t="shared" si="243"/>
        <v/>
      </c>
      <c r="C221" s="217"/>
      <c r="D221" s="127"/>
      <c r="E221" s="96"/>
      <c r="F221" s="271"/>
      <c r="G221" s="180"/>
      <c r="H221" s="181"/>
      <c r="I221" s="219"/>
      <c r="J221" s="259"/>
      <c r="K221" s="181"/>
      <c r="L221" s="273"/>
      <c r="M221" s="207" t="str">
        <f t="shared" si="195"/>
        <v/>
      </c>
      <c r="N221" s="160" t="str">
        <f t="shared" si="196"/>
        <v/>
      </c>
      <c r="O221" s="161" t="str">
        <f t="shared" si="249"/>
        <v/>
      </c>
      <c r="P221" s="252" t="str">
        <f t="shared" si="250"/>
        <v/>
      </c>
      <c r="Q221" s="254" t="str">
        <f t="shared" si="251"/>
        <v/>
      </c>
      <c r="R221" s="252" t="str">
        <f t="shared" si="197"/>
        <v/>
      </c>
      <c r="S221" s="258" t="str">
        <f t="shared" si="244"/>
        <v/>
      </c>
      <c r="T221" s="252" t="str">
        <f t="shared" si="245"/>
        <v/>
      </c>
      <c r="U221" s="258" t="str">
        <f t="shared" si="246"/>
        <v/>
      </c>
      <c r="V221" s="252" t="str">
        <f t="shared" si="247"/>
        <v/>
      </c>
      <c r="W221" s="258" t="str">
        <f t="shared" si="248"/>
        <v/>
      </c>
      <c r="X221" s="120"/>
      <c r="Y221" s="267"/>
      <c r="Z221" s="4" t="b">
        <f t="shared" si="198"/>
        <v>1</v>
      </c>
      <c r="AA221" s="4" t="b">
        <f t="shared" si="199"/>
        <v>0</v>
      </c>
      <c r="AB221" s="61" t="str">
        <f t="shared" si="200"/>
        <v/>
      </c>
      <c r="AC221" s="61" t="str">
        <f t="shared" si="201"/>
        <v/>
      </c>
      <c r="AD221" s="61" t="str">
        <f t="shared" si="202"/>
        <v/>
      </c>
      <c r="AE221" s="61" t="str">
        <f t="shared" si="203"/>
        <v/>
      </c>
      <c r="AF221" s="232" t="str">
        <f t="shared" si="204"/>
        <v/>
      </c>
      <c r="AG221" s="61" t="str">
        <f t="shared" si="205"/>
        <v/>
      </c>
      <c r="AH221" s="61" t="b">
        <f t="shared" si="206"/>
        <v>0</v>
      </c>
      <c r="AI221" s="61" t="b">
        <f t="shared" si="207"/>
        <v>1</v>
      </c>
      <c r="AJ221" s="61" t="b">
        <f t="shared" si="208"/>
        <v>1</v>
      </c>
      <c r="AK221" s="61" t="b">
        <f t="shared" si="209"/>
        <v>0</v>
      </c>
      <c r="AL221" s="61" t="b">
        <f t="shared" si="210"/>
        <v>0</v>
      </c>
      <c r="AM221" s="220" t="b">
        <f t="shared" si="211"/>
        <v>0</v>
      </c>
      <c r="AN221" s="220" t="b">
        <f t="shared" si="212"/>
        <v>0</v>
      </c>
      <c r="AO221" s="220" t="str">
        <f t="shared" si="213"/>
        <v/>
      </c>
      <c r="AP221" s="220" t="str">
        <f t="shared" si="214"/>
        <v/>
      </c>
      <c r="AQ221" s="220" t="str">
        <f t="shared" si="215"/>
        <v/>
      </c>
      <c r="AR221" s="220" t="str">
        <f t="shared" si="216"/>
        <v/>
      </c>
      <c r="AS221" s="4" t="str">
        <f t="shared" si="217"/>
        <v/>
      </c>
      <c r="AT221" s="220" t="str">
        <f t="shared" si="218"/>
        <v/>
      </c>
      <c r="AU221" s="220" t="str">
        <f t="shared" si="219"/>
        <v/>
      </c>
      <c r="AV221" s="220" t="str">
        <f t="shared" si="220"/>
        <v/>
      </c>
      <c r="AW221" s="233" t="str">
        <f t="shared" si="221"/>
        <v/>
      </c>
      <c r="AX221" s="233" t="str">
        <f t="shared" si="222"/>
        <v/>
      </c>
      <c r="AY221" s="222" t="str">
        <f t="shared" si="223"/>
        <v/>
      </c>
      <c r="AZ221" s="222" t="str">
        <f t="shared" si="224"/>
        <v/>
      </c>
      <c r="BA221" s="220" t="str">
        <f t="shared" si="225"/>
        <v/>
      </c>
      <c r="BB221" s="222" t="str">
        <f t="shared" si="226"/>
        <v/>
      </c>
      <c r="BC221" s="233" t="str">
        <f t="shared" si="227"/>
        <v/>
      </c>
      <c r="BD221" s="222" t="str">
        <f t="shared" si="228"/>
        <v/>
      </c>
      <c r="BE221" s="222" t="str">
        <f t="shared" si="229"/>
        <v/>
      </c>
      <c r="BF221" s="222" t="str">
        <f t="shared" si="230"/>
        <v/>
      </c>
      <c r="BG221" s="222" t="str">
        <f t="shared" si="231"/>
        <v/>
      </c>
      <c r="BH221" s="222" t="str">
        <f t="shared" si="232"/>
        <v/>
      </c>
      <c r="BI221" s="222" t="str">
        <f t="shared" si="233"/>
        <v/>
      </c>
      <c r="BJ221" s="222" t="str">
        <f t="shared" si="234"/>
        <v/>
      </c>
      <c r="BK221" s="222" t="str">
        <f t="shared" si="235"/>
        <v/>
      </c>
      <c r="BL221" s="220" t="str">
        <f t="shared" si="236"/>
        <v/>
      </c>
      <c r="BM221" s="220" t="str">
        <f t="shared" si="237"/>
        <v/>
      </c>
      <c r="BN221" s="220" t="str">
        <f t="shared" si="238"/>
        <v/>
      </c>
      <c r="BO221" s="220" t="str">
        <f t="shared" si="239"/>
        <v/>
      </c>
      <c r="BP221" s="220" t="str">
        <f>IF(AM221,VLOOKUP(AT221,'Beschäftigungsgruppen Honorare'!$I$17:$J$23,2,FALSE),"")</f>
        <v/>
      </c>
      <c r="BQ221" s="220" t="str">
        <f>IF(AN221,INDEX('Beschäftigungsgruppen Honorare'!$J$28:$M$31,BO221,BN221),"")</f>
        <v/>
      </c>
      <c r="BR221" s="220" t="str">
        <f t="shared" si="240"/>
        <v/>
      </c>
      <c r="BS221" s="220" t="str">
        <f>IF(AM221,VLOOKUP(AT221,'Beschäftigungsgruppen Honorare'!$I$17:$L$23,3,FALSE),"")</f>
        <v/>
      </c>
      <c r="BT221" s="220" t="str">
        <f>IF(AM221,VLOOKUP(AT221,'Beschäftigungsgruppen Honorare'!$I$17:$L$23,4,FALSE),"")</f>
        <v/>
      </c>
      <c r="BU221" s="220" t="b">
        <f>E221&lt;&gt;config!$H$20</f>
        <v>1</v>
      </c>
      <c r="BV221" s="64" t="b">
        <f t="shared" si="241"/>
        <v>0</v>
      </c>
      <c r="BW221" s="53" t="b">
        <f t="shared" si="242"/>
        <v>0</v>
      </c>
      <c r="BX221" s="53"/>
      <c r="BY221" s="53"/>
      <c r="BZ221" s="53"/>
      <c r="CA221" s="53"/>
      <c r="CB221" s="53"/>
      <c r="CI221" s="53"/>
      <c r="CJ221" s="53"/>
      <c r="CK221" s="53"/>
    </row>
    <row r="222" spans="2:89" ht="15" customHeight="1" x14ac:dyDescent="0.2">
      <c r="B222" s="203" t="str">
        <f t="shared" si="243"/>
        <v/>
      </c>
      <c r="C222" s="217"/>
      <c r="D222" s="127"/>
      <c r="E222" s="96"/>
      <c r="F222" s="271"/>
      <c r="G222" s="180"/>
      <c r="H222" s="181"/>
      <c r="I222" s="219"/>
      <c r="J222" s="259"/>
      <c r="K222" s="181"/>
      <c r="L222" s="273"/>
      <c r="M222" s="207" t="str">
        <f t="shared" si="195"/>
        <v/>
      </c>
      <c r="N222" s="160" t="str">
        <f t="shared" si="196"/>
        <v/>
      </c>
      <c r="O222" s="161" t="str">
        <f t="shared" si="249"/>
        <v/>
      </c>
      <c r="P222" s="252" t="str">
        <f t="shared" si="250"/>
        <v/>
      </c>
      <c r="Q222" s="254" t="str">
        <f t="shared" si="251"/>
        <v/>
      </c>
      <c r="R222" s="252" t="str">
        <f t="shared" si="197"/>
        <v/>
      </c>
      <c r="S222" s="258" t="str">
        <f t="shared" si="244"/>
        <v/>
      </c>
      <c r="T222" s="252" t="str">
        <f t="shared" si="245"/>
        <v/>
      </c>
      <c r="U222" s="258" t="str">
        <f t="shared" si="246"/>
        <v/>
      </c>
      <c r="V222" s="252" t="str">
        <f t="shared" si="247"/>
        <v/>
      </c>
      <c r="W222" s="258" t="str">
        <f t="shared" si="248"/>
        <v/>
      </c>
      <c r="X222" s="120"/>
      <c r="Y222" s="267"/>
      <c r="Z222" s="4" t="b">
        <f t="shared" si="198"/>
        <v>1</v>
      </c>
      <c r="AA222" s="4" t="b">
        <f t="shared" si="199"/>
        <v>0</v>
      </c>
      <c r="AB222" s="61" t="str">
        <f t="shared" si="200"/>
        <v/>
      </c>
      <c r="AC222" s="61" t="str">
        <f t="shared" si="201"/>
        <v/>
      </c>
      <c r="AD222" s="61" t="str">
        <f t="shared" si="202"/>
        <v/>
      </c>
      <c r="AE222" s="61" t="str">
        <f t="shared" si="203"/>
        <v/>
      </c>
      <c r="AF222" s="232" t="str">
        <f t="shared" si="204"/>
        <v/>
      </c>
      <c r="AG222" s="61" t="str">
        <f t="shared" si="205"/>
        <v/>
      </c>
      <c r="AH222" s="61" t="b">
        <f t="shared" si="206"/>
        <v>0</v>
      </c>
      <c r="AI222" s="61" t="b">
        <f t="shared" si="207"/>
        <v>1</v>
      </c>
      <c r="AJ222" s="61" t="b">
        <f t="shared" si="208"/>
        <v>1</v>
      </c>
      <c r="AK222" s="61" t="b">
        <f t="shared" si="209"/>
        <v>0</v>
      </c>
      <c r="AL222" s="61" t="b">
        <f t="shared" si="210"/>
        <v>0</v>
      </c>
      <c r="AM222" s="220" t="b">
        <f t="shared" si="211"/>
        <v>0</v>
      </c>
      <c r="AN222" s="220" t="b">
        <f t="shared" si="212"/>
        <v>0</v>
      </c>
      <c r="AO222" s="220" t="str">
        <f t="shared" si="213"/>
        <v/>
      </c>
      <c r="AP222" s="220" t="str">
        <f t="shared" si="214"/>
        <v/>
      </c>
      <c r="AQ222" s="220" t="str">
        <f t="shared" si="215"/>
        <v/>
      </c>
      <c r="AR222" s="220" t="str">
        <f t="shared" si="216"/>
        <v/>
      </c>
      <c r="AS222" s="4" t="str">
        <f t="shared" si="217"/>
        <v/>
      </c>
      <c r="AT222" s="220" t="str">
        <f t="shared" si="218"/>
        <v/>
      </c>
      <c r="AU222" s="220" t="str">
        <f t="shared" si="219"/>
        <v/>
      </c>
      <c r="AV222" s="220" t="str">
        <f t="shared" si="220"/>
        <v/>
      </c>
      <c r="AW222" s="233" t="str">
        <f t="shared" si="221"/>
        <v/>
      </c>
      <c r="AX222" s="233" t="str">
        <f t="shared" si="222"/>
        <v/>
      </c>
      <c r="AY222" s="222" t="str">
        <f t="shared" si="223"/>
        <v/>
      </c>
      <c r="AZ222" s="222" t="str">
        <f t="shared" si="224"/>
        <v/>
      </c>
      <c r="BA222" s="220" t="str">
        <f t="shared" si="225"/>
        <v/>
      </c>
      <c r="BB222" s="222" t="str">
        <f t="shared" si="226"/>
        <v/>
      </c>
      <c r="BC222" s="233" t="str">
        <f t="shared" si="227"/>
        <v/>
      </c>
      <c r="BD222" s="222" t="str">
        <f t="shared" si="228"/>
        <v/>
      </c>
      <c r="BE222" s="222" t="str">
        <f t="shared" si="229"/>
        <v/>
      </c>
      <c r="BF222" s="222" t="str">
        <f t="shared" si="230"/>
        <v/>
      </c>
      <c r="BG222" s="222" t="str">
        <f t="shared" si="231"/>
        <v/>
      </c>
      <c r="BH222" s="222" t="str">
        <f t="shared" si="232"/>
        <v/>
      </c>
      <c r="BI222" s="222" t="str">
        <f t="shared" si="233"/>
        <v/>
      </c>
      <c r="BJ222" s="222" t="str">
        <f t="shared" si="234"/>
        <v/>
      </c>
      <c r="BK222" s="222" t="str">
        <f t="shared" si="235"/>
        <v/>
      </c>
      <c r="BL222" s="220" t="str">
        <f t="shared" si="236"/>
        <v/>
      </c>
      <c r="BM222" s="220" t="str">
        <f t="shared" si="237"/>
        <v/>
      </c>
      <c r="BN222" s="220" t="str">
        <f t="shared" si="238"/>
        <v/>
      </c>
      <c r="BO222" s="220" t="str">
        <f t="shared" si="239"/>
        <v/>
      </c>
      <c r="BP222" s="220" t="str">
        <f>IF(AM222,VLOOKUP(AT222,'Beschäftigungsgruppen Honorare'!$I$17:$J$23,2,FALSE),"")</f>
        <v/>
      </c>
      <c r="BQ222" s="220" t="str">
        <f>IF(AN222,INDEX('Beschäftigungsgruppen Honorare'!$J$28:$M$31,BO222,BN222),"")</f>
        <v/>
      </c>
      <c r="BR222" s="220" t="str">
        <f t="shared" si="240"/>
        <v/>
      </c>
      <c r="BS222" s="220" t="str">
        <f>IF(AM222,VLOOKUP(AT222,'Beschäftigungsgruppen Honorare'!$I$17:$L$23,3,FALSE),"")</f>
        <v/>
      </c>
      <c r="BT222" s="220" t="str">
        <f>IF(AM222,VLOOKUP(AT222,'Beschäftigungsgruppen Honorare'!$I$17:$L$23,4,FALSE),"")</f>
        <v/>
      </c>
      <c r="BU222" s="220" t="b">
        <f>E222&lt;&gt;config!$H$20</f>
        <v>1</v>
      </c>
      <c r="BV222" s="64" t="b">
        <f t="shared" si="241"/>
        <v>0</v>
      </c>
      <c r="BW222" s="53" t="b">
        <f t="shared" si="242"/>
        <v>0</v>
      </c>
      <c r="BX222" s="53"/>
      <c r="BY222" s="53"/>
      <c r="BZ222" s="53"/>
      <c r="CA222" s="53"/>
      <c r="CB222" s="53"/>
      <c r="CI222" s="53"/>
      <c r="CJ222" s="53"/>
      <c r="CK222" s="53"/>
    </row>
    <row r="223" spans="2:89" ht="15" customHeight="1" x14ac:dyDescent="0.2">
      <c r="B223" s="203" t="str">
        <f t="shared" si="243"/>
        <v/>
      </c>
      <c r="C223" s="217"/>
      <c r="D223" s="127"/>
      <c r="E223" s="96"/>
      <c r="F223" s="271"/>
      <c r="G223" s="180"/>
      <c r="H223" s="181"/>
      <c r="I223" s="219"/>
      <c r="J223" s="259"/>
      <c r="K223" s="181"/>
      <c r="L223" s="273"/>
      <c r="M223" s="207" t="str">
        <f t="shared" si="195"/>
        <v/>
      </c>
      <c r="N223" s="160" t="str">
        <f t="shared" si="196"/>
        <v/>
      </c>
      <c r="O223" s="161" t="str">
        <f t="shared" si="249"/>
        <v/>
      </c>
      <c r="P223" s="252" t="str">
        <f t="shared" si="250"/>
        <v/>
      </c>
      <c r="Q223" s="254" t="str">
        <f t="shared" si="251"/>
        <v/>
      </c>
      <c r="R223" s="252" t="str">
        <f t="shared" si="197"/>
        <v/>
      </c>
      <c r="S223" s="258" t="str">
        <f t="shared" si="244"/>
        <v/>
      </c>
      <c r="T223" s="252" t="str">
        <f t="shared" si="245"/>
        <v/>
      </c>
      <c r="U223" s="258" t="str">
        <f t="shared" si="246"/>
        <v/>
      </c>
      <c r="V223" s="252" t="str">
        <f t="shared" si="247"/>
        <v/>
      </c>
      <c r="W223" s="258" t="str">
        <f t="shared" si="248"/>
        <v/>
      </c>
      <c r="X223" s="120"/>
      <c r="Y223" s="267"/>
      <c r="Z223" s="4" t="b">
        <f t="shared" si="198"/>
        <v>1</v>
      </c>
      <c r="AA223" s="4" t="b">
        <f t="shared" si="199"/>
        <v>0</v>
      </c>
      <c r="AB223" s="61" t="str">
        <f t="shared" si="200"/>
        <v/>
      </c>
      <c r="AC223" s="61" t="str">
        <f t="shared" si="201"/>
        <v/>
      </c>
      <c r="AD223" s="61" t="str">
        <f t="shared" si="202"/>
        <v/>
      </c>
      <c r="AE223" s="61" t="str">
        <f t="shared" si="203"/>
        <v/>
      </c>
      <c r="AF223" s="232" t="str">
        <f t="shared" si="204"/>
        <v/>
      </c>
      <c r="AG223" s="61" t="str">
        <f t="shared" si="205"/>
        <v/>
      </c>
      <c r="AH223" s="61" t="b">
        <f t="shared" si="206"/>
        <v>0</v>
      </c>
      <c r="AI223" s="61" t="b">
        <f t="shared" si="207"/>
        <v>1</v>
      </c>
      <c r="AJ223" s="61" t="b">
        <f t="shared" si="208"/>
        <v>1</v>
      </c>
      <c r="AK223" s="61" t="b">
        <f t="shared" si="209"/>
        <v>0</v>
      </c>
      <c r="AL223" s="61" t="b">
        <f t="shared" si="210"/>
        <v>0</v>
      </c>
      <c r="AM223" s="220" t="b">
        <f t="shared" si="211"/>
        <v>0</v>
      </c>
      <c r="AN223" s="220" t="b">
        <f t="shared" si="212"/>
        <v>0</v>
      </c>
      <c r="AO223" s="220" t="str">
        <f t="shared" si="213"/>
        <v/>
      </c>
      <c r="AP223" s="220" t="str">
        <f t="shared" si="214"/>
        <v/>
      </c>
      <c r="AQ223" s="220" t="str">
        <f t="shared" si="215"/>
        <v/>
      </c>
      <c r="AR223" s="220" t="str">
        <f t="shared" si="216"/>
        <v/>
      </c>
      <c r="AS223" s="4" t="str">
        <f t="shared" si="217"/>
        <v/>
      </c>
      <c r="AT223" s="220" t="str">
        <f t="shared" si="218"/>
        <v/>
      </c>
      <c r="AU223" s="220" t="str">
        <f t="shared" si="219"/>
        <v/>
      </c>
      <c r="AV223" s="220" t="str">
        <f t="shared" si="220"/>
        <v/>
      </c>
      <c r="AW223" s="233" t="str">
        <f t="shared" si="221"/>
        <v/>
      </c>
      <c r="AX223" s="233" t="str">
        <f t="shared" si="222"/>
        <v/>
      </c>
      <c r="AY223" s="222" t="str">
        <f t="shared" si="223"/>
        <v/>
      </c>
      <c r="AZ223" s="222" t="str">
        <f t="shared" si="224"/>
        <v/>
      </c>
      <c r="BA223" s="220" t="str">
        <f t="shared" si="225"/>
        <v/>
      </c>
      <c r="BB223" s="222" t="str">
        <f t="shared" si="226"/>
        <v/>
      </c>
      <c r="BC223" s="233" t="str">
        <f t="shared" si="227"/>
        <v/>
      </c>
      <c r="BD223" s="222" t="str">
        <f t="shared" si="228"/>
        <v/>
      </c>
      <c r="BE223" s="222" t="str">
        <f t="shared" si="229"/>
        <v/>
      </c>
      <c r="BF223" s="222" t="str">
        <f t="shared" si="230"/>
        <v/>
      </c>
      <c r="BG223" s="222" t="str">
        <f t="shared" si="231"/>
        <v/>
      </c>
      <c r="BH223" s="222" t="str">
        <f t="shared" si="232"/>
        <v/>
      </c>
      <c r="BI223" s="222" t="str">
        <f t="shared" si="233"/>
        <v/>
      </c>
      <c r="BJ223" s="222" t="str">
        <f t="shared" si="234"/>
        <v/>
      </c>
      <c r="BK223" s="222" t="str">
        <f t="shared" si="235"/>
        <v/>
      </c>
      <c r="BL223" s="220" t="str">
        <f t="shared" si="236"/>
        <v/>
      </c>
      <c r="BM223" s="220" t="str">
        <f t="shared" si="237"/>
        <v/>
      </c>
      <c r="BN223" s="220" t="str">
        <f t="shared" si="238"/>
        <v/>
      </c>
      <c r="BO223" s="220" t="str">
        <f t="shared" si="239"/>
        <v/>
      </c>
      <c r="BP223" s="220" t="str">
        <f>IF(AM223,VLOOKUP(AT223,'Beschäftigungsgruppen Honorare'!$I$17:$J$23,2,FALSE),"")</f>
        <v/>
      </c>
      <c r="BQ223" s="220" t="str">
        <f>IF(AN223,INDEX('Beschäftigungsgruppen Honorare'!$J$28:$M$31,BO223,BN223),"")</f>
        <v/>
      </c>
      <c r="BR223" s="220" t="str">
        <f t="shared" si="240"/>
        <v/>
      </c>
      <c r="BS223" s="220" t="str">
        <f>IF(AM223,VLOOKUP(AT223,'Beschäftigungsgruppen Honorare'!$I$17:$L$23,3,FALSE),"")</f>
        <v/>
      </c>
      <c r="BT223" s="220" t="str">
        <f>IF(AM223,VLOOKUP(AT223,'Beschäftigungsgruppen Honorare'!$I$17:$L$23,4,FALSE),"")</f>
        <v/>
      </c>
      <c r="BU223" s="220" t="b">
        <f>E223&lt;&gt;config!$H$20</f>
        <v>1</v>
      </c>
      <c r="BV223" s="64" t="b">
        <f t="shared" si="241"/>
        <v>0</v>
      </c>
      <c r="BW223" s="53" t="b">
        <f t="shared" si="242"/>
        <v>0</v>
      </c>
      <c r="BX223" s="53"/>
      <c r="BY223" s="53"/>
      <c r="BZ223" s="53"/>
      <c r="CA223" s="53"/>
      <c r="CB223" s="53"/>
      <c r="CI223" s="53"/>
      <c r="CJ223" s="53"/>
      <c r="CK223" s="53"/>
    </row>
    <row r="224" spans="2:89" ht="15" customHeight="1" x14ac:dyDescent="0.2">
      <c r="B224" s="203" t="str">
        <f t="shared" si="243"/>
        <v/>
      </c>
      <c r="C224" s="217"/>
      <c r="D224" s="127"/>
      <c r="E224" s="96"/>
      <c r="F224" s="271"/>
      <c r="G224" s="180"/>
      <c r="H224" s="181"/>
      <c r="I224" s="219"/>
      <c r="J224" s="259"/>
      <c r="K224" s="181"/>
      <c r="L224" s="273"/>
      <c r="M224" s="207" t="str">
        <f t="shared" si="195"/>
        <v/>
      </c>
      <c r="N224" s="160" t="str">
        <f t="shared" si="196"/>
        <v/>
      </c>
      <c r="O224" s="161" t="str">
        <f t="shared" si="249"/>
        <v/>
      </c>
      <c r="P224" s="252" t="str">
        <f t="shared" si="250"/>
        <v/>
      </c>
      <c r="Q224" s="254" t="str">
        <f t="shared" si="251"/>
        <v/>
      </c>
      <c r="R224" s="252" t="str">
        <f t="shared" si="197"/>
        <v/>
      </c>
      <c r="S224" s="258" t="str">
        <f t="shared" si="244"/>
        <v/>
      </c>
      <c r="T224" s="252" t="str">
        <f t="shared" si="245"/>
        <v/>
      </c>
      <c r="U224" s="258" t="str">
        <f t="shared" si="246"/>
        <v/>
      </c>
      <c r="V224" s="252" t="str">
        <f t="shared" si="247"/>
        <v/>
      </c>
      <c r="W224" s="258" t="str">
        <f t="shared" si="248"/>
        <v/>
      </c>
      <c r="X224" s="120"/>
      <c r="Y224" s="267"/>
      <c r="Z224" s="4" t="b">
        <f t="shared" si="198"/>
        <v>1</v>
      </c>
      <c r="AA224" s="4" t="b">
        <f t="shared" si="199"/>
        <v>0</v>
      </c>
      <c r="AB224" s="61" t="str">
        <f t="shared" si="200"/>
        <v/>
      </c>
      <c r="AC224" s="61" t="str">
        <f t="shared" si="201"/>
        <v/>
      </c>
      <c r="AD224" s="61" t="str">
        <f t="shared" si="202"/>
        <v/>
      </c>
      <c r="AE224" s="61" t="str">
        <f t="shared" si="203"/>
        <v/>
      </c>
      <c r="AF224" s="232" t="str">
        <f t="shared" si="204"/>
        <v/>
      </c>
      <c r="AG224" s="61" t="str">
        <f t="shared" si="205"/>
        <v/>
      </c>
      <c r="AH224" s="61" t="b">
        <f t="shared" si="206"/>
        <v>0</v>
      </c>
      <c r="AI224" s="61" t="b">
        <f t="shared" si="207"/>
        <v>1</v>
      </c>
      <c r="AJ224" s="61" t="b">
        <f t="shared" si="208"/>
        <v>1</v>
      </c>
      <c r="AK224" s="61" t="b">
        <f t="shared" si="209"/>
        <v>0</v>
      </c>
      <c r="AL224" s="61" t="b">
        <f t="shared" si="210"/>
        <v>0</v>
      </c>
      <c r="AM224" s="220" t="b">
        <f t="shared" si="211"/>
        <v>0</v>
      </c>
      <c r="AN224" s="220" t="b">
        <f t="shared" si="212"/>
        <v>0</v>
      </c>
      <c r="AO224" s="220" t="str">
        <f t="shared" si="213"/>
        <v/>
      </c>
      <c r="AP224" s="220" t="str">
        <f t="shared" si="214"/>
        <v/>
      </c>
      <c r="AQ224" s="220" t="str">
        <f t="shared" si="215"/>
        <v/>
      </c>
      <c r="AR224" s="220" t="str">
        <f t="shared" si="216"/>
        <v/>
      </c>
      <c r="AS224" s="4" t="str">
        <f t="shared" si="217"/>
        <v/>
      </c>
      <c r="AT224" s="220" t="str">
        <f t="shared" si="218"/>
        <v/>
      </c>
      <c r="AU224" s="220" t="str">
        <f t="shared" si="219"/>
        <v/>
      </c>
      <c r="AV224" s="220" t="str">
        <f t="shared" si="220"/>
        <v/>
      </c>
      <c r="AW224" s="233" t="str">
        <f t="shared" si="221"/>
        <v/>
      </c>
      <c r="AX224" s="233" t="str">
        <f t="shared" si="222"/>
        <v/>
      </c>
      <c r="AY224" s="222" t="str">
        <f t="shared" si="223"/>
        <v/>
      </c>
      <c r="AZ224" s="222" t="str">
        <f t="shared" si="224"/>
        <v/>
      </c>
      <c r="BA224" s="220" t="str">
        <f t="shared" si="225"/>
        <v/>
      </c>
      <c r="BB224" s="222" t="str">
        <f t="shared" si="226"/>
        <v/>
      </c>
      <c r="BC224" s="233" t="str">
        <f t="shared" si="227"/>
        <v/>
      </c>
      <c r="BD224" s="222" t="str">
        <f t="shared" si="228"/>
        <v/>
      </c>
      <c r="BE224" s="222" t="str">
        <f t="shared" si="229"/>
        <v/>
      </c>
      <c r="BF224" s="222" t="str">
        <f t="shared" si="230"/>
        <v/>
      </c>
      <c r="BG224" s="222" t="str">
        <f t="shared" si="231"/>
        <v/>
      </c>
      <c r="BH224" s="222" t="str">
        <f t="shared" si="232"/>
        <v/>
      </c>
      <c r="BI224" s="222" t="str">
        <f t="shared" si="233"/>
        <v/>
      </c>
      <c r="BJ224" s="222" t="str">
        <f t="shared" si="234"/>
        <v/>
      </c>
      <c r="BK224" s="222" t="str">
        <f t="shared" si="235"/>
        <v/>
      </c>
      <c r="BL224" s="220" t="str">
        <f t="shared" si="236"/>
        <v/>
      </c>
      <c r="BM224" s="220" t="str">
        <f t="shared" si="237"/>
        <v/>
      </c>
      <c r="BN224" s="220" t="str">
        <f t="shared" si="238"/>
        <v/>
      </c>
      <c r="BO224" s="220" t="str">
        <f t="shared" si="239"/>
        <v/>
      </c>
      <c r="BP224" s="220" t="str">
        <f>IF(AM224,VLOOKUP(AT224,'Beschäftigungsgruppen Honorare'!$I$17:$J$23,2,FALSE),"")</f>
        <v/>
      </c>
      <c r="BQ224" s="220" t="str">
        <f>IF(AN224,INDEX('Beschäftigungsgruppen Honorare'!$J$28:$M$31,BO224,BN224),"")</f>
        <v/>
      </c>
      <c r="BR224" s="220" t="str">
        <f t="shared" si="240"/>
        <v/>
      </c>
      <c r="BS224" s="220" t="str">
        <f>IF(AM224,VLOOKUP(AT224,'Beschäftigungsgruppen Honorare'!$I$17:$L$23,3,FALSE),"")</f>
        <v/>
      </c>
      <c r="BT224" s="220" t="str">
        <f>IF(AM224,VLOOKUP(AT224,'Beschäftigungsgruppen Honorare'!$I$17:$L$23,4,FALSE),"")</f>
        <v/>
      </c>
      <c r="BU224" s="220" t="b">
        <f>E224&lt;&gt;config!$H$20</f>
        <v>1</v>
      </c>
      <c r="BV224" s="64" t="b">
        <f t="shared" si="241"/>
        <v>0</v>
      </c>
      <c r="BW224" s="53" t="b">
        <f t="shared" si="242"/>
        <v>0</v>
      </c>
      <c r="BX224" s="53"/>
      <c r="BY224" s="53"/>
      <c r="BZ224" s="53"/>
      <c r="CA224" s="53"/>
      <c r="CB224" s="53"/>
      <c r="CI224" s="53"/>
      <c r="CJ224" s="53"/>
      <c r="CK224" s="53"/>
    </row>
    <row r="225" spans="2:89" ht="15" customHeight="1" x14ac:dyDescent="0.2">
      <c r="B225" s="203" t="str">
        <f t="shared" si="243"/>
        <v/>
      </c>
      <c r="C225" s="217"/>
      <c r="D225" s="127"/>
      <c r="E225" s="96"/>
      <c r="F225" s="271"/>
      <c r="G225" s="180"/>
      <c r="H225" s="181"/>
      <c r="I225" s="219"/>
      <c r="J225" s="259"/>
      <c r="K225" s="181"/>
      <c r="L225" s="273"/>
      <c r="M225" s="207" t="str">
        <f t="shared" si="195"/>
        <v/>
      </c>
      <c r="N225" s="160" t="str">
        <f t="shared" si="196"/>
        <v/>
      </c>
      <c r="O225" s="161" t="str">
        <f t="shared" si="249"/>
        <v/>
      </c>
      <c r="P225" s="252" t="str">
        <f t="shared" si="250"/>
        <v/>
      </c>
      <c r="Q225" s="254" t="str">
        <f t="shared" si="251"/>
        <v/>
      </c>
      <c r="R225" s="252" t="str">
        <f t="shared" si="197"/>
        <v/>
      </c>
      <c r="S225" s="258" t="str">
        <f t="shared" si="244"/>
        <v/>
      </c>
      <c r="T225" s="252" t="str">
        <f t="shared" si="245"/>
        <v/>
      </c>
      <c r="U225" s="258" t="str">
        <f t="shared" si="246"/>
        <v/>
      </c>
      <c r="V225" s="252" t="str">
        <f t="shared" si="247"/>
        <v/>
      </c>
      <c r="W225" s="258" t="str">
        <f t="shared" si="248"/>
        <v/>
      </c>
      <c r="X225" s="120"/>
      <c r="Y225" s="267"/>
      <c r="Z225" s="4" t="b">
        <f t="shared" si="198"/>
        <v>1</v>
      </c>
      <c r="AA225" s="4" t="b">
        <f t="shared" si="199"/>
        <v>0</v>
      </c>
      <c r="AB225" s="61" t="str">
        <f t="shared" si="200"/>
        <v/>
      </c>
      <c r="AC225" s="61" t="str">
        <f t="shared" si="201"/>
        <v/>
      </c>
      <c r="AD225" s="61" t="str">
        <f t="shared" si="202"/>
        <v/>
      </c>
      <c r="AE225" s="61" t="str">
        <f t="shared" si="203"/>
        <v/>
      </c>
      <c r="AF225" s="232" t="str">
        <f t="shared" si="204"/>
        <v/>
      </c>
      <c r="AG225" s="61" t="str">
        <f t="shared" si="205"/>
        <v/>
      </c>
      <c r="AH225" s="61" t="b">
        <f t="shared" si="206"/>
        <v>0</v>
      </c>
      <c r="AI225" s="61" t="b">
        <f t="shared" si="207"/>
        <v>1</v>
      </c>
      <c r="AJ225" s="61" t="b">
        <f t="shared" si="208"/>
        <v>1</v>
      </c>
      <c r="AK225" s="61" t="b">
        <f t="shared" si="209"/>
        <v>0</v>
      </c>
      <c r="AL225" s="61" t="b">
        <f t="shared" si="210"/>
        <v>0</v>
      </c>
      <c r="AM225" s="220" t="b">
        <f t="shared" si="211"/>
        <v>0</v>
      </c>
      <c r="AN225" s="220" t="b">
        <f t="shared" si="212"/>
        <v>0</v>
      </c>
      <c r="AO225" s="220" t="str">
        <f t="shared" si="213"/>
        <v/>
      </c>
      <c r="AP225" s="220" t="str">
        <f t="shared" si="214"/>
        <v/>
      </c>
      <c r="AQ225" s="220" t="str">
        <f t="shared" si="215"/>
        <v/>
      </c>
      <c r="AR225" s="220" t="str">
        <f t="shared" si="216"/>
        <v/>
      </c>
      <c r="AS225" s="4" t="str">
        <f t="shared" si="217"/>
        <v/>
      </c>
      <c r="AT225" s="220" t="str">
        <f t="shared" si="218"/>
        <v/>
      </c>
      <c r="AU225" s="220" t="str">
        <f t="shared" si="219"/>
        <v/>
      </c>
      <c r="AV225" s="220" t="str">
        <f t="shared" si="220"/>
        <v/>
      </c>
      <c r="AW225" s="233" t="str">
        <f t="shared" si="221"/>
        <v/>
      </c>
      <c r="AX225" s="233" t="str">
        <f t="shared" si="222"/>
        <v/>
      </c>
      <c r="AY225" s="222" t="str">
        <f t="shared" si="223"/>
        <v/>
      </c>
      <c r="AZ225" s="222" t="str">
        <f t="shared" si="224"/>
        <v/>
      </c>
      <c r="BA225" s="220" t="str">
        <f t="shared" si="225"/>
        <v/>
      </c>
      <c r="BB225" s="222" t="str">
        <f t="shared" si="226"/>
        <v/>
      </c>
      <c r="BC225" s="233" t="str">
        <f t="shared" si="227"/>
        <v/>
      </c>
      <c r="BD225" s="222" t="str">
        <f t="shared" si="228"/>
        <v/>
      </c>
      <c r="BE225" s="222" t="str">
        <f t="shared" si="229"/>
        <v/>
      </c>
      <c r="BF225" s="222" t="str">
        <f t="shared" si="230"/>
        <v/>
      </c>
      <c r="BG225" s="222" t="str">
        <f t="shared" si="231"/>
        <v/>
      </c>
      <c r="BH225" s="222" t="str">
        <f t="shared" si="232"/>
        <v/>
      </c>
      <c r="BI225" s="222" t="str">
        <f t="shared" si="233"/>
        <v/>
      </c>
      <c r="BJ225" s="222" t="str">
        <f t="shared" si="234"/>
        <v/>
      </c>
      <c r="BK225" s="222" t="str">
        <f t="shared" si="235"/>
        <v/>
      </c>
      <c r="BL225" s="220" t="str">
        <f t="shared" si="236"/>
        <v/>
      </c>
      <c r="BM225" s="220" t="str">
        <f t="shared" si="237"/>
        <v/>
      </c>
      <c r="BN225" s="220" t="str">
        <f t="shared" si="238"/>
        <v/>
      </c>
      <c r="BO225" s="220" t="str">
        <f t="shared" si="239"/>
        <v/>
      </c>
      <c r="BP225" s="220" t="str">
        <f>IF(AM225,VLOOKUP(AT225,'Beschäftigungsgruppen Honorare'!$I$17:$J$23,2,FALSE),"")</f>
        <v/>
      </c>
      <c r="BQ225" s="220" t="str">
        <f>IF(AN225,INDEX('Beschäftigungsgruppen Honorare'!$J$28:$M$31,BO225,BN225),"")</f>
        <v/>
      </c>
      <c r="BR225" s="220" t="str">
        <f t="shared" si="240"/>
        <v/>
      </c>
      <c r="BS225" s="220" t="str">
        <f>IF(AM225,VLOOKUP(AT225,'Beschäftigungsgruppen Honorare'!$I$17:$L$23,3,FALSE),"")</f>
        <v/>
      </c>
      <c r="BT225" s="220" t="str">
        <f>IF(AM225,VLOOKUP(AT225,'Beschäftigungsgruppen Honorare'!$I$17:$L$23,4,FALSE),"")</f>
        <v/>
      </c>
      <c r="BU225" s="220" t="b">
        <f>E225&lt;&gt;config!$H$20</f>
        <v>1</v>
      </c>
      <c r="BV225" s="64" t="b">
        <f t="shared" si="241"/>
        <v>0</v>
      </c>
      <c r="BW225" s="53" t="b">
        <f t="shared" si="242"/>
        <v>0</v>
      </c>
      <c r="BX225" s="53"/>
      <c r="BY225" s="53"/>
      <c r="BZ225" s="53"/>
      <c r="CA225" s="53"/>
      <c r="CB225" s="53"/>
      <c r="CI225" s="53"/>
      <c r="CJ225" s="53"/>
      <c r="CK225" s="53"/>
    </row>
    <row r="226" spans="2:89" ht="15" customHeight="1" x14ac:dyDescent="0.2">
      <c r="B226" s="203" t="str">
        <f t="shared" si="243"/>
        <v/>
      </c>
      <c r="C226" s="217"/>
      <c r="D226" s="127"/>
      <c r="E226" s="96"/>
      <c r="F226" s="271"/>
      <c r="G226" s="180"/>
      <c r="H226" s="181"/>
      <c r="I226" s="219"/>
      <c r="J226" s="259"/>
      <c r="K226" s="181"/>
      <c r="L226" s="273"/>
      <c r="M226" s="207" t="str">
        <f t="shared" si="195"/>
        <v/>
      </c>
      <c r="N226" s="160" t="str">
        <f t="shared" si="196"/>
        <v/>
      </c>
      <c r="O226" s="161" t="str">
        <f t="shared" si="249"/>
        <v/>
      </c>
      <c r="P226" s="252" t="str">
        <f t="shared" si="250"/>
        <v/>
      </c>
      <c r="Q226" s="254" t="str">
        <f t="shared" si="251"/>
        <v/>
      </c>
      <c r="R226" s="252" t="str">
        <f t="shared" si="197"/>
        <v/>
      </c>
      <c r="S226" s="258" t="str">
        <f t="shared" si="244"/>
        <v/>
      </c>
      <c r="T226" s="252" t="str">
        <f t="shared" si="245"/>
        <v/>
      </c>
      <c r="U226" s="258" t="str">
        <f t="shared" si="246"/>
        <v/>
      </c>
      <c r="V226" s="252" t="str">
        <f t="shared" si="247"/>
        <v/>
      </c>
      <c r="W226" s="258" t="str">
        <f t="shared" si="248"/>
        <v/>
      </c>
      <c r="X226" s="120"/>
      <c r="Y226" s="267"/>
      <c r="Z226" s="4" t="b">
        <f t="shared" si="198"/>
        <v>1</v>
      </c>
      <c r="AA226" s="4" t="b">
        <f t="shared" si="199"/>
        <v>0</v>
      </c>
      <c r="AB226" s="61" t="str">
        <f t="shared" si="200"/>
        <v/>
      </c>
      <c r="AC226" s="61" t="str">
        <f t="shared" si="201"/>
        <v/>
      </c>
      <c r="AD226" s="61" t="str">
        <f t="shared" si="202"/>
        <v/>
      </c>
      <c r="AE226" s="61" t="str">
        <f t="shared" si="203"/>
        <v/>
      </c>
      <c r="AF226" s="232" t="str">
        <f t="shared" si="204"/>
        <v/>
      </c>
      <c r="AG226" s="61" t="str">
        <f t="shared" si="205"/>
        <v/>
      </c>
      <c r="AH226" s="61" t="b">
        <f t="shared" si="206"/>
        <v>0</v>
      </c>
      <c r="AI226" s="61" t="b">
        <f t="shared" si="207"/>
        <v>1</v>
      </c>
      <c r="AJ226" s="61" t="b">
        <f t="shared" si="208"/>
        <v>1</v>
      </c>
      <c r="AK226" s="61" t="b">
        <f t="shared" si="209"/>
        <v>0</v>
      </c>
      <c r="AL226" s="61" t="b">
        <f t="shared" si="210"/>
        <v>0</v>
      </c>
      <c r="AM226" s="220" t="b">
        <f t="shared" si="211"/>
        <v>0</v>
      </c>
      <c r="AN226" s="220" t="b">
        <f t="shared" si="212"/>
        <v>0</v>
      </c>
      <c r="AO226" s="220" t="str">
        <f t="shared" si="213"/>
        <v/>
      </c>
      <c r="AP226" s="220" t="str">
        <f t="shared" si="214"/>
        <v/>
      </c>
      <c r="AQ226" s="220" t="str">
        <f t="shared" si="215"/>
        <v/>
      </c>
      <c r="AR226" s="220" t="str">
        <f t="shared" si="216"/>
        <v/>
      </c>
      <c r="AS226" s="4" t="str">
        <f t="shared" si="217"/>
        <v/>
      </c>
      <c r="AT226" s="220" t="str">
        <f t="shared" si="218"/>
        <v/>
      </c>
      <c r="AU226" s="220" t="str">
        <f t="shared" si="219"/>
        <v/>
      </c>
      <c r="AV226" s="220" t="str">
        <f t="shared" si="220"/>
        <v/>
      </c>
      <c r="AW226" s="233" t="str">
        <f t="shared" si="221"/>
        <v/>
      </c>
      <c r="AX226" s="233" t="str">
        <f t="shared" si="222"/>
        <v/>
      </c>
      <c r="AY226" s="222" t="str">
        <f t="shared" si="223"/>
        <v/>
      </c>
      <c r="AZ226" s="222" t="str">
        <f t="shared" si="224"/>
        <v/>
      </c>
      <c r="BA226" s="220" t="str">
        <f t="shared" si="225"/>
        <v/>
      </c>
      <c r="BB226" s="222" t="str">
        <f t="shared" si="226"/>
        <v/>
      </c>
      <c r="BC226" s="233" t="str">
        <f t="shared" si="227"/>
        <v/>
      </c>
      <c r="BD226" s="222" t="str">
        <f t="shared" si="228"/>
        <v/>
      </c>
      <c r="BE226" s="222" t="str">
        <f t="shared" si="229"/>
        <v/>
      </c>
      <c r="BF226" s="222" t="str">
        <f t="shared" si="230"/>
        <v/>
      </c>
      <c r="BG226" s="222" t="str">
        <f t="shared" si="231"/>
        <v/>
      </c>
      <c r="BH226" s="222" t="str">
        <f t="shared" si="232"/>
        <v/>
      </c>
      <c r="BI226" s="222" t="str">
        <f t="shared" si="233"/>
        <v/>
      </c>
      <c r="BJ226" s="222" t="str">
        <f t="shared" si="234"/>
        <v/>
      </c>
      <c r="BK226" s="222" t="str">
        <f t="shared" si="235"/>
        <v/>
      </c>
      <c r="BL226" s="220" t="str">
        <f t="shared" si="236"/>
        <v/>
      </c>
      <c r="BM226" s="220" t="str">
        <f t="shared" si="237"/>
        <v/>
      </c>
      <c r="BN226" s="220" t="str">
        <f t="shared" si="238"/>
        <v/>
      </c>
      <c r="BO226" s="220" t="str">
        <f t="shared" si="239"/>
        <v/>
      </c>
      <c r="BP226" s="220" t="str">
        <f>IF(AM226,VLOOKUP(AT226,'Beschäftigungsgruppen Honorare'!$I$17:$J$23,2,FALSE),"")</f>
        <v/>
      </c>
      <c r="BQ226" s="220" t="str">
        <f>IF(AN226,INDEX('Beschäftigungsgruppen Honorare'!$J$28:$M$31,BO226,BN226),"")</f>
        <v/>
      </c>
      <c r="BR226" s="220" t="str">
        <f t="shared" si="240"/>
        <v/>
      </c>
      <c r="BS226" s="220" t="str">
        <f>IF(AM226,VLOOKUP(AT226,'Beschäftigungsgruppen Honorare'!$I$17:$L$23,3,FALSE),"")</f>
        <v/>
      </c>
      <c r="BT226" s="220" t="str">
        <f>IF(AM226,VLOOKUP(AT226,'Beschäftigungsgruppen Honorare'!$I$17:$L$23,4,FALSE),"")</f>
        <v/>
      </c>
      <c r="BU226" s="220" t="b">
        <f>E226&lt;&gt;config!$H$20</f>
        <v>1</v>
      </c>
      <c r="BV226" s="64" t="b">
        <f t="shared" si="241"/>
        <v>0</v>
      </c>
      <c r="BW226" s="53" t="b">
        <f t="shared" si="242"/>
        <v>0</v>
      </c>
      <c r="BX226" s="53"/>
      <c r="BY226" s="53"/>
      <c r="BZ226" s="53"/>
      <c r="CA226" s="53"/>
      <c r="CB226" s="53"/>
      <c r="CI226" s="53"/>
      <c r="CJ226" s="53"/>
      <c r="CK226" s="53"/>
    </row>
    <row r="227" spans="2:89" ht="15" customHeight="1" x14ac:dyDescent="0.2">
      <c r="B227" s="203" t="str">
        <f t="shared" si="243"/>
        <v/>
      </c>
      <c r="C227" s="217"/>
      <c r="D227" s="127"/>
      <c r="E227" s="96"/>
      <c r="F227" s="271"/>
      <c r="G227" s="180"/>
      <c r="H227" s="181"/>
      <c r="I227" s="219"/>
      <c r="J227" s="259"/>
      <c r="K227" s="181"/>
      <c r="L227" s="273"/>
      <c r="M227" s="207" t="str">
        <f t="shared" si="195"/>
        <v/>
      </c>
      <c r="N227" s="160" t="str">
        <f t="shared" si="196"/>
        <v/>
      </c>
      <c r="O227" s="161" t="str">
        <f t="shared" si="249"/>
        <v/>
      </c>
      <c r="P227" s="252" t="str">
        <f t="shared" si="250"/>
        <v/>
      </c>
      <c r="Q227" s="254" t="str">
        <f t="shared" si="251"/>
        <v/>
      </c>
      <c r="R227" s="252" t="str">
        <f t="shared" si="197"/>
        <v/>
      </c>
      <c r="S227" s="258" t="str">
        <f t="shared" si="244"/>
        <v/>
      </c>
      <c r="T227" s="252" t="str">
        <f t="shared" si="245"/>
        <v/>
      </c>
      <c r="U227" s="258" t="str">
        <f t="shared" si="246"/>
        <v/>
      </c>
      <c r="V227" s="252" t="str">
        <f t="shared" si="247"/>
        <v/>
      </c>
      <c r="W227" s="258" t="str">
        <f t="shared" si="248"/>
        <v/>
      </c>
      <c r="X227" s="120"/>
      <c r="Y227" s="267"/>
      <c r="Z227" s="4" t="b">
        <f t="shared" si="198"/>
        <v>1</v>
      </c>
      <c r="AA227" s="4" t="b">
        <f t="shared" si="199"/>
        <v>0</v>
      </c>
      <c r="AB227" s="61" t="str">
        <f t="shared" si="200"/>
        <v/>
      </c>
      <c r="AC227" s="61" t="str">
        <f t="shared" si="201"/>
        <v/>
      </c>
      <c r="AD227" s="61" t="str">
        <f t="shared" si="202"/>
        <v/>
      </c>
      <c r="AE227" s="61" t="str">
        <f t="shared" si="203"/>
        <v/>
      </c>
      <c r="AF227" s="232" t="str">
        <f t="shared" si="204"/>
        <v/>
      </c>
      <c r="AG227" s="61" t="str">
        <f t="shared" si="205"/>
        <v/>
      </c>
      <c r="AH227" s="61" t="b">
        <f t="shared" si="206"/>
        <v>0</v>
      </c>
      <c r="AI227" s="61" t="b">
        <f t="shared" si="207"/>
        <v>1</v>
      </c>
      <c r="AJ227" s="61" t="b">
        <f t="shared" si="208"/>
        <v>1</v>
      </c>
      <c r="AK227" s="61" t="b">
        <f t="shared" si="209"/>
        <v>0</v>
      </c>
      <c r="AL227" s="61" t="b">
        <f t="shared" si="210"/>
        <v>0</v>
      </c>
      <c r="AM227" s="220" t="b">
        <f t="shared" si="211"/>
        <v>0</v>
      </c>
      <c r="AN227" s="220" t="b">
        <f t="shared" si="212"/>
        <v>0</v>
      </c>
      <c r="AO227" s="220" t="str">
        <f t="shared" si="213"/>
        <v/>
      </c>
      <c r="AP227" s="220" t="str">
        <f t="shared" si="214"/>
        <v/>
      </c>
      <c r="AQ227" s="220" t="str">
        <f t="shared" si="215"/>
        <v/>
      </c>
      <c r="AR227" s="220" t="str">
        <f t="shared" si="216"/>
        <v/>
      </c>
      <c r="AS227" s="4" t="str">
        <f t="shared" si="217"/>
        <v/>
      </c>
      <c r="AT227" s="220" t="str">
        <f t="shared" si="218"/>
        <v/>
      </c>
      <c r="AU227" s="220" t="str">
        <f t="shared" si="219"/>
        <v/>
      </c>
      <c r="AV227" s="220" t="str">
        <f t="shared" si="220"/>
        <v/>
      </c>
      <c r="AW227" s="233" t="str">
        <f t="shared" si="221"/>
        <v/>
      </c>
      <c r="AX227" s="233" t="str">
        <f t="shared" si="222"/>
        <v/>
      </c>
      <c r="AY227" s="222" t="str">
        <f t="shared" si="223"/>
        <v/>
      </c>
      <c r="AZ227" s="222" t="str">
        <f t="shared" si="224"/>
        <v/>
      </c>
      <c r="BA227" s="220" t="str">
        <f t="shared" si="225"/>
        <v/>
      </c>
      <c r="BB227" s="222" t="str">
        <f t="shared" si="226"/>
        <v/>
      </c>
      <c r="BC227" s="233" t="str">
        <f t="shared" si="227"/>
        <v/>
      </c>
      <c r="BD227" s="222" t="str">
        <f t="shared" si="228"/>
        <v/>
      </c>
      <c r="BE227" s="222" t="str">
        <f t="shared" si="229"/>
        <v/>
      </c>
      <c r="BF227" s="222" t="str">
        <f t="shared" si="230"/>
        <v/>
      </c>
      <c r="BG227" s="222" t="str">
        <f t="shared" si="231"/>
        <v/>
      </c>
      <c r="BH227" s="222" t="str">
        <f t="shared" si="232"/>
        <v/>
      </c>
      <c r="BI227" s="222" t="str">
        <f t="shared" si="233"/>
        <v/>
      </c>
      <c r="BJ227" s="222" t="str">
        <f t="shared" si="234"/>
        <v/>
      </c>
      <c r="BK227" s="222" t="str">
        <f t="shared" si="235"/>
        <v/>
      </c>
      <c r="BL227" s="220" t="str">
        <f t="shared" si="236"/>
        <v/>
      </c>
      <c r="BM227" s="220" t="str">
        <f t="shared" si="237"/>
        <v/>
      </c>
      <c r="BN227" s="220" t="str">
        <f t="shared" si="238"/>
        <v/>
      </c>
      <c r="BO227" s="220" t="str">
        <f t="shared" si="239"/>
        <v/>
      </c>
      <c r="BP227" s="220" t="str">
        <f>IF(AM227,VLOOKUP(AT227,'Beschäftigungsgruppen Honorare'!$I$17:$J$23,2,FALSE),"")</f>
        <v/>
      </c>
      <c r="BQ227" s="220" t="str">
        <f>IF(AN227,INDEX('Beschäftigungsgruppen Honorare'!$J$28:$M$31,BO227,BN227),"")</f>
        <v/>
      </c>
      <c r="BR227" s="220" t="str">
        <f t="shared" si="240"/>
        <v/>
      </c>
      <c r="BS227" s="220" t="str">
        <f>IF(AM227,VLOOKUP(AT227,'Beschäftigungsgruppen Honorare'!$I$17:$L$23,3,FALSE),"")</f>
        <v/>
      </c>
      <c r="BT227" s="220" t="str">
        <f>IF(AM227,VLOOKUP(AT227,'Beschäftigungsgruppen Honorare'!$I$17:$L$23,4,FALSE),"")</f>
        <v/>
      </c>
      <c r="BU227" s="220" t="b">
        <f>E227&lt;&gt;config!$H$20</f>
        <v>1</v>
      </c>
      <c r="BV227" s="64" t="b">
        <f t="shared" si="241"/>
        <v>0</v>
      </c>
      <c r="BW227" s="53" t="b">
        <f t="shared" si="242"/>
        <v>0</v>
      </c>
      <c r="BX227" s="53"/>
      <c r="BY227" s="53"/>
      <c r="BZ227" s="53"/>
      <c r="CA227" s="53"/>
      <c r="CB227" s="53"/>
      <c r="CI227" s="53"/>
      <c r="CJ227" s="53"/>
      <c r="CK227" s="53"/>
    </row>
    <row r="228" spans="2:89" ht="15" customHeight="1" x14ac:dyDescent="0.2">
      <c r="B228" s="203" t="str">
        <f t="shared" si="243"/>
        <v/>
      </c>
      <c r="C228" s="217"/>
      <c r="D228" s="127"/>
      <c r="E228" s="96"/>
      <c r="F228" s="271"/>
      <c r="G228" s="180"/>
      <c r="H228" s="181"/>
      <c r="I228" s="219"/>
      <c r="J228" s="259"/>
      <c r="K228" s="181"/>
      <c r="L228" s="273"/>
      <c r="M228" s="207" t="str">
        <f t="shared" si="195"/>
        <v/>
      </c>
      <c r="N228" s="160" t="str">
        <f t="shared" si="196"/>
        <v/>
      </c>
      <c r="O228" s="161" t="str">
        <f t="shared" si="249"/>
        <v/>
      </c>
      <c r="P228" s="252" t="str">
        <f t="shared" si="250"/>
        <v/>
      </c>
      <c r="Q228" s="254" t="str">
        <f t="shared" si="251"/>
        <v/>
      </c>
      <c r="R228" s="252" t="str">
        <f t="shared" si="197"/>
        <v/>
      </c>
      <c r="S228" s="258" t="str">
        <f t="shared" si="244"/>
        <v/>
      </c>
      <c r="T228" s="252" t="str">
        <f t="shared" si="245"/>
        <v/>
      </c>
      <c r="U228" s="258" t="str">
        <f t="shared" si="246"/>
        <v/>
      </c>
      <c r="V228" s="252" t="str">
        <f t="shared" si="247"/>
        <v/>
      </c>
      <c r="W228" s="258" t="str">
        <f t="shared" si="248"/>
        <v/>
      </c>
      <c r="X228" s="120"/>
      <c r="Y228" s="267"/>
      <c r="Z228" s="4" t="b">
        <f t="shared" si="198"/>
        <v>1</v>
      </c>
      <c r="AA228" s="4" t="b">
        <f t="shared" si="199"/>
        <v>0</v>
      </c>
      <c r="AB228" s="61" t="str">
        <f t="shared" si="200"/>
        <v/>
      </c>
      <c r="AC228" s="61" t="str">
        <f t="shared" si="201"/>
        <v/>
      </c>
      <c r="AD228" s="61" t="str">
        <f t="shared" si="202"/>
        <v/>
      </c>
      <c r="AE228" s="61" t="str">
        <f t="shared" si="203"/>
        <v/>
      </c>
      <c r="AF228" s="232" t="str">
        <f t="shared" si="204"/>
        <v/>
      </c>
      <c r="AG228" s="61" t="str">
        <f t="shared" si="205"/>
        <v/>
      </c>
      <c r="AH228" s="61" t="b">
        <f t="shared" si="206"/>
        <v>0</v>
      </c>
      <c r="AI228" s="61" t="b">
        <f t="shared" si="207"/>
        <v>1</v>
      </c>
      <c r="AJ228" s="61" t="b">
        <f t="shared" si="208"/>
        <v>1</v>
      </c>
      <c r="AK228" s="61" t="b">
        <f t="shared" si="209"/>
        <v>0</v>
      </c>
      <c r="AL228" s="61" t="b">
        <f t="shared" si="210"/>
        <v>0</v>
      </c>
      <c r="AM228" s="220" t="b">
        <f t="shared" si="211"/>
        <v>0</v>
      </c>
      <c r="AN228" s="220" t="b">
        <f t="shared" si="212"/>
        <v>0</v>
      </c>
      <c r="AO228" s="220" t="str">
        <f t="shared" si="213"/>
        <v/>
      </c>
      <c r="AP228" s="220" t="str">
        <f t="shared" si="214"/>
        <v/>
      </c>
      <c r="AQ228" s="220" t="str">
        <f t="shared" si="215"/>
        <v/>
      </c>
      <c r="AR228" s="220" t="str">
        <f t="shared" si="216"/>
        <v/>
      </c>
      <c r="AS228" s="4" t="str">
        <f t="shared" si="217"/>
        <v/>
      </c>
      <c r="AT228" s="220" t="str">
        <f t="shared" si="218"/>
        <v/>
      </c>
      <c r="AU228" s="220" t="str">
        <f t="shared" si="219"/>
        <v/>
      </c>
      <c r="AV228" s="220" t="str">
        <f t="shared" si="220"/>
        <v/>
      </c>
      <c r="AW228" s="233" t="str">
        <f t="shared" si="221"/>
        <v/>
      </c>
      <c r="AX228" s="233" t="str">
        <f t="shared" si="222"/>
        <v/>
      </c>
      <c r="AY228" s="222" t="str">
        <f t="shared" si="223"/>
        <v/>
      </c>
      <c r="AZ228" s="222" t="str">
        <f t="shared" si="224"/>
        <v/>
      </c>
      <c r="BA228" s="220" t="str">
        <f t="shared" si="225"/>
        <v/>
      </c>
      <c r="BB228" s="222" t="str">
        <f t="shared" si="226"/>
        <v/>
      </c>
      <c r="BC228" s="233" t="str">
        <f t="shared" si="227"/>
        <v/>
      </c>
      <c r="BD228" s="222" t="str">
        <f t="shared" si="228"/>
        <v/>
      </c>
      <c r="BE228" s="222" t="str">
        <f t="shared" si="229"/>
        <v/>
      </c>
      <c r="BF228" s="222" t="str">
        <f t="shared" si="230"/>
        <v/>
      </c>
      <c r="BG228" s="222" t="str">
        <f t="shared" si="231"/>
        <v/>
      </c>
      <c r="BH228" s="222" t="str">
        <f t="shared" si="232"/>
        <v/>
      </c>
      <c r="BI228" s="222" t="str">
        <f t="shared" si="233"/>
        <v/>
      </c>
      <c r="BJ228" s="222" t="str">
        <f t="shared" si="234"/>
        <v/>
      </c>
      <c r="BK228" s="222" t="str">
        <f t="shared" si="235"/>
        <v/>
      </c>
      <c r="BL228" s="220" t="str">
        <f t="shared" si="236"/>
        <v/>
      </c>
      <c r="BM228" s="220" t="str">
        <f t="shared" si="237"/>
        <v/>
      </c>
      <c r="BN228" s="220" t="str">
        <f t="shared" si="238"/>
        <v/>
      </c>
      <c r="BO228" s="220" t="str">
        <f t="shared" si="239"/>
        <v/>
      </c>
      <c r="BP228" s="220" t="str">
        <f>IF(AM228,VLOOKUP(AT228,'Beschäftigungsgruppen Honorare'!$I$17:$J$23,2,FALSE),"")</f>
        <v/>
      </c>
      <c r="BQ228" s="220" t="str">
        <f>IF(AN228,INDEX('Beschäftigungsgruppen Honorare'!$J$28:$M$31,BO228,BN228),"")</f>
        <v/>
      </c>
      <c r="BR228" s="220" t="str">
        <f t="shared" si="240"/>
        <v/>
      </c>
      <c r="BS228" s="220" t="str">
        <f>IF(AM228,VLOOKUP(AT228,'Beschäftigungsgruppen Honorare'!$I$17:$L$23,3,FALSE),"")</f>
        <v/>
      </c>
      <c r="BT228" s="220" t="str">
        <f>IF(AM228,VLOOKUP(AT228,'Beschäftigungsgruppen Honorare'!$I$17:$L$23,4,FALSE),"")</f>
        <v/>
      </c>
      <c r="BU228" s="220" t="b">
        <f>E228&lt;&gt;config!$H$20</f>
        <v>1</v>
      </c>
      <c r="BV228" s="64" t="b">
        <f t="shared" si="241"/>
        <v>0</v>
      </c>
      <c r="BW228" s="53" t="b">
        <f t="shared" si="242"/>
        <v>0</v>
      </c>
      <c r="BX228" s="53"/>
      <c r="BY228" s="53"/>
      <c r="BZ228" s="53"/>
      <c r="CA228" s="53"/>
      <c r="CB228" s="53"/>
      <c r="CI228" s="53"/>
      <c r="CJ228" s="53"/>
      <c r="CK228" s="53"/>
    </row>
    <row r="229" spans="2:89" ht="15" customHeight="1" x14ac:dyDescent="0.2">
      <c r="B229" s="203" t="str">
        <f t="shared" si="243"/>
        <v/>
      </c>
      <c r="C229" s="217"/>
      <c r="D229" s="127"/>
      <c r="E229" s="96"/>
      <c r="F229" s="271"/>
      <c r="G229" s="180"/>
      <c r="H229" s="181"/>
      <c r="I229" s="219"/>
      <c r="J229" s="259"/>
      <c r="K229" s="181"/>
      <c r="L229" s="273"/>
      <c r="M229" s="207" t="str">
        <f t="shared" si="195"/>
        <v/>
      </c>
      <c r="N229" s="160" t="str">
        <f t="shared" si="196"/>
        <v/>
      </c>
      <c r="O229" s="161" t="str">
        <f t="shared" si="249"/>
        <v/>
      </c>
      <c r="P229" s="252" t="str">
        <f t="shared" si="250"/>
        <v/>
      </c>
      <c r="Q229" s="254" t="str">
        <f t="shared" si="251"/>
        <v/>
      </c>
      <c r="R229" s="252" t="str">
        <f t="shared" si="197"/>
        <v/>
      </c>
      <c r="S229" s="258" t="str">
        <f t="shared" si="244"/>
        <v/>
      </c>
      <c r="T229" s="252" t="str">
        <f t="shared" si="245"/>
        <v/>
      </c>
      <c r="U229" s="258" t="str">
        <f t="shared" si="246"/>
        <v/>
      </c>
      <c r="V229" s="252" t="str">
        <f t="shared" si="247"/>
        <v/>
      </c>
      <c r="W229" s="258" t="str">
        <f t="shared" si="248"/>
        <v/>
      </c>
      <c r="X229" s="120"/>
      <c r="Y229" s="267"/>
      <c r="Z229" s="4" t="b">
        <f t="shared" si="198"/>
        <v>1</v>
      </c>
      <c r="AA229" s="4" t="b">
        <f t="shared" si="199"/>
        <v>0</v>
      </c>
      <c r="AB229" s="61" t="str">
        <f t="shared" si="200"/>
        <v/>
      </c>
      <c r="AC229" s="61" t="str">
        <f t="shared" si="201"/>
        <v/>
      </c>
      <c r="AD229" s="61" t="str">
        <f t="shared" si="202"/>
        <v/>
      </c>
      <c r="AE229" s="61" t="str">
        <f t="shared" si="203"/>
        <v/>
      </c>
      <c r="AF229" s="232" t="str">
        <f t="shared" si="204"/>
        <v/>
      </c>
      <c r="AG229" s="61" t="str">
        <f t="shared" si="205"/>
        <v/>
      </c>
      <c r="AH229" s="61" t="b">
        <f t="shared" si="206"/>
        <v>0</v>
      </c>
      <c r="AI229" s="61" t="b">
        <f t="shared" si="207"/>
        <v>1</v>
      </c>
      <c r="AJ229" s="61" t="b">
        <f t="shared" si="208"/>
        <v>1</v>
      </c>
      <c r="AK229" s="61" t="b">
        <f t="shared" si="209"/>
        <v>0</v>
      </c>
      <c r="AL229" s="61" t="b">
        <f t="shared" si="210"/>
        <v>0</v>
      </c>
      <c r="AM229" s="220" t="b">
        <f t="shared" si="211"/>
        <v>0</v>
      </c>
      <c r="AN229" s="220" t="b">
        <f t="shared" si="212"/>
        <v>0</v>
      </c>
      <c r="AO229" s="220" t="str">
        <f t="shared" si="213"/>
        <v/>
      </c>
      <c r="AP229" s="220" t="str">
        <f t="shared" si="214"/>
        <v/>
      </c>
      <c r="AQ229" s="220" t="str">
        <f t="shared" si="215"/>
        <v/>
      </c>
      <c r="AR229" s="220" t="str">
        <f t="shared" si="216"/>
        <v/>
      </c>
      <c r="AS229" s="4" t="str">
        <f t="shared" si="217"/>
        <v/>
      </c>
      <c r="AT229" s="220" t="str">
        <f t="shared" si="218"/>
        <v/>
      </c>
      <c r="AU229" s="220" t="str">
        <f t="shared" si="219"/>
        <v/>
      </c>
      <c r="AV229" s="220" t="str">
        <f t="shared" si="220"/>
        <v/>
      </c>
      <c r="AW229" s="233" t="str">
        <f t="shared" si="221"/>
        <v/>
      </c>
      <c r="AX229" s="233" t="str">
        <f t="shared" si="222"/>
        <v/>
      </c>
      <c r="AY229" s="222" t="str">
        <f t="shared" si="223"/>
        <v/>
      </c>
      <c r="AZ229" s="222" t="str">
        <f t="shared" si="224"/>
        <v/>
      </c>
      <c r="BA229" s="220" t="str">
        <f t="shared" si="225"/>
        <v/>
      </c>
      <c r="BB229" s="222" t="str">
        <f t="shared" si="226"/>
        <v/>
      </c>
      <c r="BC229" s="233" t="str">
        <f t="shared" si="227"/>
        <v/>
      </c>
      <c r="BD229" s="222" t="str">
        <f t="shared" si="228"/>
        <v/>
      </c>
      <c r="BE229" s="222" t="str">
        <f t="shared" si="229"/>
        <v/>
      </c>
      <c r="BF229" s="222" t="str">
        <f t="shared" si="230"/>
        <v/>
      </c>
      <c r="BG229" s="222" t="str">
        <f t="shared" si="231"/>
        <v/>
      </c>
      <c r="BH229" s="222" t="str">
        <f t="shared" si="232"/>
        <v/>
      </c>
      <c r="BI229" s="222" t="str">
        <f t="shared" si="233"/>
        <v/>
      </c>
      <c r="BJ229" s="222" t="str">
        <f t="shared" si="234"/>
        <v/>
      </c>
      <c r="BK229" s="222" t="str">
        <f t="shared" si="235"/>
        <v/>
      </c>
      <c r="BL229" s="220" t="str">
        <f t="shared" si="236"/>
        <v/>
      </c>
      <c r="BM229" s="220" t="str">
        <f t="shared" si="237"/>
        <v/>
      </c>
      <c r="BN229" s="220" t="str">
        <f t="shared" si="238"/>
        <v/>
      </c>
      <c r="BO229" s="220" t="str">
        <f t="shared" si="239"/>
        <v/>
      </c>
      <c r="BP229" s="220" t="str">
        <f>IF(AM229,VLOOKUP(AT229,'Beschäftigungsgruppen Honorare'!$I$17:$J$23,2,FALSE),"")</f>
        <v/>
      </c>
      <c r="BQ229" s="220" t="str">
        <f>IF(AN229,INDEX('Beschäftigungsgruppen Honorare'!$J$28:$M$31,BO229,BN229),"")</f>
        <v/>
      </c>
      <c r="BR229" s="220" t="str">
        <f t="shared" si="240"/>
        <v/>
      </c>
      <c r="BS229" s="220" t="str">
        <f>IF(AM229,VLOOKUP(AT229,'Beschäftigungsgruppen Honorare'!$I$17:$L$23,3,FALSE),"")</f>
        <v/>
      </c>
      <c r="BT229" s="220" t="str">
        <f>IF(AM229,VLOOKUP(AT229,'Beschäftigungsgruppen Honorare'!$I$17:$L$23,4,FALSE),"")</f>
        <v/>
      </c>
      <c r="BU229" s="220" t="b">
        <f>E229&lt;&gt;config!$H$20</f>
        <v>1</v>
      </c>
      <c r="BV229" s="64" t="b">
        <f t="shared" si="241"/>
        <v>0</v>
      </c>
      <c r="BW229" s="53" t="b">
        <f t="shared" si="242"/>
        <v>0</v>
      </c>
      <c r="BX229" s="53"/>
      <c r="BY229" s="53"/>
      <c r="BZ229" s="53"/>
      <c r="CA229" s="53"/>
      <c r="CB229" s="53"/>
      <c r="CI229" s="53"/>
      <c r="CJ229" s="53"/>
      <c r="CK229" s="53"/>
    </row>
    <row r="230" spans="2:89" ht="15" customHeight="1" x14ac:dyDescent="0.2">
      <c r="B230" s="203" t="str">
        <f t="shared" si="243"/>
        <v/>
      </c>
      <c r="C230" s="217"/>
      <c r="D230" s="127"/>
      <c r="E230" s="96"/>
      <c r="F230" s="271"/>
      <c r="G230" s="180"/>
      <c r="H230" s="181"/>
      <c r="I230" s="219"/>
      <c r="J230" s="259"/>
      <c r="K230" s="181"/>
      <c r="L230" s="273"/>
      <c r="M230" s="207" t="str">
        <f t="shared" si="195"/>
        <v/>
      </c>
      <c r="N230" s="160" t="str">
        <f t="shared" si="196"/>
        <v/>
      </c>
      <c r="O230" s="161" t="str">
        <f t="shared" si="249"/>
        <v/>
      </c>
      <c r="P230" s="252" t="str">
        <f t="shared" si="250"/>
        <v/>
      </c>
      <c r="Q230" s="254" t="str">
        <f t="shared" si="251"/>
        <v/>
      </c>
      <c r="R230" s="252" t="str">
        <f t="shared" si="197"/>
        <v/>
      </c>
      <c r="S230" s="258" t="str">
        <f t="shared" si="244"/>
        <v/>
      </c>
      <c r="T230" s="252" t="str">
        <f t="shared" si="245"/>
        <v/>
      </c>
      <c r="U230" s="258" t="str">
        <f t="shared" si="246"/>
        <v/>
      </c>
      <c r="V230" s="252" t="str">
        <f t="shared" si="247"/>
        <v/>
      </c>
      <c r="W230" s="258" t="str">
        <f t="shared" si="248"/>
        <v/>
      </c>
      <c r="X230" s="120"/>
      <c r="Y230" s="267"/>
      <c r="Z230" s="4" t="b">
        <f t="shared" si="198"/>
        <v>1</v>
      </c>
      <c r="AA230" s="4" t="b">
        <f t="shared" si="199"/>
        <v>0</v>
      </c>
      <c r="AB230" s="61" t="str">
        <f t="shared" si="200"/>
        <v/>
      </c>
      <c r="AC230" s="61" t="str">
        <f t="shared" si="201"/>
        <v/>
      </c>
      <c r="AD230" s="61" t="str">
        <f t="shared" si="202"/>
        <v/>
      </c>
      <c r="AE230" s="61" t="str">
        <f t="shared" si="203"/>
        <v/>
      </c>
      <c r="AF230" s="232" t="str">
        <f t="shared" si="204"/>
        <v/>
      </c>
      <c r="AG230" s="61" t="str">
        <f t="shared" si="205"/>
        <v/>
      </c>
      <c r="AH230" s="61" t="b">
        <f t="shared" si="206"/>
        <v>0</v>
      </c>
      <c r="AI230" s="61" t="b">
        <f t="shared" si="207"/>
        <v>1</v>
      </c>
      <c r="AJ230" s="61" t="b">
        <f t="shared" si="208"/>
        <v>1</v>
      </c>
      <c r="AK230" s="61" t="b">
        <f t="shared" si="209"/>
        <v>0</v>
      </c>
      <c r="AL230" s="61" t="b">
        <f t="shared" si="210"/>
        <v>0</v>
      </c>
      <c r="AM230" s="220" t="b">
        <f t="shared" si="211"/>
        <v>0</v>
      </c>
      <c r="AN230" s="220" t="b">
        <f t="shared" si="212"/>
        <v>0</v>
      </c>
      <c r="AO230" s="220" t="str">
        <f t="shared" si="213"/>
        <v/>
      </c>
      <c r="AP230" s="220" t="str">
        <f t="shared" si="214"/>
        <v/>
      </c>
      <c r="AQ230" s="220" t="str">
        <f t="shared" si="215"/>
        <v/>
      </c>
      <c r="AR230" s="220" t="str">
        <f t="shared" si="216"/>
        <v/>
      </c>
      <c r="AS230" s="4" t="str">
        <f t="shared" si="217"/>
        <v/>
      </c>
      <c r="AT230" s="220" t="str">
        <f t="shared" si="218"/>
        <v/>
      </c>
      <c r="AU230" s="220" t="str">
        <f t="shared" si="219"/>
        <v/>
      </c>
      <c r="AV230" s="220" t="str">
        <f t="shared" si="220"/>
        <v/>
      </c>
      <c r="AW230" s="233" t="str">
        <f t="shared" si="221"/>
        <v/>
      </c>
      <c r="AX230" s="233" t="str">
        <f t="shared" si="222"/>
        <v/>
      </c>
      <c r="AY230" s="222" t="str">
        <f t="shared" si="223"/>
        <v/>
      </c>
      <c r="AZ230" s="222" t="str">
        <f t="shared" si="224"/>
        <v/>
      </c>
      <c r="BA230" s="220" t="str">
        <f t="shared" si="225"/>
        <v/>
      </c>
      <c r="BB230" s="222" t="str">
        <f t="shared" si="226"/>
        <v/>
      </c>
      <c r="BC230" s="233" t="str">
        <f t="shared" si="227"/>
        <v/>
      </c>
      <c r="BD230" s="222" t="str">
        <f t="shared" si="228"/>
        <v/>
      </c>
      <c r="BE230" s="222" t="str">
        <f t="shared" si="229"/>
        <v/>
      </c>
      <c r="BF230" s="222" t="str">
        <f t="shared" si="230"/>
        <v/>
      </c>
      <c r="BG230" s="222" t="str">
        <f t="shared" si="231"/>
        <v/>
      </c>
      <c r="BH230" s="222" t="str">
        <f t="shared" si="232"/>
        <v/>
      </c>
      <c r="BI230" s="222" t="str">
        <f t="shared" si="233"/>
        <v/>
      </c>
      <c r="BJ230" s="222" t="str">
        <f t="shared" si="234"/>
        <v/>
      </c>
      <c r="BK230" s="222" t="str">
        <f t="shared" si="235"/>
        <v/>
      </c>
      <c r="BL230" s="220" t="str">
        <f t="shared" si="236"/>
        <v/>
      </c>
      <c r="BM230" s="220" t="str">
        <f t="shared" si="237"/>
        <v/>
      </c>
      <c r="BN230" s="220" t="str">
        <f t="shared" si="238"/>
        <v/>
      </c>
      <c r="BO230" s="220" t="str">
        <f t="shared" si="239"/>
        <v/>
      </c>
      <c r="BP230" s="220" t="str">
        <f>IF(AM230,VLOOKUP(AT230,'Beschäftigungsgruppen Honorare'!$I$17:$J$23,2,FALSE),"")</f>
        <v/>
      </c>
      <c r="BQ230" s="220" t="str">
        <f>IF(AN230,INDEX('Beschäftigungsgruppen Honorare'!$J$28:$M$31,BO230,BN230),"")</f>
        <v/>
      </c>
      <c r="BR230" s="220" t="str">
        <f t="shared" si="240"/>
        <v/>
      </c>
      <c r="BS230" s="220" t="str">
        <f>IF(AM230,VLOOKUP(AT230,'Beschäftigungsgruppen Honorare'!$I$17:$L$23,3,FALSE),"")</f>
        <v/>
      </c>
      <c r="BT230" s="220" t="str">
        <f>IF(AM230,VLOOKUP(AT230,'Beschäftigungsgruppen Honorare'!$I$17:$L$23,4,FALSE),"")</f>
        <v/>
      </c>
      <c r="BU230" s="220" t="b">
        <f>E230&lt;&gt;config!$H$20</f>
        <v>1</v>
      </c>
      <c r="BV230" s="64" t="b">
        <f t="shared" si="241"/>
        <v>0</v>
      </c>
      <c r="BW230" s="53" t="b">
        <f t="shared" si="242"/>
        <v>0</v>
      </c>
      <c r="BX230" s="53"/>
      <c r="BY230" s="53"/>
      <c r="BZ230" s="53"/>
      <c r="CA230" s="53"/>
      <c r="CB230" s="53"/>
      <c r="CI230" s="53"/>
      <c r="CJ230" s="53"/>
      <c r="CK230" s="53"/>
    </row>
    <row r="231" spans="2:89" ht="15" customHeight="1" x14ac:dyDescent="0.2">
      <c r="B231" s="203" t="str">
        <f t="shared" si="243"/>
        <v/>
      </c>
      <c r="C231" s="217"/>
      <c r="D231" s="127"/>
      <c r="E231" s="96"/>
      <c r="F231" s="271"/>
      <c r="G231" s="180"/>
      <c r="H231" s="181"/>
      <c r="I231" s="219"/>
      <c r="J231" s="259"/>
      <c r="K231" s="181"/>
      <c r="L231" s="273"/>
      <c r="M231" s="207" t="str">
        <f t="shared" si="195"/>
        <v/>
      </c>
      <c r="N231" s="160" t="str">
        <f t="shared" si="196"/>
        <v/>
      </c>
      <c r="O231" s="161" t="str">
        <f t="shared" si="249"/>
        <v/>
      </c>
      <c r="P231" s="252" t="str">
        <f t="shared" si="250"/>
        <v/>
      </c>
      <c r="Q231" s="254" t="str">
        <f t="shared" si="251"/>
        <v/>
      </c>
      <c r="R231" s="252" t="str">
        <f t="shared" si="197"/>
        <v/>
      </c>
      <c r="S231" s="258" t="str">
        <f t="shared" si="244"/>
        <v/>
      </c>
      <c r="T231" s="252" t="str">
        <f t="shared" si="245"/>
        <v/>
      </c>
      <c r="U231" s="258" t="str">
        <f t="shared" si="246"/>
        <v/>
      </c>
      <c r="V231" s="252" t="str">
        <f t="shared" si="247"/>
        <v/>
      </c>
      <c r="W231" s="258" t="str">
        <f t="shared" si="248"/>
        <v/>
      </c>
      <c r="X231" s="120"/>
      <c r="Y231" s="267"/>
      <c r="Z231" s="4" t="b">
        <f t="shared" si="198"/>
        <v>1</v>
      </c>
      <c r="AA231" s="4" t="b">
        <f t="shared" si="199"/>
        <v>0</v>
      </c>
      <c r="AB231" s="61" t="str">
        <f t="shared" si="200"/>
        <v/>
      </c>
      <c r="AC231" s="61" t="str">
        <f t="shared" si="201"/>
        <v/>
      </c>
      <c r="AD231" s="61" t="str">
        <f t="shared" si="202"/>
        <v/>
      </c>
      <c r="AE231" s="61" t="str">
        <f t="shared" si="203"/>
        <v/>
      </c>
      <c r="AF231" s="232" t="str">
        <f t="shared" si="204"/>
        <v/>
      </c>
      <c r="AG231" s="61" t="str">
        <f t="shared" si="205"/>
        <v/>
      </c>
      <c r="AH231" s="61" t="b">
        <f t="shared" si="206"/>
        <v>0</v>
      </c>
      <c r="AI231" s="61" t="b">
        <f t="shared" si="207"/>
        <v>1</v>
      </c>
      <c r="AJ231" s="61" t="b">
        <f t="shared" si="208"/>
        <v>1</v>
      </c>
      <c r="AK231" s="61" t="b">
        <f t="shared" si="209"/>
        <v>0</v>
      </c>
      <c r="AL231" s="61" t="b">
        <f t="shared" si="210"/>
        <v>0</v>
      </c>
      <c r="AM231" s="220" t="b">
        <f t="shared" si="211"/>
        <v>0</v>
      </c>
      <c r="AN231" s="220" t="b">
        <f t="shared" si="212"/>
        <v>0</v>
      </c>
      <c r="AO231" s="220" t="str">
        <f t="shared" si="213"/>
        <v/>
      </c>
      <c r="AP231" s="220" t="str">
        <f t="shared" si="214"/>
        <v/>
      </c>
      <c r="AQ231" s="220" t="str">
        <f t="shared" si="215"/>
        <v/>
      </c>
      <c r="AR231" s="220" t="str">
        <f t="shared" si="216"/>
        <v/>
      </c>
      <c r="AS231" s="4" t="str">
        <f t="shared" si="217"/>
        <v/>
      </c>
      <c r="AT231" s="220" t="str">
        <f t="shared" si="218"/>
        <v/>
      </c>
      <c r="AU231" s="220" t="str">
        <f t="shared" si="219"/>
        <v/>
      </c>
      <c r="AV231" s="220" t="str">
        <f t="shared" si="220"/>
        <v/>
      </c>
      <c r="AW231" s="233" t="str">
        <f t="shared" si="221"/>
        <v/>
      </c>
      <c r="AX231" s="233" t="str">
        <f t="shared" si="222"/>
        <v/>
      </c>
      <c r="AY231" s="222" t="str">
        <f t="shared" si="223"/>
        <v/>
      </c>
      <c r="AZ231" s="222" t="str">
        <f t="shared" si="224"/>
        <v/>
      </c>
      <c r="BA231" s="220" t="str">
        <f t="shared" si="225"/>
        <v/>
      </c>
      <c r="BB231" s="222" t="str">
        <f t="shared" si="226"/>
        <v/>
      </c>
      <c r="BC231" s="233" t="str">
        <f t="shared" si="227"/>
        <v/>
      </c>
      <c r="BD231" s="222" t="str">
        <f t="shared" si="228"/>
        <v/>
      </c>
      <c r="BE231" s="222" t="str">
        <f t="shared" si="229"/>
        <v/>
      </c>
      <c r="BF231" s="222" t="str">
        <f t="shared" si="230"/>
        <v/>
      </c>
      <c r="BG231" s="222" t="str">
        <f t="shared" si="231"/>
        <v/>
      </c>
      <c r="BH231" s="222" t="str">
        <f t="shared" si="232"/>
        <v/>
      </c>
      <c r="BI231" s="222" t="str">
        <f t="shared" si="233"/>
        <v/>
      </c>
      <c r="BJ231" s="222" t="str">
        <f t="shared" si="234"/>
        <v/>
      </c>
      <c r="BK231" s="222" t="str">
        <f t="shared" si="235"/>
        <v/>
      </c>
      <c r="BL231" s="220" t="str">
        <f t="shared" si="236"/>
        <v/>
      </c>
      <c r="BM231" s="220" t="str">
        <f t="shared" si="237"/>
        <v/>
      </c>
      <c r="BN231" s="220" t="str">
        <f t="shared" si="238"/>
        <v/>
      </c>
      <c r="BO231" s="220" t="str">
        <f t="shared" si="239"/>
        <v/>
      </c>
      <c r="BP231" s="220" t="str">
        <f>IF(AM231,VLOOKUP(AT231,'Beschäftigungsgruppen Honorare'!$I$17:$J$23,2,FALSE),"")</f>
        <v/>
      </c>
      <c r="BQ231" s="220" t="str">
        <f>IF(AN231,INDEX('Beschäftigungsgruppen Honorare'!$J$28:$M$31,BO231,BN231),"")</f>
        <v/>
      </c>
      <c r="BR231" s="220" t="str">
        <f t="shared" si="240"/>
        <v/>
      </c>
      <c r="BS231" s="220" t="str">
        <f>IF(AM231,VLOOKUP(AT231,'Beschäftigungsgruppen Honorare'!$I$17:$L$23,3,FALSE),"")</f>
        <v/>
      </c>
      <c r="BT231" s="220" t="str">
        <f>IF(AM231,VLOOKUP(AT231,'Beschäftigungsgruppen Honorare'!$I$17:$L$23,4,FALSE),"")</f>
        <v/>
      </c>
      <c r="BU231" s="220" t="b">
        <f>E231&lt;&gt;config!$H$20</f>
        <v>1</v>
      </c>
      <c r="BV231" s="64" t="b">
        <f t="shared" si="241"/>
        <v>0</v>
      </c>
      <c r="BW231" s="53" t="b">
        <f t="shared" si="242"/>
        <v>0</v>
      </c>
      <c r="BX231" s="53"/>
      <c r="BY231" s="53"/>
      <c r="BZ231" s="53"/>
      <c r="CA231" s="53"/>
      <c r="CB231" s="53"/>
      <c r="CI231" s="53"/>
      <c r="CJ231" s="53"/>
      <c r="CK231" s="53"/>
    </row>
    <row r="232" spans="2:89" ht="15" customHeight="1" x14ac:dyDescent="0.2">
      <c r="B232" s="203" t="str">
        <f t="shared" si="243"/>
        <v/>
      </c>
      <c r="C232" s="217"/>
      <c r="D232" s="127"/>
      <c r="E232" s="96"/>
      <c r="F232" s="271"/>
      <c r="G232" s="180"/>
      <c r="H232" s="181"/>
      <c r="I232" s="219"/>
      <c r="J232" s="259"/>
      <c r="K232" s="181"/>
      <c r="L232" s="273"/>
      <c r="M232" s="207" t="str">
        <f t="shared" si="195"/>
        <v/>
      </c>
      <c r="N232" s="160" t="str">
        <f t="shared" si="196"/>
        <v/>
      </c>
      <c r="O232" s="161" t="str">
        <f t="shared" si="249"/>
        <v/>
      </c>
      <c r="P232" s="252" t="str">
        <f t="shared" si="250"/>
        <v/>
      </c>
      <c r="Q232" s="254" t="str">
        <f t="shared" si="251"/>
        <v/>
      </c>
      <c r="R232" s="252" t="str">
        <f t="shared" si="197"/>
        <v/>
      </c>
      <c r="S232" s="258" t="str">
        <f t="shared" si="244"/>
        <v/>
      </c>
      <c r="T232" s="252" t="str">
        <f t="shared" si="245"/>
        <v/>
      </c>
      <c r="U232" s="258" t="str">
        <f t="shared" si="246"/>
        <v/>
      </c>
      <c r="V232" s="252" t="str">
        <f t="shared" si="247"/>
        <v/>
      </c>
      <c r="W232" s="258" t="str">
        <f t="shared" si="248"/>
        <v/>
      </c>
      <c r="X232" s="120"/>
      <c r="Y232" s="267"/>
      <c r="Z232" s="4" t="b">
        <f t="shared" si="198"/>
        <v>1</v>
      </c>
      <c r="AA232" s="4" t="b">
        <f t="shared" si="199"/>
        <v>0</v>
      </c>
      <c r="AB232" s="61" t="str">
        <f t="shared" si="200"/>
        <v/>
      </c>
      <c r="AC232" s="61" t="str">
        <f t="shared" si="201"/>
        <v/>
      </c>
      <c r="AD232" s="61" t="str">
        <f t="shared" si="202"/>
        <v/>
      </c>
      <c r="AE232" s="61" t="str">
        <f t="shared" si="203"/>
        <v/>
      </c>
      <c r="AF232" s="232" t="str">
        <f t="shared" si="204"/>
        <v/>
      </c>
      <c r="AG232" s="61" t="str">
        <f t="shared" si="205"/>
        <v/>
      </c>
      <c r="AH232" s="61" t="b">
        <f t="shared" si="206"/>
        <v>0</v>
      </c>
      <c r="AI232" s="61" t="b">
        <f t="shared" si="207"/>
        <v>1</v>
      </c>
      <c r="AJ232" s="61" t="b">
        <f t="shared" si="208"/>
        <v>1</v>
      </c>
      <c r="AK232" s="61" t="b">
        <f t="shared" si="209"/>
        <v>0</v>
      </c>
      <c r="AL232" s="61" t="b">
        <f t="shared" si="210"/>
        <v>0</v>
      </c>
      <c r="AM232" s="220" t="b">
        <f t="shared" si="211"/>
        <v>0</v>
      </c>
      <c r="AN232" s="220" t="b">
        <f t="shared" si="212"/>
        <v>0</v>
      </c>
      <c r="AO232" s="220" t="str">
        <f t="shared" si="213"/>
        <v/>
      </c>
      <c r="AP232" s="220" t="str">
        <f t="shared" si="214"/>
        <v/>
      </c>
      <c r="AQ232" s="220" t="str">
        <f t="shared" si="215"/>
        <v/>
      </c>
      <c r="AR232" s="220" t="str">
        <f t="shared" si="216"/>
        <v/>
      </c>
      <c r="AS232" s="4" t="str">
        <f t="shared" si="217"/>
        <v/>
      </c>
      <c r="AT232" s="220" t="str">
        <f t="shared" si="218"/>
        <v/>
      </c>
      <c r="AU232" s="220" t="str">
        <f t="shared" si="219"/>
        <v/>
      </c>
      <c r="AV232" s="220" t="str">
        <f t="shared" si="220"/>
        <v/>
      </c>
      <c r="AW232" s="233" t="str">
        <f t="shared" si="221"/>
        <v/>
      </c>
      <c r="AX232" s="233" t="str">
        <f t="shared" si="222"/>
        <v/>
      </c>
      <c r="AY232" s="222" t="str">
        <f t="shared" si="223"/>
        <v/>
      </c>
      <c r="AZ232" s="222" t="str">
        <f t="shared" si="224"/>
        <v/>
      </c>
      <c r="BA232" s="220" t="str">
        <f t="shared" si="225"/>
        <v/>
      </c>
      <c r="BB232" s="222" t="str">
        <f t="shared" si="226"/>
        <v/>
      </c>
      <c r="BC232" s="233" t="str">
        <f t="shared" si="227"/>
        <v/>
      </c>
      <c r="BD232" s="222" t="str">
        <f t="shared" si="228"/>
        <v/>
      </c>
      <c r="BE232" s="222" t="str">
        <f t="shared" si="229"/>
        <v/>
      </c>
      <c r="BF232" s="222" t="str">
        <f t="shared" si="230"/>
        <v/>
      </c>
      <c r="BG232" s="222" t="str">
        <f t="shared" si="231"/>
        <v/>
      </c>
      <c r="BH232" s="222" t="str">
        <f t="shared" si="232"/>
        <v/>
      </c>
      <c r="BI232" s="222" t="str">
        <f t="shared" si="233"/>
        <v/>
      </c>
      <c r="BJ232" s="222" t="str">
        <f t="shared" si="234"/>
        <v/>
      </c>
      <c r="BK232" s="222" t="str">
        <f t="shared" si="235"/>
        <v/>
      </c>
      <c r="BL232" s="220" t="str">
        <f t="shared" si="236"/>
        <v/>
      </c>
      <c r="BM232" s="220" t="str">
        <f t="shared" si="237"/>
        <v/>
      </c>
      <c r="BN232" s="220" t="str">
        <f t="shared" si="238"/>
        <v/>
      </c>
      <c r="BO232" s="220" t="str">
        <f t="shared" si="239"/>
        <v/>
      </c>
      <c r="BP232" s="220" t="str">
        <f>IF(AM232,VLOOKUP(AT232,'Beschäftigungsgruppen Honorare'!$I$17:$J$23,2,FALSE),"")</f>
        <v/>
      </c>
      <c r="BQ232" s="220" t="str">
        <f>IF(AN232,INDEX('Beschäftigungsgruppen Honorare'!$J$28:$M$31,BO232,BN232),"")</f>
        <v/>
      </c>
      <c r="BR232" s="220" t="str">
        <f t="shared" si="240"/>
        <v/>
      </c>
      <c r="BS232" s="220" t="str">
        <f>IF(AM232,VLOOKUP(AT232,'Beschäftigungsgruppen Honorare'!$I$17:$L$23,3,FALSE),"")</f>
        <v/>
      </c>
      <c r="BT232" s="220" t="str">
        <f>IF(AM232,VLOOKUP(AT232,'Beschäftigungsgruppen Honorare'!$I$17:$L$23,4,FALSE),"")</f>
        <v/>
      </c>
      <c r="BU232" s="220" t="b">
        <f>E232&lt;&gt;config!$H$20</f>
        <v>1</v>
      </c>
      <c r="BV232" s="64" t="b">
        <f t="shared" si="241"/>
        <v>0</v>
      </c>
      <c r="BW232" s="53" t="b">
        <f t="shared" si="242"/>
        <v>0</v>
      </c>
      <c r="BX232" s="53"/>
      <c r="BY232" s="53"/>
      <c r="BZ232" s="53"/>
      <c r="CA232" s="53"/>
      <c r="CB232" s="53"/>
      <c r="CI232" s="53"/>
      <c r="CJ232" s="53"/>
      <c r="CK232" s="53"/>
    </row>
    <row r="233" spans="2:89" ht="15" customHeight="1" x14ac:dyDescent="0.2">
      <c r="B233" s="203" t="str">
        <f t="shared" si="243"/>
        <v/>
      </c>
      <c r="C233" s="217"/>
      <c r="D233" s="127"/>
      <c r="E233" s="96"/>
      <c r="F233" s="271"/>
      <c r="G233" s="180"/>
      <c r="H233" s="181"/>
      <c r="I233" s="219"/>
      <c r="J233" s="259"/>
      <c r="K233" s="181"/>
      <c r="L233" s="273"/>
      <c r="M233" s="207" t="str">
        <f t="shared" si="195"/>
        <v/>
      </c>
      <c r="N233" s="160" t="str">
        <f t="shared" si="196"/>
        <v/>
      </c>
      <c r="O233" s="161" t="str">
        <f t="shared" si="249"/>
        <v/>
      </c>
      <c r="P233" s="252" t="str">
        <f t="shared" si="250"/>
        <v/>
      </c>
      <c r="Q233" s="254" t="str">
        <f t="shared" si="251"/>
        <v/>
      </c>
      <c r="R233" s="252" t="str">
        <f t="shared" si="197"/>
        <v/>
      </c>
      <c r="S233" s="258" t="str">
        <f t="shared" si="244"/>
        <v/>
      </c>
      <c r="T233" s="252" t="str">
        <f t="shared" si="245"/>
        <v/>
      </c>
      <c r="U233" s="258" t="str">
        <f t="shared" si="246"/>
        <v/>
      </c>
      <c r="V233" s="252" t="str">
        <f t="shared" si="247"/>
        <v/>
      </c>
      <c r="W233" s="258" t="str">
        <f t="shared" si="248"/>
        <v/>
      </c>
      <c r="X233" s="120"/>
      <c r="Y233" s="267"/>
      <c r="Z233" s="4" t="b">
        <f t="shared" si="198"/>
        <v>1</v>
      </c>
      <c r="AA233" s="4" t="b">
        <f t="shared" si="199"/>
        <v>0</v>
      </c>
      <c r="AB233" s="61" t="str">
        <f t="shared" si="200"/>
        <v/>
      </c>
      <c r="AC233" s="61" t="str">
        <f t="shared" si="201"/>
        <v/>
      </c>
      <c r="AD233" s="61" t="str">
        <f t="shared" si="202"/>
        <v/>
      </c>
      <c r="AE233" s="61" t="str">
        <f t="shared" si="203"/>
        <v/>
      </c>
      <c r="AF233" s="232" t="str">
        <f t="shared" si="204"/>
        <v/>
      </c>
      <c r="AG233" s="61" t="str">
        <f t="shared" si="205"/>
        <v/>
      </c>
      <c r="AH233" s="61" t="b">
        <f t="shared" si="206"/>
        <v>0</v>
      </c>
      <c r="AI233" s="61" t="b">
        <f t="shared" si="207"/>
        <v>1</v>
      </c>
      <c r="AJ233" s="61" t="b">
        <f t="shared" si="208"/>
        <v>1</v>
      </c>
      <c r="AK233" s="61" t="b">
        <f t="shared" si="209"/>
        <v>0</v>
      </c>
      <c r="AL233" s="61" t="b">
        <f t="shared" si="210"/>
        <v>0</v>
      </c>
      <c r="AM233" s="220" t="b">
        <f t="shared" si="211"/>
        <v>0</v>
      </c>
      <c r="AN233" s="220" t="b">
        <f t="shared" si="212"/>
        <v>0</v>
      </c>
      <c r="AO233" s="220" t="str">
        <f t="shared" si="213"/>
        <v/>
      </c>
      <c r="AP233" s="220" t="str">
        <f t="shared" si="214"/>
        <v/>
      </c>
      <c r="AQ233" s="220" t="str">
        <f t="shared" si="215"/>
        <v/>
      </c>
      <c r="AR233" s="220" t="str">
        <f t="shared" si="216"/>
        <v/>
      </c>
      <c r="AS233" s="4" t="str">
        <f t="shared" si="217"/>
        <v/>
      </c>
      <c r="AT233" s="220" t="str">
        <f t="shared" si="218"/>
        <v/>
      </c>
      <c r="AU233" s="220" t="str">
        <f t="shared" si="219"/>
        <v/>
      </c>
      <c r="AV233" s="220" t="str">
        <f t="shared" si="220"/>
        <v/>
      </c>
      <c r="AW233" s="233" t="str">
        <f t="shared" si="221"/>
        <v/>
      </c>
      <c r="AX233" s="233" t="str">
        <f t="shared" si="222"/>
        <v/>
      </c>
      <c r="AY233" s="222" t="str">
        <f t="shared" si="223"/>
        <v/>
      </c>
      <c r="AZ233" s="222" t="str">
        <f t="shared" si="224"/>
        <v/>
      </c>
      <c r="BA233" s="220" t="str">
        <f t="shared" si="225"/>
        <v/>
      </c>
      <c r="BB233" s="222" t="str">
        <f t="shared" si="226"/>
        <v/>
      </c>
      <c r="BC233" s="233" t="str">
        <f t="shared" si="227"/>
        <v/>
      </c>
      <c r="BD233" s="222" t="str">
        <f t="shared" si="228"/>
        <v/>
      </c>
      <c r="BE233" s="222" t="str">
        <f t="shared" si="229"/>
        <v/>
      </c>
      <c r="BF233" s="222" t="str">
        <f t="shared" si="230"/>
        <v/>
      </c>
      <c r="BG233" s="222" t="str">
        <f t="shared" si="231"/>
        <v/>
      </c>
      <c r="BH233" s="222" t="str">
        <f t="shared" si="232"/>
        <v/>
      </c>
      <c r="BI233" s="222" t="str">
        <f t="shared" si="233"/>
        <v/>
      </c>
      <c r="BJ233" s="222" t="str">
        <f t="shared" si="234"/>
        <v/>
      </c>
      <c r="BK233" s="222" t="str">
        <f t="shared" si="235"/>
        <v/>
      </c>
      <c r="BL233" s="220" t="str">
        <f t="shared" si="236"/>
        <v/>
      </c>
      <c r="BM233" s="220" t="str">
        <f t="shared" si="237"/>
        <v/>
      </c>
      <c r="BN233" s="220" t="str">
        <f t="shared" si="238"/>
        <v/>
      </c>
      <c r="BO233" s="220" t="str">
        <f t="shared" si="239"/>
        <v/>
      </c>
      <c r="BP233" s="220" t="str">
        <f>IF(AM233,VLOOKUP(AT233,'Beschäftigungsgruppen Honorare'!$I$17:$J$23,2,FALSE),"")</f>
        <v/>
      </c>
      <c r="BQ233" s="220" t="str">
        <f>IF(AN233,INDEX('Beschäftigungsgruppen Honorare'!$J$28:$M$31,BO233,BN233),"")</f>
        <v/>
      </c>
      <c r="BR233" s="220" t="str">
        <f t="shared" si="240"/>
        <v/>
      </c>
      <c r="BS233" s="220" t="str">
        <f>IF(AM233,VLOOKUP(AT233,'Beschäftigungsgruppen Honorare'!$I$17:$L$23,3,FALSE),"")</f>
        <v/>
      </c>
      <c r="BT233" s="220" t="str">
        <f>IF(AM233,VLOOKUP(AT233,'Beschäftigungsgruppen Honorare'!$I$17:$L$23,4,FALSE),"")</f>
        <v/>
      </c>
      <c r="BU233" s="220" t="b">
        <f>E233&lt;&gt;config!$H$20</f>
        <v>1</v>
      </c>
      <c r="BV233" s="64" t="b">
        <f t="shared" si="241"/>
        <v>0</v>
      </c>
      <c r="BW233" s="53" t="b">
        <f t="shared" si="242"/>
        <v>0</v>
      </c>
      <c r="BX233" s="53"/>
      <c r="BY233" s="53"/>
      <c r="BZ233" s="53"/>
      <c r="CA233" s="53"/>
      <c r="CB233" s="53"/>
      <c r="CI233" s="53"/>
      <c r="CJ233" s="53"/>
      <c r="CK233" s="53"/>
    </row>
    <row r="234" spans="2:89" ht="15" customHeight="1" x14ac:dyDescent="0.2">
      <c r="B234" s="203" t="str">
        <f t="shared" si="243"/>
        <v/>
      </c>
      <c r="C234" s="217"/>
      <c r="D234" s="127"/>
      <c r="E234" s="96"/>
      <c r="F234" s="271"/>
      <c r="G234" s="180"/>
      <c r="H234" s="181"/>
      <c r="I234" s="219"/>
      <c r="J234" s="259"/>
      <c r="K234" s="181"/>
      <c r="L234" s="273"/>
      <c r="M234" s="207" t="str">
        <f t="shared" si="195"/>
        <v/>
      </c>
      <c r="N234" s="160" t="str">
        <f t="shared" si="196"/>
        <v/>
      </c>
      <c r="O234" s="161" t="str">
        <f t="shared" si="249"/>
        <v/>
      </c>
      <c r="P234" s="252" t="str">
        <f t="shared" si="250"/>
        <v/>
      </c>
      <c r="Q234" s="254" t="str">
        <f t="shared" si="251"/>
        <v/>
      </c>
      <c r="R234" s="252" t="str">
        <f t="shared" si="197"/>
        <v/>
      </c>
      <c r="S234" s="258" t="str">
        <f t="shared" si="244"/>
        <v/>
      </c>
      <c r="T234" s="252" t="str">
        <f t="shared" si="245"/>
        <v/>
      </c>
      <c r="U234" s="258" t="str">
        <f t="shared" si="246"/>
        <v/>
      </c>
      <c r="V234" s="252" t="str">
        <f t="shared" si="247"/>
        <v/>
      </c>
      <c r="W234" s="258" t="str">
        <f t="shared" si="248"/>
        <v/>
      </c>
      <c r="X234" s="120"/>
      <c r="Y234" s="267"/>
      <c r="Z234" s="4" t="b">
        <f t="shared" si="198"/>
        <v>1</v>
      </c>
      <c r="AA234" s="4" t="b">
        <f t="shared" si="199"/>
        <v>0</v>
      </c>
      <c r="AB234" s="61" t="str">
        <f t="shared" si="200"/>
        <v/>
      </c>
      <c r="AC234" s="61" t="str">
        <f t="shared" si="201"/>
        <v/>
      </c>
      <c r="AD234" s="61" t="str">
        <f t="shared" si="202"/>
        <v/>
      </c>
      <c r="AE234" s="61" t="str">
        <f t="shared" si="203"/>
        <v/>
      </c>
      <c r="AF234" s="232" t="str">
        <f t="shared" si="204"/>
        <v/>
      </c>
      <c r="AG234" s="61" t="str">
        <f t="shared" si="205"/>
        <v/>
      </c>
      <c r="AH234" s="61" t="b">
        <f t="shared" si="206"/>
        <v>0</v>
      </c>
      <c r="AI234" s="61" t="b">
        <f t="shared" si="207"/>
        <v>1</v>
      </c>
      <c r="AJ234" s="61" t="b">
        <f t="shared" si="208"/>
        <v>1</v>
      </c>
      <c r="AK234" s="61" t="b">
        <f t="shared" si="209"/>
        <v>0</v>
      </c>
      <c r="AL234" s="61" t="b">
        <f t="shared" si="210"/>
        <v>0</v>
      </c>
      <c r="AM234" s="220" t="b">
        <f t="shared" si="211"/>
        <v>0</v>
      </c>
      <c r="AN234" s="220" t="b">
        <f t="shared" si="212"/>
        <v>0</v>
      </c>
      <c r="AO234" s="220" t="str">
        <f t="shared" si="213"/>
        <v/>
      </c>
      <c r="AP234" s="220" t="str">
        <f t="shared" si="214"/>
        <v/>
      </c>
      <c r="AQ234" s="220" t="str">
        <f t="shared" si="215"/>
        <v/>
      </c>
      <c r="AR234" s="220" t="str">
        <f t="shared" si="216"/>
        <v/>
      </c>
      <c r="AS234" s="4" t="str">
        <f t="shared" si="217"/>
        <v/>
      </c>
      <c r="AT234" s="220" t="str">
        <f t="shared" si="218"/>
        <v/>
      </c>
      <c r="AU234" s="220" t="str">
        <f t="shared" si="219"/>
        <v/>
      </c>
      <c r="AV234" s="220" t="str">
        <f t="shared" si="220"/>
        <v/>
      </c>
      <c r="AW234" s="233" t="str">
        <f t="shared" si="221"/>
        <v/>
      </c>
      <c r="AX234" s="233" t="str">
        <f t="shared" si="222"/>
        <v/>
      </c>
      <c r="AY234" s="222" t="str">
        <f t="shared" si="223"/>
        <v/>
      </c>
      <c r="AZ234" s="222" t="str">
        <f t="shared" si="224"/>
        <v/>
      </c>
      <c r="BA234" s="220" t="str">
        <f t="shared" si="225"/>
        <v/>
      </c>
      <c r="BB234" s="222" t="str">
        <f t="shared" si="226"/>
        <v/>
      </c>
      <c r="BC234" s="233" t="str">
        <f t="shared" si="227"/>
        <v/>
      </c>
      <c r="BD234" s="222" t="str">
        <f t="shared" si="228"/>
        <v/>
      </c>
      <c r="BE234" s="222" t="str">
        <f t="shared" si="229"/>
        <v/>
      </c>
      <c r="BF234" s="222" t="str">
        <f t="shared" si="230"/>
        <v/>
      </c>
      <c r="BG234" s="222" t="str">
        <f t="shared" si="231"/>
        <v/>
      </c>
      <c r="BH234" s="222" t="str">
        <f t="shared" si="232"/>
        <v/>
      </c>
      <c r="BI234" s="222" t="str">
        <f t="shared" si="233"/>
        <v/>
      </c>
      <c r="BJ234" s="222" t="str">
        <f t="shared" si="234"/>
        <v/>
      </c>
      <c r="BK234" s="222" t="str">
        <f t="shared" si="235"/>
        <v/>
      </c>
      <c r="BL234" s="220" t="str">
        <f t="shared" si="236"/>
        <v/>
      </c>
      <c r="BM234" s="220" t="str">
        <f t="shared" si="237"/>
        <v/>
      </c>
      <c r="BN234" s="220" t="str">
        <f t="shared" si="238"/>
        <v/>
      </c>
      <c r="BO234" s="220" t="str">
        <f t="shared" si="239"/>
        <v/>
      </c>
      <c r="BP234" s="220" t="str">
        <f>IF(AM234,VLOOKUP(AT234,'Beschäftigungsgruppen Honorare'!$I$17:$J$23,2,FALSE),"")</f>
        <v/>
      </c>
      <c r="BQ234" s="220" t="str">
        <f>IF(AN234,INDEX('Beschäftigungsgruppen Honorare'!$J$28:$M$31,BO234,BN234),"")</f>
        <v/>
      </c>
      <c r="BR234" s="220" t="str">
        <f t="shared" si="240"/>
        <v/>
      </c>
      <c r="BS234" s="220" t="str">
        <f>IF(AM234,VLOOKUP(AT234,'Beschäftigungsgruppen Honorare'!$I$17:$L$23,3,FALSE),"")</f>
        <v/>
      </c>
      <c r="BT234" s="220" t="str">
        <f>IF(AM234,VLOOKUP(AT234,'Beschäftigungsgruppen Honorare'!$I$17:$L$23,4,FALSE),"")</f>
        <v/>
      </c>
      <c r="BU234" s="220" t="b">
        <f>E234&lt;&gt;config!$H$20</f>
        <v>1</v>
      </c>
      <c r="BV234" s="64" t="b">
        <f t="shared" si="241"/>
        <v>0</v>
      </c>
      <c r="BW234" s="53" t="b">
        <f t="shared" si="242"/>
        <v>0</v>
      </c>
      <c r="BX234" s="53"/>
      <c r="BY234" s="53"/>
      <c r="BZ234" s="53"/>
      <c r="CA234" s="53"/>
      <c r="CB234" s="53"/>
      <c r="CI234" s="53"/>
      <c r="CJ234" s="53"/>
      <c r="CK234" s="53"/>
    </row>
    <row r="235" spans="2:89" ht="15" customHeight="1" x14ac:dyDescent="0.2">
      <c r="B235" s="203" t="str">
        <f t="shared" si="243"/>
        <v/>
      </c>
      <c r="C235" s="217"/>
      <c r="D235" s="127"/>
      <c r="E235" s="96"/>
      <c r="F235" s="271"/>
      <c r="G235" s="180"/>
      <c r="H235" s="181"/>
      <c r="I235" s="219"/>
      <c r="J235" s="259"/>
      <c r="K235" s="181"/>
      <c r="L235" s="273"/>
      <c r="M235" s="207" t="str">
        <f t="shared" si="195"/>
        <v/>
      </c>
      <c r="N235" s="160" t="str">
        <f t="shared" si="196"/>
        <v/>
      </c>
      <c r="O235" s="161" t="str">
        <f t="shared" si="249"/>
        <v/>
      </c>
      <c r="P235" s="252" t="str">
        <f t="shared" si="250"/>
        <v/>
      </c>
      <c r="Q235" s="254" t="str">
        <f t="shared" si="251"/>
        <v/>
      </c>
      <c r="R235" s="252" t="str">
        <f t="shared" si="197"/>
        <v/>
      </c>
      <c r="S235" s="258" t="str">
        <f t="shared" si="244"/>
        <v/>
      </c>
      <c r="T235" s="252" t="str">
        <f t="shared" si="245"/>
        <v/>
      </c>
      <c r="U235" s="258" t="str">
        <f t="shared" si="246"/>
        <v/>
      </c>
      <c r="V235" s="252" t="str">
        <f t="shared" si="247"/>
        <v/>
      </c>
      <c r="W235" s="258" t="str">
        <f t="shared" si="248"/>
        <v/>
      </c>
      <c r="X235" s="120"/>
      <c r="Y235" s="267"/>
      <c r="Z235" s="4" t="b">
        <f t="shared" si="198"/>
        <v>1</v>
      </c>
      <c r="AA235" s="4" t="b">
        <f t="shared" si="199"/>
        <v>0</v>
      </c>
      <c r="AB235" s="61" t="str">
        <f t="shared" si="200"/>
        <v/>
      </c>
      <c r="AC235" s="61" t="str">
        <f t="shared" si="201"/>
        <v/>
      </c>
      <c r="AD235" s="61" t="str">
        <f t="shared" si="202"/>
        <v/>
      </c>
      <c r="AE235" s="61" t="str">
        <f t="shared" si="203"/>
        <v/>
      </c>
      <c r="AF235" s="232" t="str">
        <f t="shared" si="204"/>
        <v/>
      </c>
      <c r="AG235" s="61" t="str">
        <f t="shared" si="205"/>
        <v/>
      </c>
      <c r="AH235" s="61" t="b">
        <f t="shared" si="206"/>
        <v>0</v>
      </c>
      <c r="AI235" s="61" t="b">
        <f t="shared" si="207"/>
        <v>1</v>
      </c>
      <c r="AJ235" s="61" t="b">
        <f t="shared" si="208"/>
        <v>1</v>
      </c>
      <c r="AK235" s="61" t="b">
        <f t="shared" si="209"/>
        <v>0</v>
      </c>
      <c r="AL235" s="61" t="b">
        <f t="shared" si="210"/>
        <v>0</v>
      </c>
      <c r="AM235" s="220" t="b">
        <f t="shared" si="211"/>
        <v>0</v>
      </c>
      <c r="AN235" s="220" t="b">
        <f t="shared" si="212"/>
        <v>0</v>
      </c>
      <c r="AO235" s="220" t="str">
        <f t="shared" si="213"/>
        <v/>
      </c>
      <c r="AP235" s="220" t="str">
        <f t="shared" si="214"/>
        <v/>
      </c>
      <c r="AQ235" s="220" t="str">
        <f t="shared" si="215"/>
        <v/>
      </c>
      <c r="AR235" s="220" t="str">
        <f t="shared" si="216"/>
        <v/>
      </c>
      <c r="AS235" s="4" t="str">
        <f t="shared" si="217"/>
        <v/>
      </c>
      <c r="AT235" s="220" t="str">
        <f t="shared" si="218"/>
        <v/>
      </c>
      <c r="AU235" s="220" t="str">
        <f t="shared" si="219"/>
        <v/>
      </c>
      <c r="AV235" s="220" t="str">
        <f t="shared" si="220"/>
        <v/>
      </c>
      <c r="AW235" s="233" t="str">
        <f t="shared" si="221"/>
        <v/>
      </c>
      <c r="AX235" s="233" t="str">
        <f t="shared" si="222"/>
        <v/>
      </c>
      <c r="AY235" s="222" t="str">
        <f t="shared" si="223"/>
        <v/>
      </c>
      <c r="AZ235" s="222" t="str">
        <f t="shared" si="224"/>
        <v/>
      </c>
      <c r="BA235" s="220" t="str">
        <f t="shared" si="225"/>
        <v/>
      </c>
      <c r="BB235" s="222" t="str">
        <f t="shared" si="226"/>
        <v/>
      </c>
      <c r="BC235" s="233" t="str">
        <f t="shared" si="227"/>
        <v/>
      </c>
      <c r="BD235" s="222" t="str">
        <f t="shared" si="228"/>
        <v/>
      </c>
      <c r="BE235" s="222" t="str">
        <f t="shared" si="229"/>
        <v/>
      </c>
      <c r="BF235" s="222" t="str">
        <f t="shared" si="230"/>
        <v/>
      </c>
      <c r="BG235" s="222" t="str">
        <f t="shared" si="231"/>
        <v/>
      </c>
      <c r="BH235" s="222" t="str">
        <f t="shared" si="232"/>
        <v/>
      </c>
      <c r="BI235" s="222" t="str">
        <f t="shared" si="233"/>
        <v/>
      </c>
      <c r="BJ235" s="222" t="str">
        <f t="shared" si="234"/>
        <v/>
      </c>
      <c r="BK235" s="222" t="str">
        <f t="shared" si="235"/>
        <v/>
      </c>
      <c r="BL235" s="220" t="str">
        <f t="shared" si="236"/>
        <v/>
      </c>
      <c r="BM235" s="220" t="str">
        <f t="shared" si="237"/>
        <v/>
      </c>
      <c r="BN235" s="220" t="str">
        <f t="shared" si="238"/>
        <v/>
      </c>
      <c r="BO235" s="220" t="str">
        <f t="shared" si="239"/>
        <v/>
      </c>
      <c r="BP235" s="220" t="str">
        <f>IF(AM235,VLOOKUP(AT235,'Beschäftigungsgruppen Honorare'!$I$17:$J$23,2,FALSE),"")</f>
        <v/>
      </c>
      <c r="BQ235" s="220" t="str">
        <f>IF(AN235,INDEX('Beschäftigungsgruppen Honorare'!$J$28:$M$31,BO235,BN235),"")</f>
        <v/>
      </c>
      <c r="BR235" s="220" t="str">
        <f t="shared" si="240"/>
        <v/>
      </c>
      <c r="BS235" s="220" t="str">
        <f>IF(AM235,VLOOKUP(AT235,'Beschäftigungsgruppen Honorare'!$I$17:$L$23,3,FALSE),"")</f>
        <v/>
      </c>
      <c r="BT235" s="220" t="str">
        <f>IF(AM235,VLOOKUP(AT235,'Beschäftigungsgruppen Honorare'!$I$17:$L$23,4,FALSE),"")</f>
        <v/>
      </c>
      <c r="BU235" s="220" t="b">
        <f>E235&lt;&gt;config!$H$20</f>
        <v>1</v>
      </c>
      <c r="BV235" s="64" t="b">
        <f t="shared" si="241"/>
        <v>0</v>
      </c>
      <c r="BW235" s="53" t="b">
        <f t="shared" si="242"/>
        <v>0</v>
      </c>
      <c r="BX235" s="53"/>
      <c r="BY235" s="53"/>
      <c r="BZ235" s="53"/>
      <c r="CA235" s="53"/>
      <c r="CB235" s="53"/>
      <c r="CI235" s="53"/>
      <c r="CJ235" s="53"/>
      <c r="CK235" s="53"/>
    </row>
    <row r="236" spans="2:89" ht="15" customHeight="1" x14ac:dyDescent="0.2">
      <c r="B236" s="203" t="str">
        <f t="shared" si="243"/>
        <v/>
      </c>
      <c r="C236" s="217"/>
      <c r="D236" s="127"/>
      <c r="E236" s="96"/>
      <c r="F236" s="271"/>
      <c r="G236" s="180"/>
      <c r="H236" s="181"/>
      <c r="I236" s="219"/>
      <c r="J236" s="259"/>
      <c r="K236" s="181"/>
      <c r="L236" s="273"/>
      <c r="M236" s="207" t="str">
        <f t="shared" si="195"/>
        <v/>
      </c>
      <c r="N236" s="160" t="str">
        <f t="shared" si="196"/>
        <v/>
      </c>
      <c r="O236" s="161" t="str">
        <f t="shared" si="249"/>
        <v/>
      </c>
      <c r="P236" s="252" t="str">
        <f t="shared" si="250"/>
        <v/>
      </c>
      <c r="Q236" s="254" t="str">
        <f t="shared" si="251"/>
        <v/>
      </c>
      <c r="R236" s="252" t="str">
        <f t="shared" si="197"/>
        <v/>
      </c>
      <c r="S236" s="258" t="str">
        <f t="shared" si="244"/>
        <v/>
      </c>
      <c r="T236" s="252" t="str">
        <f t="shared" si="245"/>
        <v/>
      </c>
      <c r="U236" s="258" t="str">
        <f t="shared" si="246"/>
        <v/>
      </c>
      <c r="V236" s="252" t="str">
        <f t="shared" si="247"/>
        <v/>
      </c>
      <c r="W236" s="258" t="str">
        <f t="shared" si="248"/>
        <v/>
      </c>
      <c r="X236" s="120"/>
      <c r="Y236" s="267"/>
      <c r="Z236" s="4" t="b">
        <f t="shared" si="198"/>
        <v>1</v>
      </c>
      <c r="AA236" s="4" t="b">
        <f t="shared" si="199"/>
        <v>0</v>
      </c>
      <c r="AB236" s="61" t="str">
        <f t="shared" si="200"/>
        <v/>
      </c>
      <c r="AC236" s="61" t="str">
        <f t="shared" si="201"/>
        <v/>
      </c>
      <c r="AD236" s="61" t="str">
        <f t="shared" si="202"/>
        <v/>
      </c>
      <c r="AE236" s="61" t="str">
        <f t="shared" si="203"/>
        <v/>
      </c>
      <c r="AF236" s="232" t="str">
        <f t="shared" si="204"/>
        <v/>
      </c>
      <c r="AG236" s="61" t="str">
        <f t="shared" si="205"/>
        <v/>
      </c>
      <c r="AH236" s="61" t="b">
        <f t="shared" si="206"/>
        <v>0</v>
      </c>
      <c r="AI236" s="61" t="b">
        <f t="shared" si="207"/>
        <v>1</v>
      </c>
      <c r="AJ236" s="61" t="b">
        <f t="shared" si="208"/>
        <v>1</v>
      </c>
      <c r="AK236" s="61" t="b">
        <f t="shared" si="209"/>
        <v>0</v>
      </c>
      <c r="AL236" s="61" t="b">
        <f t="shared" si="210"/>
        <v>0</v>
      </c>
      <c r="AM236" s="220" t="b">
        <f t="shared" si="211"/>
        <v>0</v>
      </c>
      <c r="AN236" s="220" t="b">
        <f t="shared" si="212"/>
        <v>0</v>
      </c>
      <c r="AO236" s="220" t="str">
        <f t="shared" si="213"/>
        <v/>
      </c>
      <c r="AP236" s="220" t="str">
        <f t="shared" si="214"/>
        <v/>
      </c>
      <c r="AQ236" s="220" t="str">
        <f t="shared" si="215"/>
        <v/>
      </c>
      <c r="AR236" s="220" t="str">
        <f t="shared" si="216"/>
        <v/>
      </c>
      <c r="AS236" s="4" t="str">
        <f t="shared" si="217"/>
        <v/>
      </c>
      <c r="AT236" s="220" t="str">
        <f t="shared" si="218"/>
        <v/>
      </c>
      <c r="AU236" s="220" t="str">
        <f t="shared" si="219"/>
        <v/>
      </c>
      <c r="AV236" s="220" t="str">
        <f t="shared" si="220"/>
        <v/>
      </c>
      <c r="AW236" s="233" t="str">
        <f t="shared" si="221"/>
        <v/>
      </c>
      <c r="AX236" s="233" t="str">
        <f t="shared" si="222"/>
        <v/>
      </c>
      <c r="AY236" s="222" t="str">
        <f t="shared" si="223"/>
        <v/>
      </c>
      <c r="AZ236" s="222" t="str">
        <f t="shared" si="224"/>
        <v/>
      </c>
      <c r="BA236" s="220" t="str">
        <f t="shared" si="225"/>
        <v/>
      </c>
      <c r="BB236" s="222" t="str">
        <f t="shared" si="226"/>
        <v/>
      </c>
      <c r="BC236" s="233" t="str">
        <f t="shared" si="227"/>
        <v/>
      </c>
      <c r="BD236" s="222" t="str">
        <f t="shared" si="228"/>
        <v/>
      </c>
      <c r="BE236" s="222" t="str">
        <f t="shared" si="229"/>
        <v/>
      </c>
      <c r="BF236" s="222" t="str">
        <f t="shared" si="230"/>
        <v/>
      </c>
      <c r="BG236" s="222" t="str">
        <f t="shared" si="231"/>
        <v/>
      </c>
      <c r="BH236" s="222" t="str">
        <f t="shared" si="232"/>
        <v/>
      </c>
      <c r="BI236" s="222" t="str">
        <f t="shared" si="233"/>
        <v/>
      </c>
      <c r="BJ236" s="222" t="str">
        <f t="shared" si="234"/>
        <v/>
      </c>
      <c r="BK236" s="222" t="str">
        <f t="shared" si="235"/>
        <v/>
      </c>
      <c r="BL236" s="220" t="str">
        <f t="shared" si="236"/>
        <v/>
      </c>
      <c r="BM236" s="220" t="str">
        <f t="shared" si="237"/>
        <v/>
      </c>
      <c r="BN236" s="220" t="str">
        <f t="shared" si="238"/>
        <v/>
      </c>
      <c r="BO236" s="220" t="str">
        <f t="shared" si="239"/>
        <v/>
      </c>
      <c r="BP236" s="220" t="str">
        <f>IF(AM236,VLOOKUP(AT236,'Beschäftigungsgruppen Honorare'!$I$17:$J$23,2,FALSE),"")</f>
        <v/>
      </c>
      <c r="BQ236" s="220" t="str">
        <f>IF(AN236,INDEX('Beschäftigungsgruppen Honorare'!$J$28:$M$31,BO236,BN236),"")</f>
        <v/>
      </c>
      <c r="BR236" s="220" t="str">
        <f t="shared" si="240"/>
        <v/>
      </c>
      <c r="BS236" s="220" t="str">
        <f>IF(AM236,VLOOKUP(AT236,'Beschäftigungsgruppen Honorare'!$I$17:$L$23,3,FALSE),"")</f>
        <v/>
      </c>
      <c r="BT236" s="220" t="str">
        <f>IF(AM236,VLOOKUP(AT236,'Beschäftigungsgruppen Honorare'!$I$17:$L$23,4,FALSE),"")</f>
        <v/>
      </c>
      <c r="BU236" s="220" t="b">
        <f>E236&lt;&gt;config!$H$20</f>
        <v>1</v>
      </c>
      <c r="BV236" s="64" t="b">
        <f t="shared" si="241"/>
        <v>0</v>
      </c>
      <c r="BW236" s="53" t="b">
        <f t="shared" si="242"/>
        <v>0</v>
      </c>
      <c r="BX236" s="53"/>
      <c r="BY236" s="53"/>
      <c r="BZ236" s="53"/>
      <c r="CA236" s="53"/>
      <c r="CB236" s="53"/>
      <c r="CI236" s="53"/>
      <c r="CJ236" s="53"/>
      <c r="CK236" s="53"/>
    </row>
    <row r="237" spans="2:89" ht="15" customHeight="1" x14ac:dyDescent="0.2">
      <c r="B237" s="203" t="str">
        <f t="shared" si="243"/>
        <v/>
      </c>
      <c r="C237" s="217"/>
      <c r="D237" s="127"/>
      <c r="E237" s="96"/>
      <c r="F237" s="271"/>
      <c r="G237" s="180"/>
      <c r="H237" s="181"/>
      <c r="I237" s="219"/>
      <c r="J237" s="259"/>
      <c r="K237" s="181"/>
      <c r="L237" s="273"/>
      <c r="M237" s="207" t="str">
        <f t="shared" si="195"/>
        <v/>
      </c>
      <c r="N237" s="160" t="str">
        <f t="shared" si="196"/>
        <v/>
      </c>
      <c r="O237" s="161" t="str">
        <f t="shared" si="249"/>
        <v/>
      </c>
      <c r="P237" s="252" t="str">
        <f t="shared" si="250"/>
        <v/>
      </c>
      <c r="Q237" s="254" t="str">
        <f t="shared" si="251"/>
        <v/>
      </c>
      <c r="R237" s="252" t="str">
        <f t="shared" si="197"/>
        <v/>
      </c>
      <c r="S237" s="258" t="str">
        <f t="shared" si="244"/>
        <v/>
      </c>
      <c r="T237" s="252" t="str">
        <f t="shared" si="245"/>
        <v/>
      </c>
      <c r="U237" s="258" t="str">
        <f t="shared" si="246"/>
        <v/>
      </c>
      <c r="V237" s="252" t="str">
        <f t="shared" si="247"/>
        <v/>
      </c>
      <c r="W237" s="258" t="str">
        <f t="shared" si="248"/>
        <v/>
      </c>
      <c r="X237" s="120"/>
      <c r="Y237" s="267"/>
      <c r="Z237" s="4" t="b">
        <f t="shared" si="198"/>
        <v>1</v>
      </c>
      <c r="AA237" s="4" t="b">
        <f t="shared" si="199"/>
        <v>0</v>
      </c>
      <c r="AB237" s="61" t="str">
        <f t="shared" si="200"/>
        <v/>
      </c>
      <c r="AC237" s="61" t="str">
        <f t="shared" si="201"/>
        <v/>
      </c>
      <c r="AD237" s="61" t="str">
        <f t="shared" si="202"/>
        <v/>
      </c>
      <c r="AE237" s="61" t="str">
        <f t="shared" si="203"/>
        <v/>
      </c>
      <c r="AF237" s="232" t="str">
        <f t="shared" si="204"/>
        <v/>
      </c>
      <c r="AG237" s="61" t="str">
        <f t="shared" si="205"/>
        <v/>
      </c>
      <c r="AH237" s="61" t="b">
        <f t="shared" si="206"/>
        <v>0</v>
      </c>
      <c r="AI237" s="61" t="b">
        <f t="shared" si="207"/>
        <v>1</v>
      </c>
      <c r="AJ237" s="61" t="b">
        <f t="shared" si="208"/>
        <v>1</v>
      </c>
      <c r="AK237" s="61" t="b">
        <f t="shared" si="209"/>
        <v>0</v>
      </c>
      <c r="AL237" s="61" t="b">
        <f t="shared" si="210"/>
        <v>0</v>
      </c>
      <c r="AM237" s="220" t="b">
        <f t="shared" si="211"/>
        <v>0</v>
      </c>
      <c r="AN237" s="220" t="b">
        <f t="shared" si="212"/>
        <v>0</v>
      </c>
      <c r="AO237" s="220" t="str">
        <f t="shared" si="213"/>
        <v/>
      </c>
      <c r="AP237" s="220" t="str">
        <f t="shared" si="214"/>
        <v/>
      </c>
      <c r="AQ237" s="220" t="str">
        <f t="shared" si="215"/>
        <v/>
      </c>
      <c r="AR237" s="220" t="str">
        <f t="shared" si="216"/>
        <v/>
      </c>
      <c r="AS237" s="4" t="str">
        <f t="shared" si="217"/>
        <v/>
      </c>
      <c r="AT237" s="220" t="str">
        <f t="shared" si="218"/>
        <v/>
      </c>
      <c r="AU237" s="220" t="str">
        <f t="shared" si="219"/>
        <v/>
      </c>
      <c r="AV237" s="220" t="str">
        <f t="shared" si="220"/>
        <v/>
      </c>
      <c r="AW237" s="233" t="str">
        <f t="shared" si="221"/>
        <v/>
      </c>
      <c r="AX237" s="233" t="str">
        <f t="shared" si="222"/>
        <v/>
      </c>
      <c r="AY237" s="222" t="str">
        <f t="shared" si="223"/>
        <v/>
      </c>
      <c r="AZ237" s="222" t="str">
        <f t="shared" si="224"/>
        <v/>
      </c>
      <c r="BA237" s="220" t="str">
        <f t="shared" si="225"/>
        <v/>
      </c>
      <c r="BB237" s="222" t="str">
        <f t="shared" si="226"/>
        <v/>
      </c>
      <c r="BC237" s="233" t="str">
        <f t="shared" si="227"/>
        <v/>
      </c>
      <c r="BD237" s="222" t="str">
        <f t="shared" si="228"/>
        <v/>
      </c>
      <c r="BE237" s="222" t="str">
        <f t="shared" si="229"/>
        <v/>
      </c>
      <c r="BF237" s="222" t="str">
        <f t="shared" si="230"/>
        <v/>
      </c>
      <c r="BG237" s="222" t="str">
        <f t="shared" si="231"/>
        <v/>
      </c>
      <c r="BH237" s="222" t="str">
        <f t="shared" si="232"/>
        <v/>
      </c>
      <c r="BI237" s="222" t="str">
        <f t="shared" si="233"/>
        <v/>
      </c>
      <c r="BJ237" s="222" t="str">
        <f t="shared" si="234"/>
        <v/>
      </c>
      <c r="BK237" s="222" t="str">
        <f t="shared" si="235"/>
        <v/>
      </c>
      <c r="BL237" s="220" t="str">
        <f t="shared" si="236"/>
        <v/>
      </c>
      <c r="BM237" s="220" t="str">
        <f t="shared" si="237"/>
        <v/>
      </c>
      <c r="BN237" s="220" t="str">
        <f t="shared" si="238"/>
        <v/>
      </c>
      <c r="BO237" s="220" t="str">
        <f t="shared" si="239"/>
        <v/>
      </c>
      <c r="BP237" s="220" t="str">
        <f>IF(AM237,VLOOKUP(AT237,'Beschäftigungsgruppen Honorare'!$I$17:$J$23,2,FALSE),"")</f>
        <v/>
      </c>
      <c r="BQ237" s="220" t="str">
        <f>IF(AN237,INDEX('Beschäftigungsgruppen Honorare'!$J$28:$M$31,BO237,BN237),"")</f>
        <v/>
      </c>
      <c r="BR237" s="220" t="str">
        <f t="shared" si="240"/>
        <v/>
      </c>
      <c r="BS237" s="220" t="str">
        <f>IF(AM237,VLOOKUP(AT237,'Beschäftigungsgruppen Honorare'!$I$17:$L$23,3,FALSE),"")</f>
        <v/>
      </c>
      <c r="BT237" s="220" t="str">
        <f>IF(AM237,VLOOKUP(AT237,'Beschäftigungsgruppen Honorare'!$I$17:$L$23,4,FALSE),"")</f>
        <v/>
      </c>
      <c r="BU237" s="220" t="b">
        <f>E237&lt;&gt;config!$H$20</f>
        <v>1</v>
      </c>
      <c r="BV237" s="64" t="b">
        <f t="shared" si="241"/>
        <v>0</v>
      </c>
      <c r="BW237" s="53" t="b">
        <f t="shared" si="242"/>
        <v>0</v>
      </c>
      <c r="BX237" s="53"/>
      <c r="BY237" s="53"/>
      <c r="BZ237" s="53"/>
      <c r="CA237" s="53"/>
      <c r="CB237" s="53"/>
      <c r="CI237" s="53"/>
      <c r="CJ237" s="53"/>
      <c r="CK237" s="53"/>
    </row>
    <row r="238" spans="2:89" ht="15" customHeight="1" x14ac:dyDescent="0.2">
      <c r="B238" s="203" t="str">
        <f t="shared" si="243"/>
        <v/>
      </c>
      <c r="C238" s="217"/>
      <c r="D238" s="127"/>
      <c r="E238" s="96"/>
      <c r="F238" s="271"/>
      <c r="G238" s="180"/>
      <c r="H238" s="181"/>
      <c r="I238" s="219"/>
      <c r="J238" s="259"/>
      <c r="K238" s="181"/>
      <c r="L238" s="273"/>
      <c r="M238" s="207" t="str">
        <f t="shared" si="195"/>
        <v/>
      </c>
      <c r="N238" s="160" t="str">
        <f t="shared" si="196"/>
        <v/>
      </c>
      <c r="O238" s="161" t="str">
        <f t="shared" si="249"/>
        <v/>
      </c>
      <c r="P238" s="252" t="str">
        <f t="shared" si="250"/>
        <v/>
      </c>
      <c r="Q238" s="254" t="str">
        <f t="shared" si="251"/>
        <v/>
      </c>
      <c r="R238" s="252" t="str">
        <f t="shared" si="197"/>
        <v/>
      </c>
      <c r="S238" s="258" t="str">
        <f t="shared" si="244"/>
        <v/>
      </c>
      <c r="T238" s="252" t="str">
        <f t="shared" si="245"/>
        <v/>
      </c>
      <c r="U238" s="258" t="str">
        <f t="shared" si="246"/>
        <v/>
      </c>
      <c r="V238" s="252" t="str">
        <f t="shared" si="247"/>
        <v/>
      </c>
      <c r="W238" s="258" t="str">
        <f t="shared" si="248"/>
        <v/>
      </c>
      <c r="X238" s="120"/>
      <c r="Y238" s="267"/>
      <c r="Z238" s="4" t="b">
        <f t="shared" si="198"/>
        <v>1</v>
      </c>
      <c r="AA238" s="4" t="b">
        <f t="shared" si="199"/>
        <v>0</v>
      </c>
      <c r="AB238" s="61" t="str">
        <f t="shared" si="200"/>
        <v/>
      </c>
      <c r="AC238" s="61" t="str">
        <f t="shared" si="201"/>
        <v/>
      </c>
      <c r="AD238" s="61" t="str">
        <f t="shared" si="202"/>
        <v/>
      </c>
      <c r="AE238" s="61" t="str">
        <f t="shared" si="203"/>
        <v/>
      </c>
      <c r="AF238" s="232" t="str">
        <f t="shared" si="204"/>
        <v/>
      </c>
      <c r="AG238" s="61" t="str">
        <f t="shared" si="205"/>
        <v/>
      </c>
      <c r="AH238" s="61" t="b">
        <f t="shared" si="206"/>
        <v>0</v>
      </c>
      <c r="AI238" s="61" t="b">
        <f t="shared" si="207"/>
        <v>1</v>
      </c>
      <c r="AJ238" s="61" t="b">
        <f t="shared" si="208"/>
        <v>1</v>
      </c>
      <c r="AK238" s="61" t="b">
        <f t="shared" si="209"/>
        <v>0</v>
      </c>
      <c r="AL238" s="61" t="b">
        <f t="shared" si="210"/>
        <v>0</v>
      </c>
      <c r="AM238" s="220" t="b">
        <f t="shared" si="211"/>
        <v>0</v>
      </c>
      <c r="AN238" s="220" t="b">
        <f t="shared" si="212"/>
        <v>0</v>
      </c>
      <c r="AO238" s="220" t="str">
        <f t="shared" si="213"/>
        <v/>
      </c>
      <c r="AP238" s="220" t="str">
        <f t="shared" si="214"/>
        <v/>
      </c>
      <c r="AQ238" s="220" t="str">
        <f t="shared" si="215"/>
        <v/>
      </c>
      <c r="AR238" s="220" t="str">
        <f t="shared" si="216"/>
        <v/>
      </c>
      <c r="AS238" s="4" t="str">
        <f t="shared" si="217"/>
        <v/>
      </c>
      <c r="AT238" s="220" t="str">
        <f t="shared" si="218"/>
        <v/>
      </c>
      <c r="AU238" s="220" t="str">
        <f t="shared" si="219"/>
        <v/>
      </c>
      <c r="AV238" s="220" t="str">
        <f t="shared" si="220"/>
        <v/>
      </c>
      <c r="AW238" s="233" t="str">
        <f t="shared" si="221"/>
        <v/>
      </c>
      <c r="AX238" s="233" t="str">
        <f t="shared" si="222"/>
        <v/>
      </c>
      <c r="AY238" s="222" t="str">
        <f t="shared" si="223"/>
        <v/>
      </c>
      <c r="AZ238" s="222" t="str">
        <f t="shared" si="224"/>
        <v/>
      </c>
      <c r="BA238" s="220" t="str">
        <f t="shared" si="225"/>
        <v/>
      </c>
      <c r="BB238" s="222" t="str">
        <f t="shared" si="226"/>
        <v/>
      </c>
      <c r="BC238" s="233" t="str">
        <f t="shared" si="227"/>
        <v/>
      </c>
      <c r="BD238" s="222" t="str">
        <f t="shared" si="228"/>
        <v/>
      </c>
      <c r="BE238" s="222" t="str">
        <f t="shared" si="229"/>
        <v/>
      </c>
      <c r="BF238" s="222" t="str">
        <f t="shared" si="230"/>
        <v/>
      </c>
      <c r="BG238" s="222" t="str">
        <f t="shared" si="231"/>
        <v/>
      </c>
      <c r="BH238" s="222" t="str">
        <f t="shared" si="232"/>
        <v/>
      </c>
      <c r="BI238" s="222" t="str">
        <f t="shared" si="233"/>
        <v/>
      </c>
      <c r="BJ238" s="222" t="str">
        <f t="shared" si="234"/>
        <v/>
      </c>
      <c r="BK238" s="222" t="str">
        <f t="shared" si="235"/>
        <v/>
      </c>
      <c r="BL238" s="220" t="str">
        <f t="shared" si="236"/>
        <v/>
      </c>
      <c r="BM238" s="220" t="str">
        <f t="shared" si="237"/>
        <v/>
      </c>
      <c r="BN238" s="220" t="str">
        <f t="shared" si="238"/>
        <v/>
      </c>
      <c r="BO238" s="220" t="str">
        <f t="shared" si="239"/>
        <v/>
      </c>
      <c r="BP238" s="220" t="str">
        <f>IF(AM238,VLOOKUP(AT238,'Beschäftigungsgruppen Honorare'!$I$17:$J$23,2,FALSE),"")</f>
        <v/>
      </c>
      <c r="BQ238" s="220" t="str">
        <f>IF(AN238,INDEX('Beschäftigungsgruppen Honorare'!$J$28:$M$31,BO238,BN238),"")</f>
        <v/>
      </c>
      <c r="BR238" s="220" t="str">
        <f t="shared" si="240"/>
        <v/>
      </c>
      <c r="BS238" s="220" t="str">
        <f>IF(AM238,VLOOKUP(AT238,'Beschäftigungsgruppen Honorare'!$I$17:$L$23,3,FALSE),"")</f>
        <v/>
      </c>
      <c r="BT238" s="220" t="str">
        <f>IF(AM238,VLOOKUP(AT238,'Beschäftigungsgruppen Honorare'!$I$17:$L$23,4,FALSE),"")</f>
        <v/>
      </c>
      <c r="BU238" s="220" t="b">
        <f>E238&lt;&gt;config!$H$20</f>
        <v>1</v>
      </c>
      <c r="BV238" s="64" t="b">
        <f t="shared" si="241"/>
        <v>0</v>
      </c>
      <c r="BW238" s="53" t="b">
        <f t="shared" si="242"/>
        <v>0</v>
      </c>
      <c r="BX238" s="53"/>
      <c r="BY238" s="53"/>
      <c r="BZ238" s="53"/>
      <c r="CA238" s="53"/>
      <c r="CB238" s="53"/>
      <c r="CI238" s="53"/>
      <c r="CJ238" s="53"/>
      <c r="CK238" s="53"/>
    </row>
    <row r="239" spans="2:89" ht="15" customHeight="1" x14ac:dyDescent="0.2">
      <c r="B239" s="203" t="str">
        <f t="shared" si="243"/>
        <v/>
      </c>
      <c r="C239" s="217"/>
      <c r="D239" s="127"/>
      <c r="E239" s="96"/>
      <c r="F239" s="271"/>
      <c r="G239" s="180"/>
      <c r="H239" s="181"/>
      <c r="I239" s="219"/>
      <c r="J239" s="259"/>
      <c r="K239" s="181"/>
      <c r="L239" s="273"/>
      <c r="M239" s="207" t="str">
        <f t="shared" si="195"/>
        <v/>
      </c>
      <c r="N239" s="160" t="str">
        <f t="shared" si="196"/>
        <v/>
      </c>
      <c r="O239" s="161" t="str">
        <f t="shared" si="249"/>
        <v/>
      </c>
      <c r="P239" s="252" t="str">
        <f t="shared" si="250"/>
        <v/>
      </c>
      <c r="Q239" s="254" t="str">
        <f t="shared" si="251"/>
        <v/>
      </c>
      <c r="R239" s="252" t="str">
        <f t="shared" si="197"/>
        <v/>
      </c>
      <c r="S239" s="258" t="str">
        <f t="shared" si="244"/>
        <v/>
      </c>
      <c r="T239" s="252" t="str">
        <f t="shared" si="245"/>
        <v/>
      </c>
      <c r="U239" s="258" t="str">
        <f t="shared" si="246"/>
        <v/>
      </c>
      <c r="V239" s="252" t="str">
        <f t="shared" si="247"/>
        <v/>
      </c>
      <c r="W239" s="258" t="str">
        <f t="shared" si="248"/>
        <v/>
      </c>
      <c r="X239" s="120"/>
      <c r="Y239" s="267"/>
      <c r="Z239" s="4" t="b">
        <f t="shared" si="198"/>
        <v>1</v>
      </c>
      <c r="AA239" s="4" t="b">
        <f t="shared" si="199"/>
        <v>0</v>
      </c>
      <c r="AB239" s="61" t="str">
        <f t="shared" si="200"/>
        <v/>
      </c>
      <c r="AC239" s="61" t="str">
        <f t="shared" si="201"/>
        <v/>
      </c>
      <c r="AD239" s="61" t="str">
        <f t="shared" si="202"/>
        <v/>
      </c>
      <c r="AE239" s="61" t="str">
        <f t="shared" si="203"/>
        <v/>
      </c>
      <c r="AF239" s="232" t="str">
        <f t="shared" si="204"/>
        <v/>
      </c>
      <c r="AG239" s="61" t="str">
        <f t="shared" si="205"/>
        <v/>
      </c>
      <c r="AH239" s="61" t="b">
        <f t="shared" si="206"/>
        <v>0</v>
      </c>
      <c r="AI239" s="61" t="b">
        <f t="shared" si="207"/>
        <v>1</v>
      </c>
      <c r="AJ239" s="61" t="b">
        <f t="shared" si="208"/>
        <v>1</v>
      </c>
      <c r="AK239" s="61" t="b">
        <f t="shared" si="209"/>
        <v>0</v>
      </c>
      <c r="AL239" s="61" t="b">
        <f t="shared" si="210"/>
        <v>0</v>
      </c>
      <c r="AM239" s="220" t="b">
        <f t="shared" si="211"/>
        <v>0</v>
      </c>
      <c r="AN239" s="220" t="b">
        <f t="shared" si="212"/>
        <v>0</v>
      </c>
      <c r="AO239" s="220" t="str">
        <f t="shared" si="213"/>
        <v/>
      </c>
      <c r="AP239" s="220" t="str">
        <f t="shared" si="214"/>
        <v/>
      </c>
      <c r="AQ239" s="220" t="str">
        <f t="shared" si="215"/>
        <v/>
      </c>
      <c r="AR239" s="220" t="str">
        <f t="shared" si="216"/>
        <v/>
      </c>
      <c r="AS239" s="4" t="str">
        <f t="shared" si="217"/>
        <v/>
      </c>
      <c r="AT239" s="220" t="str">
        <f t="shared" si="218"/>
        <v/>
      </c>
      <c r="AU239" s="220" t="str">
        <f t="shared" si="219"/>
        <v/>
      </c>
      <c r="AV239" s="220" t="str">
        <f t="shared" si="220"/>
        <v/>
      </c>
      <c r="AW239" s="233" t="str">
        <f t="shared" si="221"/>
        <v/>
      </c>
      <c r="AX239" s="233" t="str">
        <f t="shared" si="222"/>
        <v/>
      </c>
      <c r="AY239" s="222" t="str">
        <f t="shared" si="223"/>
        <v/>
      </c>
      <c r="AZ239" s="222" t="str">
        <f t="shared" si="224"/>
        <v/>
      </c>
      <c r="BA239" s="220" t="str">
        <f t="shared" si="225"/>
        <v/>
      </c>
      <c r="BB239" s="222" t="str">
        <f t="shared" si="226"/>
        <v/>
      </c>
      <c r="BC239" s="233" t="str">
        <f t="shared" si="227"/>
        <v/>
      </c>
      <c r="BD239" s="222" t="str">
        <f t="shared" si="228"/>
        <v/>
      </c>
      <c r="BE239" s="222" t="str">
        <f t="shared" si="229"/>
        <v/>
      </c>
      <c r="BF239" s="222" t="str">
        <f t="shared" si="230"/>
        <v/>
      </c>
      <c r="BG239" s="222" t="str">
        <f t="shared" si="231"/>
        <v/>
      </c>
      <c r="BH239" s="222" t="str">
        <f t="shared" si="232"/>
        <v/>
      </c>
      <c r="BI239" s="222" t="str">
        <f t="shared" si="233"/>
        <v/>
      </c>
      <c r="BJ239" s="222" t="str">
        <f t="shared" si="234"/>
        <v/>
      </c>
      <c r="BK239" s="222" t="str">
        <f t="shared" si="235"/>
        <v/>
      </c>
      <c r="BL239" s="220" t="str">
        <f t="shared" si="236"/>
        <v/>
      </c>
      <c r="BM239" s="220" t="str">
        <f t="shared" si="237"/>
        <v/>
      </c>
      <c r="BN239" s="220" t="str">
        <f t="shared" si="238"/>
        <v/>
      </c>
      <c r="BO239" s="220" t="str">
        <f t="shared" si="239"/>
        <v/>
      </c>
      <c r="BP239" s="220" t="str">
        <f>IF(AM239,VLOOKUP(AT239,'Beschäftigungsgruppen Honorare'!$I$17:$J$23,2,FALSE),"")</f>
        <v/>
      </c>
      <c r="BQ239" s="220" t="str">
        <f>IF(AN239,INDEX('Beschäftigungsgruppen Honorare'!$J$28:$M$31,BO239,BN239),"")</f>
        <v/>
      </c>
      <c r="BR239" s="220" t="str">
        <f t="shared" si="240"/>
        <v/>
      </c>
      <c r="BS239" s="220" t="str">
        <f>IF(AM239,VLOOKUP(AT239,'Beschäftigungsgruppen Honorare'!$I$17:$L$23,3,FALSE),"")</f>
        <v/>
      </c>
      <c r="BT239" s="220" t="str">
        <f>IF(AM239,VLOOKUP(AT239,'Beschäftigungsgruppen Honorare'!$I$17:$L$23,4,FALSE),"")</f>
        <v/>
      </c>
      <c r="BU239" s="220" t="b">
        <f>E239&lt;&gt;config!$H$20</f>
        <v>1</v>
      </c>
      <c r="BV239" s="64" t="b">
        <f t="shared" si="241"/>
        <v>0</v>
      </c>
      <c r="BW239" s="53" t="b">
        <f t="shared" si="242"/>
        <v>0</v>
      </c>
      <c r="BX239" s="53"/>
      <c r="BY239" s="53"/>
      <c r="BZ239" s="53"/>
      <c r="CA239" s="53"/>
      <c r="CB239" s="53"/>
      <c r="CI239" s="53"/>
      <c r="CJ239" s="53"/>
      <c r="CK239" s="53"/>
    </row>
    <row r="240" spans="2:89" ht="15" customHeight="1" x14ac:dyDescent="0.2">
      <c r="B240" s="203" t="str">
        <f t="shared" si="243"/>
        <v/>
      </c>
      <c r="C240" s="217"/>
      <c r="D240" s="127"/>
      <c r="E240" s="96"/>
      <c r="F240" s="271"/>
      <c r="G240" s="180"/>
      <c r="H240" s="181"/>
      <c r="I240" s="219"/>
      <c r="J240" s="259"/>
      <c r="K240" s="181"/>
      <c r="L240" s="273"/>
      <c r="M240" s="207" t="str">
        <f t="shared" si="195"/>
        <v/>
      </c>
      <c r="N240" s="160" t="str">
        <f t="shared" si="196"/>
        <v/>
      </c>
      <c r="O240" s="161" t="str">
        <f t="shared" si="249"/>
        <v/>
      </c>
      <c r="P240" s="252" t="str">
        <f t="shared" si="250"/>
        <v/>
      </c>
      <c r="Q240" s="254" t="str">
        <f t="shared" si="251"/>
        <v/>
      </c>
      <c r="R240" s="252" t="str">
        <f t="shared" si="197"/>
        <v/>
      </c>
      <c r="S240" s="258" t="str">
        <f t="shared" si="244"/>
        <v/>
      </c>
      <c r="T240" s="252" t="str">
        <f t="shared" si="245"/>
        <v/>
      </c>
      <c r="U240" s="258" t="str">
        <f t="shared" si="246"/>
        <v/>
      </c>
      <c r="V240" s="252" t="str">
        <f t="shared" si="247"/>
        <v/>
      </c>
      <c r="W240" s="258" t="str">
        <f t="shared" si="248"/>
        <v/>
      </c>
      <c r="X240" s="120"/>
      <c r="Y240" s="267"/>
      <c r="Z240" s="4" t="b">
        <f t="shared" si="198"/>
        <v>1</v>
      </c>
      <c r="AA240" s="4" t="b">
        <f t="shared" si="199"/>
        <v>0</v>
      </c>
      <c r="AB240" s="61" t="str">
        <f t="shared" si="200"/>
        <v/>
      </c>
      <c r="AC240" s="61" t="str">
        <f t="shared" si="201"/>
        <v/>
      </c>
      <c r="AD240" s="61" t="str">
        <f t="shared" si="202"/>
        <v/>
      </c>
      <c r="AE240" s="61" t="str">
        <f t="shared" si="203"/>
        <v/>
      </c>
      <c r="AF240" s="232" t="str">
        <f t="shared" si="204"/>
        <v/>
      </c>
      <c r="AG240" s="61" t="str">
        <f t="shared" si="205"/>
        <v/>
      </c>
      <c r="AH240" s="61" t="b">
        <f t="shared" si="206"/>
        <v>0</v>
      </c>
      <c r="AI240" s="61" t="b">
        <f t="shared" si="207"/>
        <v>1</v>
      </c>
      <c r="AJ240" s="61" t="b">
        <f t="shared" si="208"/>
        <v>1</v>
      </c>
      <c r="AK240" s="61" t="b">
        <f t="shared" si="209"/>
        <v>0</v>
      </c>
      <c r="AL240" s="61" t="b">
        <f t="shared" si="210"/>
        <v>0</v>
      </c>
      <c r="AM240" s="220" t="b">
        <f t="shared" si="211"/>
        <v>0</v>
      </c>
      <c r="AN240" s="220" t="b">
        <f t="shared" si="212"/>
        <v>0</v>
      </c>
      <c r="AO240" s="220" t="str">
        <f t="shared" si="213"/>
        <v/>
      </c>
      <c r="AP240" s="220" t="str">
        <f t="shared" si="214"/>
        <v/>
      </c>
      <c r="AQ240" s="220" t="str">
        <f t="shared" si="215"/>
        <v/>
      </c>
      <c r="AR240" s="220" t="str">
        <f t="shared" si="216"/>
        <v/>
      </c>
      <c r="AS240" s="4" t="str">
        <f t="shared" si="217"/>
        <v/>
      </c>
      <c r="AT240" s="220" t="str">
        <f t="shared" si="218"/>
        <v/>
      </c>
      <c r="AU240" s="220" t="str">
        <f t="shared" si="219"/>
        <v/>
      </c>
      <c r="AV240" s="220" t="str">
        <f t="shared" si="220"/>
        <v/>
      </c>
      <c r="AW240" s="233" t="str">
        <f t="shared" si="221"/>
        <v/>
      </c>
      <c r="AX240" s="233" t="str">
        <f t="shared" si="222"/>
        <v/>
      </c>
      <c r="AY240" s="222" t="str">
        <f t="shared" si="223"/>
        <v/>
      </c>
      <c r="AZ240" s="222" t="str">
        <f t="shared" si="224"/>
        <v/>
      </c>
      <c r="BA240" s="220" t="str">
        <f t="shared" si="225"/>
        <v/>
      </c>
      <c r="BB240" s="222" t="str">
        <f t="shared" si="226"/>
        <v/>
      </c>
      <c r="BC240" s="233" t="str">
        <f t="shared" si="227"/>
        <v/>
      </c>
      <c r="BD240" s="222" t="str">
        <f t="shared" si="228"/>
        <v/>
      </c>
      <c r="BE240" s="222" t="str">
        <f t="shared" si="229"/>
        <v/>
      </c>
      <c r="BF240" s="222" t="str">
        <f t="shared" si="230"/>
        <v/>
      </c>
      <c r="BG240" s="222" t="str">
        <f t="shared" si="231"/>
        <v/>
      </c>
      <c r="BH240" s="222" t="str">
        <f t="shared" si="232"/>
        <v/>
      </c>
      <c r="BI240" s="222" t="str">
        <f t="shared" si="233"/>
        <v/>
      </c>
      <c r="BJ240" s="222" t="str">
        <f t="shared" si="234"/>
        <v/>
      </c>
      <c r="BK240" s="222" t="str">
        <f t="shared" si="235"/>
        <v/>
      </c>
      <c r="BL240" s="220" t="str">
        <f t="shared" si="236"/>
        <v/>
      </c>
      <c r="BM240" s="220" t="str">
        <f t="shared" si="237"/>
        <v/>
      </c>
      <c r="BN240" s="220" t="str">
        <f t="shared" si="238"/>
        <v/>
      </c>
      <c r="BO240" s="220" t="str">
        <f t="shared" si="239"/>
        <v/>
      </c>
      <c r="BP240" s="220" t="str">
        <f>IF(AM240,VLOOKUP(AT240,'Beschäftigungsgruppen Honorare'!$I$17:$J$23,2,FALSE),"")</f>
        <v/>
      </c>
      <c r="BQ240" s="220" t="str">
        <f>IF(AN240,INDEX('Beschäftigungsgruppen Honorare'!$J$28:$M$31,BO240,BN240),"")</f>
        <v/>
      </c>
      <c r="BR240" s="220" t="str">
        <f t="shared" si="240"/>
        <v/>
      </c>
      <c r="BS240" s="220" t="str">
        <f>IF(AM240,VLOOKUP(AT240,'Beschäftigungsgruppen Honorare'!$I$17:$L$23,3,FALSE),"")</f>
        <v/>
      </c>
      <c r="BT240" s="220" t="str">
        <f>IF(AM240,VLOOKUP(AT240,'Beschäftigungsgruppen Honorare'!$I$17:$L$23,4,FALSE),"")</f>
        <v/>
      </c>
      <c r="BU240" s="220" t="b">
        <f>E240&lt;&gt;config!$H$20</f>
        <v>1</v>
      </c>
      <c r="BV240" s="64" t="b">
        <f t="shared" si="241"/>
        <v>0</v>
      </c>
      <c r="BW240" s="53" t="b">
        <f t="shared" si="242"/>
        <v>0</v>
      </c>
      <c r="BX240" s="53"/>
      <c r="BY240" s="53"/>
      <c r="BZ240" s="53"/>
      <c r="CA240" s="53"/>
      <c r="CB240" s="53"/>
      <c r="CI240" s="53"/>
      <c r="CJ240" s="53"/>
      <c r="CK240" s="53"/>
    </row>
    <row r="241" spans="2:89" ht="15" customHeight="1" x14ac:dyDescent="0.2">
      <c r="B241" s="203" t="str">
        <f t="shared" si="243"/>
        <v/>
      </c>
      <c r="C241" s="217"/>
      <c r="D241" s="127"/>
      <c r="E241" s="96"/>
      <c r="F241" s="271"/>
      <c r="G241" s="180"/>
      <c r="H241" s="181"/>
      <c r="I241" s="219"/>
      <c r="J241" s="259"/>
      <c r="K241" s="181"/>
      <c r="L241" s="273"/>
      <c r="M241" s="207" t="str">
        <f t="shared" si="195"/>
        <v/>
      </c>
      <c r="N241" s="160" t="str">
        <f t="shared" si="196"/>
        <v/>
      </c>
      <c r="O241" s="161" t="str">
        <f t="shared" si="249"/>
        <v/>
      </c>
      <c r="P241" s="252" t="str">
        <f t="shared" si="250"/>
        <v/>
      </c>
      <c r="Q241" s="254" t="str">
        <f t="shared" si="251"/>
        <v/>
      </c>
      <c r="R241" s="252" t="str">
        <f t="shared" si="197"/>
        <v/>
      </c>
      <c r="S241" s="258" t="str">
        <f t="shared" si="244"/>
        <v/>
      </c>
      <c r="T241" s="252" t="str">
        <f t="shared" si="245"/>
        <v/>
      </c>
      <c r="U241" s="258" t="str">
        <f t="shared" si="246"/>
        <v/>
      </c>
      <c r="V241" s="252" t="str">
        <f t="shared" si="247"/>
        <v/>
      </c>
      <c r="W241" s="258" t="str">
        <f t="shared" si="248"/>
        <v/>
      </c>
      <c r="X241" s="120"/>
      <c r="Y241" s="267"/>
      <c r="Z241" s="4" t="b">
        <f t="shared" si="198"/>
        <v>1</v>
      </c>
      <c r="AA241" s="4" t="b">
        <f t="shared" si="199"/>
        <v>0</v>
      </c>
      <c r="AB241" s="61" t="str">
        <f t="shared" si="200"/>
        <v/>
      </c>
      <c r="AC241" s="61" t="str">
        <f t="shared" si="201"/>
        <v/>
      </c>
      <c r="AD241" s="61" t="str">
        <f t="shared" si="202"/>
        <v/>
      </c>
      <c r="AE241" s="61" t="str">
        <f t="shared" si="203"/>
        <v/>
      </c>
      <c r="AF241" s="232" t="str">
        <f t="shared" si="204"/>
        <v/>
      </c>
      <c r="AG241" s="61" t="str">
        <f t="shared" si="205"/>
        <v/>
      </c>
      <c r="AH241" s="61" t="b">
        <f t="shared" si="206"/>
        <v>0</v>
      </c>
      <c r="AI241" s="61" t="b">
        <f t="shared" si="207"/>
        <v>1</v>
      </c>
      <c r="AJ241" s="61" t="b">
        <f t="shared" si="208"/>
        <v>1</v>
      </c>
      <c r="AK241" s="61" t="b">
        <f t="shared" si="209"/>
        <v>0</v>
      </c>
      <c r="AL241" s="61" t="b">
        <f t="shared" si="210"/>
        <v>0</v>
      </c>
      <c r="AM241" s="220" t="b">
        <f t="shared" si="211"/>
        <v>0</v>
      </c>
      <c r="AN241" s="220" t="b">
        <f t="shared" si="212"/>
        <v>0</v>
      </c>
      <c r="AO241" s="220" t="str">
        <f t="shared" si="213"/>
        <v/>
      </c>
      <c r="AP241" s="220" t="str">
        <f t="shared" si="214"/>
        <v/>
      </c>
      <c r="AQ241" s="220" t="str">
        <f t="shared" si="215"/>
        <v/>
      </c>
      <c r="AR241" s="220" t="str">
        <f t="shared" si="216"/>
        <v/>
      </c>
      <c r="AS241" s="4" t="str">
        <f t="shared" si="217"/>
        <v/>
      </c>
      <c r="AT241" s="220" t="str">
        <f t="shared" si="218"/>
        <v/>
      </c>
      <c r="AU241" s="220" t="str">
        <f t="shared" si="219"/>
        <v/>
      </c>
      <c r="AV241" s="220" t="str">
        <f t="shared" si="220"/>
        <v/>
      </c>
      <c r="AW241" s="233" t="str">
        <f t="shared" si="221"/>
        <v/>
      </c>
      <c r="AX241" s="233" t="str">
        <f t="shared" si="222"/>
        <v/>
      </c>
      <c r="AY241" s="222" t="str">
        <f t="shared" si="223"/>
        <v/>
      </c>
      <c r="AZ241" s="222" t="str">
        <f t="shared" si="224"/>
        <v/>
      </c>
      <c r="BA241" s="220" t="str">
        <f t="shared" si="225"/>
        <v/>
      </c>
      <c r="BB241" s="222" t="str">
        <f t="shared" si="226"/>
        <v/>
      </c>
      <c r="BC241" s="233" t="str">
        <f t="shared" si="227"/>
        <v/>
      </c>
      <c r="BD241" s="222" t="str">
        <f t="shared" si="228"/>
        <v/>
      </c>
      <c r="BE241" s="222" t="str">
        <f t="shared" si="229"/>
        <v/>
      </c>
      <c r="BF241" s="222" t="str">
        <f t="shared" si="230"/>
        <v/>
      </c>
      <c r="BG241" s="222" t="str">
        <f t="shared" si="231"/>
        <v/>
      </c>
      <c r="BH241" s="222" t="str">
        <f t="shared" si="232"/>
        <v/>
      </c>
      <c r="BI241" s="222" t="str">
        <f t="shared" si="233"/>
        <v/>
      </c>
      <c r="BJ241" s="222" t="str">
        <f t="shared" si="234"/>
        <v/>
      </c>
      <c r="BK241" s="222" t="str">
        <f t="shared" si="235"/>
        <v/>
      </c>
      <c r="BL241" s="220" t="str">
        <f t="shared" si="236"/>
        <v/>
      </c>
      <c r="BM241" s="220" t="str">
        <f t="shared" si="237"/>
        <v/>
      </c>
      <c r="BN241" s="220" t="str">
        <f t="shared" si="238"/>
        <v/>
      </c>
      <c r="BO241" s="220" t="str">
        <f t="shared" si="239"/>
        <v/>
      </c>
      <c r="BP241" s="220" t="str">
        <f>IF(AM241,VLOOKUP(AT241,'Beschäftigungsgruppen Honorare'!$I$17:$J$23,2,FALSE),"")</f>
        <v/>
      </c>
      <c r="BQ241" s="220" t="str">
        <f>IF(AN241,INDEX('Beschäftigungsgruppen Honorare'!$J$28:$M$31,BO241,BN241),"")</f>
        <v/>
      </c>
      <c r="BR241" s="220" t="str">
        <f t="shared" si="240"/>
        <v/>
      </c>
      <c r="BS241" s="220" t="str">
        <f>IF(AM241,VLOOKUP(AT241,'Beschäftigungsgruppen Honorare'!$I$17:$L$23,3,FALSE),"")</f>
        <v/>
      </c>
      <c r="BT241" s="220" t="str">
        <f>IF(AM241,VLOOKUP(AT241,'Beschäftigungsgruppen Honorare'!$I$17:$L$23,4,FALSE),"")</f>
        <v/>
      </c>
      <c r="BU241" s="220" t="b">
        <f>E241&lt;&gt;config!$H$20</f>
        <v>1</v>
      </c>
      <c r="BV241" s="64" t="b">
        <f t="shared" si="241"/>
        <v>0</v>
      </c>
      <c r="BW241" s="53" t="b">
        <f t="shared" si="242"/>
        <v>0</v>
      </c>
      <c r="BX241" s="53"/>
      <c r="BY241" s="53"/>
      <c r="BZ241" s="53"/>
      <c r="CA241" s="53"/>
      <c r="CB241" s="53"/>
      <c r="CI241" s="53"/>
      <c r="CJ241" s="53"/>
      <c r="CK241" s="53"/>
    </row>
    <row r="242" spans="2:89" ht="15" customHeight="1" x14ac:dyDescent="0.2">
      <c r="B242" s="203" t="str">
        <f t="shared" si="243"/>
        <v/>
      </c>
      <c r="C242" s="217"/>
      <c r="D242" s="127"/>
      <c r="E242" s="96"/>
      <c r="F242" s="271"/>
      <c r="G242" s="180"/>
      <c r="H242" s="181"/>
      <c r="I242" s="219"/>
      <c r="J242" s="259"/>
      <c r="K242" s="181"/>
      <c r="L242" s="273"/>
      <c r="M242" s="207" t="str">
        <f t="shared" si="195"/>
        <v/>
      </c>
      <c r="N242" s="160" t="str">
        <f t="shared" si="196"/>
        <v/>
      </c>
      <c r="O242" s="161" t="str">
        <f t="shared" si="249"/>
        <v/>
      </c>
      <c r="P242" s="252" t="str">
        <f t="shared" si="250"/>
        <v/>
      </c>
      <c r="Q242" s="254" t="str">
        <f t="shared" si="251"/>
        <v/>
      </c>
      <c r="R242" s="252" t="str">
        <f t="shared" si="197"/>
        <v/>
      </c>
      <c r="S242" s="258" t="str">
        <f t="shared" si="244"/>
        <v/>
      </c>
      <c r="T242" s="252" t="str">
        <f t="shared" si="245"/>
        <v/>
      </c>
      <c r="U242" s="258" t="str">
        <f t="shared" si="246"/>
        <v/>
      </c>
      <c r="V242" s="252" t="str">
        <f t="shared" si="247"/>
        <v/>
      </c>
      <c r="W242" s="258" t="str">
        <f t="shared" si="248"/>
        <v/>
      </c>
      <c r="X242" s="120"/>
      <c r="Y242" s="267"/>
      <c r="Z242" s="4" t="b">
        <f t="shared" si="198"/>
        <v>1</v>
      </c>
      <c r="AA242" s="4" t="b">
        <f t="shared" si="199"/>
        <v>0</v>
      </c>
      <c r="AB242" s="61" t="str">
        <f t="shared" si="200"/>
        <v/>
      </c>
      <c r="AC242" s="61" t="str">
        <f t="shared" si="201"/>
        <v/>
      </c>
      <c r="AD242" s="61" t="str">
        <f t="shared" si="202"/>
        <v/>
      </c>
      <c r="AE242" s="61" t="str">
        <f t="shared" si="203"/>
        <v/>
      </c>
      <c r="AF242" s="232" t="str">
        <f t="shared" si="204"/>
        <v/>
      </c>
      <c r="AG242" s="61" t="str">
        <f t="shared" si="205"/>
        <v/>
      </c>
      <c r="AH242" s="61" t="b">
        <f t="shared" si="206"/>
        <v>0</v>
      </c>
      <c r="AI242" s="61" t="b">
        <f t="shared" si="207"/>
        <v>1</v>
      </c>
      <c r="AJ242" s="61" t="b">
        <f t="shared" si="208"/>
        <v>1</v>
      </c>
      <c r="AK242" s="61" t="b">
        <f t="shared" si="209"/>
        <v>0</v>
      </c>
      <c r="AL242" s="61" t="b">
        <f t="shared" si="210"/>
        <v>0</v>
      </c>
      <c r="AM242" s="220" t="b">
        <f t="shared" si="211"/>
        <v>0</v>
      </c>
      <c r="AN242" s="220" t="b">
        <f t="shared" si="212"/>
        <v>0</v>
      </c>
      <c r="AO242" s="220" t="str">
        <f t="shared" si="213"/>
        <v/>
      </c>
      <c r="AP242" s="220" t="str">
        <f t="shared" si="214"/>
        <v/>
      </c>
      <c r="AQ242" s="220" t="str">
        <f t="shared" si="215"/>
        <v/>
      </c>
      <c r="AR242" s="220" t="str">
        <f t="shared" si="216"/>
        <v/>
      </c>
      <c r="AS242" s="4" t="str">
        <f t="shared" si="217"/>
        <v/>
      </c>
      <c r="AT242" s="220" t="str">
        <f t="shared" si="218"/>
        <v/>
      </c>
      <c r="AU242" s="220" t="str">
        <f t="shared" si="219"/>
        <v/>
      </c>
      <c r="AV242" s="220" t="str">
        <f t="shared" si="220"/>
        <v/>
      </c>
      <c r="AW242" s="233" t="str">
        <f t="shared" si="221"/>
        <v/>
      </c>
      <c r="AX242" s="233" t="str">
        <f t="shared" si="222"/>
        <v/>
      </c>
      <c r="AY242" s="222" t="str">
        <f t="shared" si="223"/>
        <v/>
      </c>
      <c r="AZ242" s="222" t="str">
        <f t="shared" si="224"/>
        <v/>
      </c>
      <c r="BA242" s="220" t="str">
        <f t="shared" si="225"/>
        <v/>
      </c>
      <c r="BB242" s="222" t="str">
        <f t="shared" si="226"/>
        <v/>
      </c>
      <c r="BC242" s="233" t="str">
        <f t="shared" si="227"/>
        <v/>
      </c>
      <c r="BD242" s="222" t="str">
        <f t="shared" si="228"/>
        <v/>
      </c>
      <c r="BE242" s="222" t="str">
        <f t="shared" si="229"/>
        <v/>
      </c>
      <c r="BF242" s="222" t="str">
        <f t="shared" si="230"/>
        <v/>
      </c>
      <c r="BG242" s="222" t="str">
        <f t="shared" si="231"/>
        <v/>
      </c>
      <c r="BH242" s="222" t="str">
        <f t="shared" si="232"/>
        <v/>
      </c>
      <c r="BI242" s="222" t="str">
        <f t="shared" si="233"/>
        <v/>
      </c>
      <c r="BJ242" s="222" t="str">
        <f t="shared" si="234"/>
        <v/>
      </c>
      <c r="BK242" s="222" t="str">
        <f t="shared" si="235"/>
        <v/>
      </c>
      <c r="BL242" s="220" t="str">
        <f t="shared" si="236"/>
        <v/>
      </c>
      <c r="BM242" s="220" t="str">
        <f t="shared" si="237"/>
        <v/>
      </c>
      <c r="BN242" s="220" t="str">
        <f t="shared" si="238"/>
        <v/>
      </c>
      <c r="BO242" s="220" t="str">
        <f t="shared" si="239"/>
        <v/>
      </c>
      <c r="BP242" s="220" t="str">
        <f>IF(AM242,VLOOKUP(AT242,'Beschäftigungsgruppen Honorare'!$I$17:$J$23,2,FALSE),"")</f>
        <v/>
      </c>
      <c r="BQ242" s="220" t="str">
        <f>IF(AN242,INDEX('Beschäftigungsgruppen Honorare'!$J$28:$M$31,BO242,BN242),"")</f>
        <v/>
      </c>
      <c r="BR242" s="220" t="str">
        <f t="shared" si="240"/>
        <v/>
      </c>
      <c r="BS242" s="220" t="str">
        <f>IF(AM242,VLOOKUP(AT242,'Beschäftigungsgruppen Honorare'!$I$17:$L$23,3,FALSE),"")</f>
        <v/>
      </c>
      <c r="BT242" s="220" t="str">
        <f>IF(AM242,VLOOKUP(AT242,'Beschäftigungsgruppen Honorare'!$I$17:$L$23,4,FALSE),"")</f>
        <v/>
      </c>
      <c r="BU242" s="220" t="b">
        <f>E242&lt;&gt;config!$H$20</f>
        <v>1</v>
      </c>
      <c r="BV242" s="64" t="b">
        <f t="shared" si="241"/>
        <v>0</v>
      </c>
      <c r="BW242" s="53" t="b">
        <f t="shared" si="242"/>
        <v>0</v>
      </c>
      <c r="BX242" s="53"/>
      <c r="BY242" s="53"/>
      <c r="BZ242" s="53"/>
      <c r="CA242" s="53"/>
      <c r="CB242" s="53"/>
      <c r="CI242" s="53"/>
      <c r="CJ242" s="53"/>
      <c r="CK242" s="53"/>
    </row>
    <row r="243" spans="2:89" ht="15" customHeight="1" x14ac:dyDescent="0.2">
      <c r="B243" s="203" t="str">
        <f t="shared" si="243"/>
        <v/>
      </c>
      <c r="C243" s="217"/>
      <c r="D243" s="127"/>
      <c r="E243" s="96"/>
      <c r="F243" s="271"/>
      <c r="G243" s="180"/>
      <c r="H243" s="181"/>
      <c r="I243" s="219"/>
      <c r="J243" s="259"/>
      <c r="K243" s="181"/>
      <c r="L243" s="273"/>
      <c r="M243" s="207" t="str">
        <f t="shared" si="195"/>
        <v/>
      </c>
      <c r="N243" s="160" t="str">
        <f t="shared" si="196"/>
        <v/>
      </c>
      <c r="O243" s="161" t="str">
        <f t="shared" si="249"/>
        <v/>
      </c>
      <c r="P243" s="252" t="str">
        <f t="shared" si="250"/>
        <v/>
      </c>
      <c r="Q243" s="254" t="str">
        <f t="shared" si="251"/>
        <v/>
      </c>
      <c r="R243" s="252" t="str">
        <f t="shared" si="197"/>
        <v/>
      </c>
      <c r="S243" s="258" t="str">
        <f t="shared" si="244"/>
        <v/>
      </c>
      <c r="T243" s="252" t="str">
        <f t="shared" si="245"/>
        <v/>
      </c>
      <c r="U243" s="258" t="str">
        <f t="shared" si="246"/>
        <v/>
      </c>
      <c r="V243" s="252" t="str">
        <f t="shared" si="247"/>
        <v/>
      </c>
      <c r="W243" s="258" t="str">
        <f t="shared" si="248"/>
        <v/>
      </c>
      <c r="X243" s="120"/>
      <c r="Y243" s="267"/>
      <c r="Z243" s="4" t="b">
        <f t="shared" si="198"/>
        <v>1</v>
      </c>
      <c r="AA243" s="4" t="b">
        <f t="shared" si="199"/>
        <v>0</v>
      </c>
      <c r="AB243" s="61" t="str">
        <f t="shared" si="200"/>
        <v/>
      </c>
      <c r="AC243" s="61" t="str">
        <f t="shared" si="201"/>
        <v/>
      </c>
      <c r="AD243" s="61" t="str">
        <f t="shared" si="202"/>
        <v/>
      </c>
      <c r="AE243" s="61" t="str">
        <f t="shared" si="203"/>
        <v/>
      </c>
      <c r="AF243" s="232" t="str">
        <f t="shared" si="204"/>
        <v/>
      </c>
      <c r="AG243" s="61" t="str">
        <f t="shared" si="205"/>
        <v/>
      </c>
      <c r="AH243" s="61" t="b">
        <f t="shared" si="206"/>
        <v>0</v>
      </c>
      <c r="AI243" s="61" t="b">
        <f t="shared" si="207"/>
        <v>1</v>
      </c>
      <c r="AJ243" s="61" t="b">
        <f t="shared" si="208"/>
        <v>1</v>
      </c>
      <c r="AK243" s="61" t="b">
        <f t="shared" si="209"/>
        <v>0</v>
      </c>
      <c r="AL243" s="61" t="b">
        <f t="shared" si="210"/>
        <v>0</v>
      </c>
      <c r="AM243" s="220" t="b">
        <f t="shared" si="211"/>
        <v>0</v>
      </c>
      <c r="AN243" s="220" t="b">
        <f t="shared" si="212"/>
        <v>0</v>
      </c>
      <c r="AO243" s="220" t="str">
        <f t="shared" si="213"/>
        <v/>
      </c>
      <c r="AP243" s="220" t="str">
        <f t="shared" si="214"/>
        <v/>
      </c>
      <c r="AQ243" s="220" t="str">
        <f t="shared" si="215"/>
        <v/>
      </c>
      <c r="AR243" s="220" t="str">
        <f t="shared" si="216"/>
        <v/>
      </c>
      <c r="AS243" s="4" t="str">
        <f t="shared" si="217"/>
        <v/>
      </c>
      <c r="AT243" s="220" t="str">
        <f t="shared" si="218"/>
        <v/>
      </c>
      <c r="AU243" s="220" t="str">
        <f t="shared" si="219"/>
        <v/>
      </c>
      <c r="AV243" s="220" t="str">
        <f t="shared" si="220"/>
        <v/>
      </c>
      <c r="AW243" s="233" t="str">
        <f t="shared" si="221"/>
        <v/>
      </c>
      <c r="AX243" s="233" t="str">
        <f t="shared" si="222"/>
        <v/>
      </c>
      <c r="AY243" s="222" t="str">
        <f t="shared" si="223"/>
        <v/>
      </c>
      <c r="AZ243" s="222" t="str">
        <f t="shared" si="224"/>
        <v/>
      </c>
      <c r="BA243" s="220" t="str">
        <f t="shared" si="225"/>
        <v/>
      </c>
      <c r="BB243" s="222" t="str">
        <f t="shared" si="226"/>
        <v/>
      </c>
      <c r="BC243" s="233" t="str">
        <f t="shared" si="227"/>
        <v/>
      </c>
      <c r="BD243" s="222" t="str">
        <f t="shared" si="228"/>
        <v/>
      </c>
      <c r="BE243" s="222" t="str">
        <f t="shared" si="229"/>
        <v/>
      </c>
      <c r="BF243" s="222" t="str">
        <f t="shared" si="230"/>
        <v/>
      </c>
      <c r="BG243" s="222" t="str">
        <f t="shared" si="231"/>
        <v/>
      </c>
      <c r="BH243" s="222" t="str">
        <f t="shared" si="232"/>
        <v/>
      </c>
      <c r="BI243" s="222" t="str">
        <f t="shared" si="233"/>
        <v/>
      </c>
      <c r="BJ243" s="222" t="str">
        <f t="shared" si="234"/>
        <v/>
      </c>
      <c r="BK243" s="222" t="str">
        <f t="shared" si="235"/>
        <v/>
      </c>
      <c r="BL243" s="220" t="str">
        <f t="shared" si="236"/>
        <v/>
      </c>
      <c r="BM243" s="220" t="str">
        <f t="shared" si="237"/>
        <v/>
      </c>
      <c r="BN243" s="220" t="str">
        <f t="shared" si="238"/>
        <v/>
      </c>
      <c r="BO243" s="220" t="str">
        <f t="shared" si="239"/>
        <v/>
      </c>
      <c r="BP243" s="220" t="str">
        <f>IF(AM243,VLOOKUP(AT243,'Beschäftigungsgruppen Honorare'!$I$17:$J$23,2,FALSE),"")</f>
        <v/>
      </c>
      <c r="BQ243" s="220" t="str">
        <f>IF(AN243,INDEX('Beschäftigungsgruppen Honorare'!$J$28:$M$31,BO243,BN243),"")</f>
        <v/>
      </c>
      <c r="BR243" s="220" t="str">
        <f t="shared" si="240"/>
        <v/>
      </c>
      <c r="BS243" s="220" t="str">
        <f>IF(AM243,VLOOKUP(AT243,'Beschäftigungsgruppen Honorare'!$I$17:$L$23,3,FALSE),"")</f>
        <v/>
      </c>
      <c r="BT243" s="220" t="str">
        <f>IF(AM243,VLOOKUP(AT243,'Beschäftigungsgruppen Honorare'!$I$17:$L$23,4,FALSE),"")</f>
        <v/>
      </c>
      <c r="BU243" s="220" t="b">
        <f>E243&lt;&gt;config!$H$20</f>
        <v>1</v>
      </c>
      <c r="BV243" s="64" t="b">
        <f t="shared" si="241"/>
        <v>0</v>
      </c>
      <c r="BW243" s="53" t="b">
        <f t="shared" si="242"/>
        <v>0</v>
      </c>
      <c r="BX243" s="53"/>
      <c r="BY243" s="53"/>
      <c r="BZ243" s="53"/>
      <c r="CA243" s="53"/>
      <c r="CB243" s="53"/>
      <c r="CI243" s="53"/>
      <c r="CJ243" s="53"/>
      <c r="CK243" s="53"/>
    </row>
    <row r="244" spans="2:89" ht="15" customHeight="1" x14ac:dyDescent="0.2">
      <c r="B244" s="203" t="str">
        <f t="shared" si="243"/>
        <v/>
      </c>
      <c r="C244" s="217"/>
      <c r="D244" s="127"/>
      <c r="E244" s="96"/>
      <c r="F244" s="271"/>
      <c r="G244" s="180"/>
      <c r="H244" s="181"/>
      <c r="I244" s="219"/>
      <c r="J244" s="259"/>
      <c r="K244" s="181"/>
      <c r="L244" s="273"/>
      <c r="M244" s="207" t="str">
        <f t="shared" si="195"/>
        <v/>
      </c>
      <c r="N244" s="160" t="str">
        <f t="shared" si="196"/>
        <v/>
      </c>
      <c r="O244" s="161" t="str">
        <f t="shared" si="249"/>
        <v/>
      </c>
      <c r="P244" s="252" t="str">
        <f t="shared" si="250"/>
        <v/>
      </c>
      <c r="Q244" s="254" t="str">
        <f t="shared" si="251"/>
        <v/>
      </c>
      <c r="R244" s="252" t="str">
        <f t="shared" si="197"/>
        <v/>
      </c>
      <c r="S244" s="258" t="str">
        <f t="shared" si="244"/>
        <v/>
      </c>
      <c r="T244" s="252" t="str">
        <f t="shared" si="245"/>
        <v/>
      </c>
      <c r="U244" s="258" t="str">
        <f t="shared" si="246"/>
        <v/>
      </c>
      <c r="V244" s="252" t="str">
        <f t="shared" si="247"/>
        <v/>
      </c>
      <c r="W244" s="258" t="str">
        <f t="shared" si="248"/>
        <v/>
      </c>
      <c r="X244" s="120"/>
      <c r="Y244" s="267"/>
      <c r="Z244" s="4" t="b">
        <f t="shared" si="198"/>
        <v>1</v>
      </c>
      <c r="AA244" s="4" t="b">
        <f t="shared" si="199"/>
        <v>0</v>
      </c>
      <c r="AB244" s="61" t="str">
        <f t="shared" si="200"/>
        <v/>
      </c>
      <c r="AC244" s="61" t="str">
        <f t="shared" si="201"/>
        <v/>
      </c>
      <c r="AD244" s="61" t="str">
        <f t="shared" si="202"/>
        <v/>
      </c>
      <c r="AE244" s="61" t="str">
        <f t="shared" si="203"/>
        <v/>
      </c>
      <c r="AF244" s="232" t="str">
        <f t="shared" si="204"/>
        <v/>
      </c>
      <c r="AG244" s="61" t="str">
        <f t="shared" si="205"/>
        <v/>
      </c>
      <c r="AH244" s="61" t="b">
        <f t="shared" si="206"/>
        <v>0</v>
      </c>
      <c r="AI244" s="61" t="b">
        <f t="shared" si="207"/>
        <v>1</v>
      </c>
      <c r="AJ244" s="61" t="b">
        <f t="shared" si="208"/>
        <v>1</v>
      </c>
      <c r="AK244" s="61" t="b">
        <f t="shared" si="209"/>
        <v>0</v>
      </c>
      <c r="AL244" s="61" t="b">
        <f t="shared" si="210"/>
        <v>0</v>
      </c>
      <c r="AM244" s="220" t="b">
        <f t="shared" si="211"/>
        <v>0</v>
      </c>
      <c r="AN244" s="220" t="b">
        <f t="shared" si="212"/>
        <v>0</v>
      </c>
      <c r="AO244" s="220" t="str">
        <f t="shared" si="213"/>
        <v/>
      </c>
      <c r="AP244" s="220" t="str">
        <f t="shared" si="214"/>
        <v/>
      </c>
      <c r="AQ244" s="220" t="str">
        <f t="shared" si="215"/>
        <v/>
      </c>
      <c r="AR244" s="220" t="str">
        <f t="shared" si="216"/>
        <v/>
      </c>
      <c r="AS244" s="4" t="str">
        <f t="shared" si="217"/>
        <v/>
      </c>
      <c r="AT244" s="220" t="str">
        <f t="shared" si="218"/>
        <v/>
      </c>
      <c r="AU244" s="220" t="str">
        <f t="shared" si="219"/>
        <v/>
      </c>
      <c r="AV244" s="220" t="str">
        <f t="shared" si="220"/>
        <v/>
      </c>
      <c r="AW244" s="233" t="str">
        <f t="shared" si="221"/>
        <v/>
      </c>
      <c r="AX244" s="233" t="str">
        <f t="shared" si="222"/>
        <v/>
      </c>
      <c r="AY244" s="222" t="str">
        <f t="shared" si="223"/>
        <v/>
      </c>
      <c r="AZ244" s="222" t="str">
        <f t="shared" si="224"/>
        <v/>
      </c>
      <c r="BA244" s="220" t="str">
        <f t="shared" si="225"/>
        <v/>
      </c>
      <c r="BB244" s="222" t="str">
        <f t="shared" si="226"/>
        <v/>
      </c>
      <c r="BC244" s="233" t="str">
        <f t="shared" si="227"/>
        <v/>
      </c>
      <c r="BD244" s="222" t="str">
        <f t="shared" si="228"/>
        <v/>
      </c>
      <c r="BE244" s="222" t="str">
        <f t="shared" si="229"/>
        <v/>
      </c>
      <c r="BF244" s="222" t="str">
        <f t="shared" si="230"/>
        <v/>
      </c>
      <c r="BG244" s="222" t="str">
        <f t="shared" si="231"/>
        <v/>
      </c>
      <c r="BH244" s="222" t="str">
        <f t="shared" si="232"/>
        <v/>
      </c>
      <c r="BI244" s="222" t="str">
        <f t="shared" si="233"/>
        <v/>
      </c>
      <c r="BJ244" s="222" t="str">
        <f t="shared" si="234"/>
        <v/>
      </c>
      <c r="BK244" s="222" t="str">
        <f t="shared" si="235"/>
        <v/>
      </c>
      <c r="BL244" s="220" t="str">
        <f t="shared" si="236"/>
        <v/>
      </c>
      <c r="BM244" s="220" t="str">
        <f t="shared" si="237"/>
        <v/>
      </c>
      <c r="BN244" s="220" t="str">
        <f t="shared" si="238"/>
        <v/>
      </c>
      <c r="BO244" s="220" t="str">
        <f t="shared" si="239"/>
        <v/>
      </c>
      <c r="BP244" s="220" t="str">
        <f>IF(AM244,VLOOKUP(AT244,'Beschäftigungsgruppen Honorare'!$I$17:$J$23,2,FALSE),"")</f>
        <v/>
      </c>
      <c r="BQ244" s="220" t="str">
        <f>IF(AN244,INDEX('Beschäftigungsgruppen Honorare'!$J$28:$M$31,BO244,BN244),"")</f>
        <v/>
      </c>
      <c r="BR244" s="220" t="str">
        <f t="shared" si="240"/>
        <v/>
      </c>
      <c r="BS244" s="220" t="str">
        <f>IF(AM244,VLOOKUP(AT244,'Beschäftigungsgruppen Honorare'!$I$17:$L$23,3,FALSE),"")</f>
        <v/>
      </c>
      <c r="BT244" s="220" t="str">
        <f>IF(AM244,VLOOKUP(AT244,'Beschäftigungsgruppen Honorare'!$I$17:$L$23,4,FALSE),"")</f>
        <v/>
      </c>
      <c r="BU244" s="220" t="b">
        <f>E244&lt;&gt;config!$H$20</f>
        <v>1</v>
      </c>
      <c r="BV244" s="64" t="b">
        <f t="shared" si="241"/>
        <v>0</v>
      </c>
      <c r="BW244" s="53" t="b">
        <f t="shared" si="242"/>
        <v>0</v>
      </c>
      <c r="BX244" s="53"/>
      <c r="BY244" s="53"/>
      <c r="BZ244" s="53"/>
      <c r="CA244" s="53"/>
      <c r="CB244" s="53"/>
      <c r="CI244" s="53"/>
      <c r="CJ244" s="53"/>
      <c r="CK244" s="53"/>
    </row>
    <row r="245" spans="2:89" ht="15" customHeight="1" x14ac:dyDescent="0.2">
      <c r="B245" s="203" t="str">
        <f t="shared" si="243"/>
        <v/>
      </c>
      <c r="C245" s="217"/>
      <c r="D245" s="127"/>
      <c r="E245" s="96"/>
      <c r="F245" s="271"/>
      <c r="G245" s="180"/>
      <c r="H245" s="181"/>
      <c r="I245" s="219"/>
      <c r="J245" s="259"/>
      <c r="K245" s="181"/>
      <c r="L245" s="273"/>
      <c r="M245" s="207" t="str">
        <f t="shared" si="195"/>
        <v/>
      </c>
      <c r="N245" s="160" t="str">
        <f t="shared" si="196"/>
        <v/>
      </c>
      <c r="O245" s="161" t="str">
        <f t="shared" si="249"/>
        <v/>
      </c>
      <c r="P245" s="252" t="str">
        <f t="shared" si="250"/>
        <v/>
      </c>
      <c r="Q245" s="254" t="str">
        <f t="shared" si="251"/>
        <v/>
      </c>
      <c r="R245" s="252" t="str">
        <f t="shared" si="197"/>
        <v/>
      </c>
      <c r="S245" s="258" t="str">
        <f t="shared" si="244"/>
        <v/>
      </c>
      <c r="T245" s="252" t="str">
        <f t="shared" si="245"/>
        <v/>
      </c>
      <c r="U245" s="258" t="str">
        <f t="shared" si="246"/>
        <v/>
      </c>
      <c r="V245" s="252" t="str">
        <f t="shared" si="247"/>
        <v/>
      </c>
      <c r="W245" s="258" t="str">
        <f t="shared" si="248"/>
        <v/>
      </c>
      <c r="X245" s="120"/>
      <c r="Y245" s="267"/>
      <c r="Z245" s="4" t="b">
        <f t="shared" si="198"/>
        <v>1</v>
      </c>
      <c r="AA245" s="4" t="b">
        <f t="shared" si="199"/>
        <v>0</v>
      </c>
      <c r="AB245" s="61" t="str">
        <f t="shared" si="200"/>
        <v/>
      </c>
      <c r="AC245" s="61" t="str">
        <f t="shared" si="201"/>
        <v/>
      </c>
      <c r="AD245" s="61" t="str">
        <f t="shared" si="202"/>
        <v/>
      </c>
      <c r="AE245" s="61" t="str">
        <f t="shared" si="203"/>
        <v/>
      </c>
      <c r="AF245" s="232" t="str">
        <f t="shared" si="204"/>
        <v/>
      </c>
      <c r="AG245" s="61" t="str">
        <f t="shared" si="205"/>
        <v/>
      </c>
      <c r="AH245" s="61" t="b">
        <f t="shared" si="206"/>
        <v>0</v>
      </c>
      <c r="AI245" s="61" t="b">
        <f t="shared" si="207"/>
        <v>1</v>
      </c>
      <c r="AJ245" s="61" t="b">
        <f t="shared" si="208"/>
        <v>1</v>
      </c>
      <c r="AK245" s="61" t="b">
        <f t="shared" si="209"/>
        <v>0</v>
      </c>
      <c r="AL245" s="61" t="b">
        <f t="shared" si="210"/>
        <v>0</v>
      </c>
      <c r="AM245" s="220" t="b">
        <f t="shared" si="211"/>
        <v>0</v>
      </c>
      <c r="AN245" s="220" t="b">
        <f t="shared" si="212"/>
        <v>0</v>
      </c>
      <c r="AO245" s="220" t="str">
        <f t="shared" si="213"/>
        <v/>
      </c>
      <c r="AP245" s="220" t="str">
        <f t="shared" si="214"/>
        <v/>
      </c>
      <c r="AQ245" s="220" t="str">
        <f t="shared" si="215"/>
        <v/>
      </c>
      <c r="AR245" s="220" t="str">
        <f t="shared" si="216"/>
        <v/>
      </c>
      <c r="AS245" s="4" t="str">
        <f t="shared" si="217"/>
        <v/>
      </c>
      <c r="AT245" s="220" t="str">
        <f t="shared" si="218"/>
        <v/>
      </c>
      <c r="AU245" s="220" t="str">
        <f t="shared" si="219"/>
        <v/>
      </c>
      <c r="AV245" s="220" t="str">
        <f t="shared" si="220"/>
        <v/>
      </c>
      <c r="AW245" s="233" t="str">
        <f t="shared" si="221"/>
        <v/>
      </c>
      <c r="AX245" s="233" t="str">
        <f t="shared" si="222"/>
        <v/>
      </c>
      <c r="AY245" s="222" t="str">
        <f t="shared" si="223"/>
        <v/>
      </c>
      <c r="AZ245" s="222" t="str">
        <f t="shared" si="224"/>
        <v/>
      </c>
      <c r="BA245" s="220" t="str">
        <f t="shared" si="225"/>
        <v/>
      </c>
      <c r="BB245" s="222" t="str">
        <f t="shared" si="226"/>
        <v/>
      </c>
      <c r="BC245" s="233" t="str">
        <f t="shared" si="227"/>
        <v/>
      </c>
      <c r="BD245" s="222" t="str">
        <f t="shared" si="228"/>
        <v/>
      </c>
      <c r="BE245" s="222" t="str">
        <f t="shared" si="229"/>
        <v/>
      </c>
      <c r="BF245" s="222" t="str">
        <f t="shared" si="230"/>
        <v/>
      </c>
      <c r="BG245" s="222" t="str">
        <f t="shared" si="231"/>
        <v/>
      </c>
      <c r="BH245" s="222" t="str">
        <f t="shared" si="232"/>
        <v/>
      </c>
      <c r="BI245" s="222" t="str">
        <f t="shared" si="233"/>
        <v/>
      </c>
      <c r="BJ245" s="222" t="str">
        <f t="shared" si="234"/>
        <v/>
      </c>
      <c r="BK245" s="222" t="str">
        <f t="shared" si="235"/>
        <v/>
      </c>
      <c r="BL245" s="220" t="str">
        <f t="shared" si="236"/>
        <v/>
      </c>
      <c r="BM245" s="220" t="str">
        <f t="shared" si="237"/>
        <v/>
      </c>
      <c r="BN245" s="220" t="str">
        <f t="shared" si="238"/>
        <v/>
      </c>
      <c r="BO245" s="220" t="str">
        <f t="shared" si="239"/>
        <v/>
      </c>
      <c r="BP245" s="220" t="str">
        <f>IF(AM245,VLOOKUP(AT245,'Beschäftigungsgruppen Honorare'!$I$17:$J$23,2,FALSE),"")</f>
        <v/>
      </c>
      <c r="BQ245" s="220" t="str">
        <f>IF(AN245,INDEX('Beschäftigungsgruppen Honorare'!$J$28:$M$31,BO245,BN245),"")</f>
        <v/>
      </c>
      <c r="BR245" s="220" t="str">
        <f t="shared" si="240"/>
        <v/>
      </c>
      <c r="BS245" s="220" t="str">
        <f>IF(AM245,VLOOKUP(AT245,'Beschäftigungsgruppen Honorare'!$I$17:$L$23,3,FALSE),"")</f>
        <v/>
      </c>
      <c r="BT245" s="220" t="str">
        <f>IF(AM245,VLOOKUP(AT245,'Beschäftigungsgruppen Honorare'!$I$17:$L$23,4,FALSE),"")</f>
        <v/>
      </c>
      <c r="BU245" s="220" t="b">
        <f>E245&lt;&gt;config!$H$20</f>
        <v>1</v>
      </c>
      <c r="BV245" s="64" t="b">
        <f t="shared" si="241"/>
        <v>0</v>
      </c>
      <c r="BW245" s="53" t="b">
        <f t="shared" si="242"/>
        <v>0</v>
      </c>
      <c r="BX245" s="53"/>
      <c r="BY245" s="53"/>
      <c r="BZ245" s="53"/>
      <c r="CA245" s="53"/>
      <c r="CB245" s="53"/>
      <c r="CI245" s="53"/>
      <c r="CJ245" s="53"/>
      <c r="CK245" s="53"/>
    </row>
    <row r="246" spans="2:89" ht="15" customHeight="1" x14ac:dyDescent="0.2">
      <c r="B246" s="203" t="str">
        <f t="shared" si="243"/>
        <v/>
      </c>
      <c r="C246" s="217"/>
      <c r="D246" s="127"/>
      <c r="E246" s="96"/>
      <c r="F246" s="271"/>
      <c r="G246" s="180"/>
      <c r="H246" s="181"/>
      <c r="I246" s="219"/>
      <c r="J246" s="259"/>
      <c r="K246" s="181"/>
      <c r="L246" s="273"/>
      <c r="M246" s="207" t="str">
        <f t="shared" si="195"/>
        <v/>
      </c>
      <c r="N246" s="160" t="str">
        <f t="shared" si="196"/>
        <v/>
      </c>
      <c r="O246" s="161" t="str">
        <f t="shared" si="249"/>
        <v/>
      </c>
      <c r="P246" s="252" t="str">
        <f t="shared" si="250"/>
        <v/>
      </c>
      <c r="Q246" s="254" t="str">
        <f t="shared" si="251"/>
        <v/>
      </c>
      <c r="R246" s="252" t="str">
        <f t="shared" si="197"/>
        <v/>
      </c>
      <c r="S246" s="258" t="str">
        <f t="shared" si="244"/>
        <v/>
      </c>
      <c r="T246" s="252" t="str">
        <f t="shared" si="245"/>
        <v/>
      </c>
      <c r="U246" s="258" t="str">
        <f t="shared" si="246"/>
        <v/>
      </c>
      <c r="V246" s="252" t="str">
        <f t="shared" si="247"/>
        <v/>
      </c>
      <c r="W246" s="258" t="str">
        <f t="shared" si="248"/>
        <v/>
      </c>
      <c r="X246" s="120"/>
      <c r="Y246" s="267"/>
      <c r="Z246" s="4" t="b">
        <f t="shared" si="198"/>
        <v>1</v>
      </c>
      <c r="AA246" s="4" t="b">
        <f t="shared" si="199"/>
        <v>0</v>
      </c>
      <c r="AB246" s="61" t="str">
        <f t="shared" si="200"/>
        <v/>
      </c>
      <c r="AC246" s="61" t="str">
        <f t="shared" si="201"/>
        <v/>
      </c>
      <c r="AD246" s="61" t="str">
        <f t="shared" si="202"/>
        <v/>
      </c>
      <c r="AE246" s="61" t="str">
        <f t="shared" si="203"/>
        <v/>
      </c>
      <c r="AF246" s="232" t="str">
        <f t="shared" si="204"/>
        <v/>
      </c>
      <c r="AG246" s="61" t="str">
        <f t="shared" si="205"/>
        <v/>
      </c>
      <c r="AH246" s="61" t="b">
        <f t="shared" si="206"/>
        <v>0</v>
      </c>
      <c r="AI246" s="61" t="b">
        <f t="shared" si="207"/>
        <v>1</v>
      </c>
      <c r="AJ246" s="61" t="b">
        <f t="shared" si="208"/>
        <v>1</v>
      </c>
      <c r="AK246" s="61" t="b">
        <f t="shared" si="209"/>
        <v>0</v>
      </c>
      <c r="AL246" s="61" t="b">
        <f t="shared" si="210"/>
        <v>0</v>
      </c>
      <c r="AM246" s="220" t="b">
        <f t="shared" si="211"/>
        <v>0</v>
      </c>
      <c r="AN246" s="220" t="b">
        <f t="shared" si="212"/>
        <v>0</v>
      </c>
      <c r="AO246" s="220" t="str">
        <f t="shared" si="213"/>
        <v/>
      </c>
      <c r="AP246" s="220" t="str">
        <f t="shared" si="214"/>
        <v/>
      </c>
      <c r="AQ246" s="220" t="str">
        <f t="shared" si="215"/>
        <v/>
      </c>
      <c r="AR246" s="220" t="str">
        <f t="shared" si="216"/>
        <v/>
      </c>
      <c r="AS246" s="4" t="str">
        <f t="shared" si="217"/>
        <v/>
      </c>
      <c r="AT246" s="220" t="str">
        <f t="shared" si="218"/>
        <v/>
      </c>
      <c r="AU246" s="220" t="str">
        <f t="shared" si="219"/>
        <v/>
      </c>
      <c r="AV246" s="220" t="str">
        <f t="shared" si="220"/>
        <v/>
      </c>
      <c r="AW246" s="233" t="str">
        <f t="shared" si="221"/>
        <v/>
      </c>
      <c r="AX246" s="233" t="str">
        <f t="shared" si="222"/>
        <v/>
      </c>
      <c r="AY246" s="222" t="str">
        <f t="shared" si="223"/>
        <v/>
      </c>
      <c r="AZ246" s="222" t="str">
        <f t="shared" si="224"/>
        <v/>
      </c>
      <c r="BA246" s="220" t="str">
        <f t="shared" si="225"/>
        <v/>
      </c>
      <c r="BB246" s="222" t="str">
        <f t="shared" si="226"/>
        <v/>
      </c>
      <c r="BC246" s="233" t="str">
        <f t="shared" si="227"/>
        <v/>
      </c>
      <c r="BD246" s="222" t="str">
        <f t="shared" si="228"/>
        <v/>
      </c>
      <c r="BE246" s="222" t="str">
        <f t="shared" si="229"/>
        <v/>
      </c>
      <c r="BF246" s="222" t="str">
        <f t="shared" si="230"/>
        <v/>
      </c>
      <c r="BG246" s="222" t="str">
        <f t="shared" si="231"/>
        <v/>
      </c>
      <c r="BH246" s="222" t="str">
        <f t="shared" si="232"/>
        <v/>
      </c>
      <c r="BI246" s="222" t="str">
        <f t="shared" si="233"/>
        <v/>
      </c>
      <c r="BJ246" s="222" t="str">
        <f t="shared" si="234"/>
        <v/>
      </c>
      <c r="BK246" s="222" t="str">
        <f t="shared" si="235"/>
        <v/>
      </c>
      <c r="BL246" s="220" t="str">
        <f t="shared" si="236"/>
        <v/>
      </c>
      <c r="BM246" s="220" t="str">
        <f t="shared" si="237"/>
        <v/>
      </c>
      <c r="BN246" s="220" t="str">
        <f t="shared" si="238"/>
        <v/>
      </c>
      <c r="BO246" s="220" t="str">
        <f t="shared" si="239"/>
        <v/>
      </c>
      <c r="BP246" s="220" t="str">
        <f>IF(AM246,VLOOKUP(AT246,'Beschäftigungsgruppen Honorare'!$I$17:$J$23,2,FALSE),"")</f>
        <v/>
      </c>
      <c r="BQ246" s="220" t="str">
        <f>IF(AN246,INDEX('Beschäftigungsgruppen Honorare'!$J$28:$M$31,BO246,BN246),"")</f>
        <v/>
      </c>
      <c r="BR246" s="220" t="str">
        <f t="shared" si="240"/>
        <v/>
      </c>
      <c r="BS246" s="220" t="str">
        <f>IF(AM246,VLOOKUP(AT246,'Beschäftigungsgruppen Honorare'!$I$17:$L$23,3,FALSE),"")</f>
        <v/>
      </c>
      <c r="BT246" s="220" t="str">
        <f>IF(AM246,VLOOKUP(AT246,'Beschäftigungsgruppen Honorare'!$I$17:$L$23,4,FALSE),"")</f>
        <v/>
      </c>
      <c r="BU246" s="220" t="b">
        <f>E246&lt;&gt;config!$H$20</f>
        <v>1</v>
      </c>
      <c r="BV246" s="64" t="b">
        <f t="shared" si="241"/>
        <v>0</v>
      </c>
      <c r="BW246" s="53" t="b">
        <f t="shared" si="242"/>
        <v>0</v>
      </c>
      <c r="BX246" s="53"/>
      <c r="BY246" s="53"/>
      <c r="BZ246" s="53"/>
      <c r="CA246" s="53"/>
      <c r="CB246" s="53"/>
      <c r="CI246" s="53"/>
      <c r="CJ246" s="53"/>
      <c r="CK246" s="53"/>
    </row>
    <row r="247" spans="2:89" ht="15" customHeight="1" x14ac:dyDescent="0.2">
      <c r="B247" s="203" t="str">
        <f t="shared" si="243"/>
        <v/>
      </c>
      <c r="C247" s="217"/>
      <c r="D247" s="127"/>
      <c r="E247" s="96"/>
      <c r="F247" s="271"/>
      <c r="G247" s="180"/>
      <c r="H247" s="181"/>
      <c r="I247" s="219"/>
      <c r="J247" s="259"/>
      <c r="K247" s="181"/>
      <c r="L247" s="273"/>
      <c r="M247" s="207" t="str">
        <f t="shared" si="195"/>
        <v/>
      </c>
      <c r="N247" s="160" t="str">
        <f t="shared" si="196"/>
        <v/>
      </c>
      <c r="O247" s="161" t="str">
        <f t="shared" si="249"/>
        <v/>
      </c>
      <c r="P247" s="252" t="str">
        <f t="shared" si="250"/>
        <v/>
      </c>
      <c r="Q247" s="254" t="str">
        <f t="shared" si="251"/>
        <v/>
      </c>
      <c r="R247" s="252" t="str">
        <f t="shared" si="197"/>
        <v/>
      </c>
      <c r="S247" s="258" t="str">
        <f t="shared" si="244"/>
        <v/>
      </c>
      <c r="T247" s="252" t="str">
        <f t="shared" si="245"/>
        <v/>
      </c>
      <c r="U247" s="258" t="str">
        <f t="shared" si="246"/>
        <v/>
      </c>
      <c r="V247" s="252" t="str">
        <f t="shared" si="247"/>
        <v/>
      </c>
      <c r="W247" s="258" t="str">
        <f t="shared" si="248"/>
        <v/>
      </c>
      <c r="X247" s="120"/>
      <c r="Y247" s="267"/>
      <c r="Z247" s="4" t="b">
        <f t="shared" si="198"/>
        <v>1</v>
      </c>
      <c r="AA247" s="4" t="b">
        <f t="shared" si="199"/>
        <v>0</v>
      </c>
      <c r="AB247" s="61" t="str">
        <f t="shared" si="200"/>
        <v/>
      </c>
      <c r="AC247" s="61" t="str">
        <f t="shared" si="201"/>
        <v/>
      </c>
      <c r="AD247" s="61" t="str">
        <f t="shared" si="202"/>
        <v/>
      </c>
      <c r="AE247" s="61" t="str">
        <f t="shared" si="203"/>
        <v/>
      </c>
      <c r="AF247" s="232" t="str">
        <f t="shared" si="204"/>
        <v/>
      </c>
      <c r="AG247" s="61" t="str">
        <f t="shared" si="205"/>
        <v/>
      </c>
      <c r="AH247" s="61" t="b">
        <f t="shared" si="206"/>
        <v>0</v>
      </c>
      <c r="AI247" s="61" t="b">
        <f t="shared" si="207"/>
        <v>1</v>
      </c>
      <c r="AJ247" s="61" t="b">
        <f t="shared" si="208"/>
        <v>1</v>
      </c>
      <c r="AK247" s="61" t="b">
        <f t="shared" si="209"/>
        <v>0</v>
      </c>
      <c r="AL247" s="61" t="b">
        <f t="shared" si="210"/>
        <v>0</v>
      </c>
      <c r="AM247" s="220" t="b">
        <f t="shared" si="211"/>
        <v>0</v>
      </c>
      <c r="AN247" s="220" t="b">
        <f t="shared" si="212"/>
        <v>0</v>
      </c>
      <c r="AO247" s="220" t="str">
        <f t="shared" si="213"/>
        <v/>
      </c>
      <c r="AP247" s="220" t="str">
        <f t="shared" si="214"/>
        <v/>
      </c>
      <c r="AQ247" s="220" t="str">
        <f t="shared" si="215"/>
        <v/>
      </c>
      <c r="AR247" s="220" t="str">
        <f t="shared" si="216"/>
        <v/>
      </c>
      <c r="AS247" s="4" t="str">
        <f t="shared" si="217"/>
        <v/>
      </c>
      <c r="AT247" s="220" t="str">
        <f t="shared" si="218"/>
        <v/>
      </c>
      <c r="AU247" s="220" t="str">
        <f t="shared" si="219"/>
        <v/>
      </c>
      <c r="AV247" s="220" t="str">
        <f t="shared" si="220"/>
        <v/>
      </c>
      <c r="AW247" s="233" t="str">
        <f t="shared" si="221"/>
        <v/>
      </c>
      <c r="AX247" s="233" t="str">
        <f t="shared" si="222"/>
        <v/>
      </c>
      <c r="AY247" s="222" t="str">
        <f t="shared" si="223"/>
        <v/>
      </c>
      <c r="AZ247" s="222" t="str">
        <f t="shared" si="224"/>
        <v/>
      </c>
      <c r="BA247" s="220" t="str">
        <f t="shared" si="225"/>
        <v/>
      </c>
      <c r="BB247" s="222" t="str">
        <f t="shared" si="226"/>
        <v/>
      </c>
      <c r="BC247" s="233" t="str">
        <f t="shared" si="227"/>
        <v/>
      </c>
      <c r="BD247" s="222" t="str">
        <f t="shared" si="228"/>
        <v/>
      </c>
      <c r="BE247" s="222" t="str">
        <f t="shared" si="229"/>
        <v/>
      </c>
      <c r="BF247" s="222" t="str">
        <f t="shared" si="230"/>
        <v/>
      </c>
      <c r="BG247" s="222" t="str">
        <f t="shared" si="231"/>
        <v/>
      </c>
      <c r="BH247" s="222" t="str">
        <f t="shared" si="232"/>
        <v/>
      </c>
      <c r="BI247" s="222" t="str">
        <f t="shared" si="233"/>
        <v/>
      </c>
      <c r="BJ247" s="222" t="str">
        <f t="shared" si="234"/>
        <v/>
      </c>
      <c r="BK247" s="222" t="str">
        <f t="shared" si="235"/>
        <v/>
      </c>
      <c r="BL247" s="220" t="str">
        <f t="shared" si="236"/>
        <v/>
      </c>
      <c r="BM247" s="220" t="str">
        <f t="shared" si="237"/>
        <v/>
      </c>
      <c r="BN247" s="220" t="str">
        <f t="shared" si="238"/>
        <v/>
      </c>
      <c r="BO247" s="220" t="str">
        <f t="shared" si="239"/>
        <v/>
      </c>
      <c r="BP247" s="220" t="str">
        <f>IF(AM247,VLOOKUP(AT247,'Beschäftigungsgruppen Honorare'!$I$17:$J$23,2,FALSE),"")</f>
        <v/>
      </c>
      <c r="BQ247" s="220" t="str">
        <f>IF(AN247,INDEX('Beschäftigungsgruppen Honorare'!$J$28:$M$31,BO247,BN247),"")</f>
        <v/>
      </c>
      <c r="BR247" s="220" t="str">
        <f t="shared" si="240"/>
        <v/>
      </c>
      <c r="BS247" s="220" t="str">
        <f>IF(AM247,VLOOKUP(AT247,'Beschäftigungsgruppen Honorare'!$I$17:$L$23,3,FALSE),"")</f>
        <v/>
      </c>
      <c r="BT247" s="220" t="str">
        <f>IF(AM247,VLOOKUP(AT247,'Beschäftigungsgruppen Honorare'!$I$17:$L$23,4,FALSE),"")</f>
        <v/>
      </c>
      <c r="BU247" s="220" t="b">
        <f>E247&lt;&gt;config!$H$20</f>
        <v>1</v>
      </c>
      <c r="BV247" s="64" t="b">
        <f t="shared" si="241"/>
        <v>0</v>
      </c>
      <c r="BW247" s="53" t="b">
        <f t="shared" si="242"/>
        <v>0</v>
      </c>
      <c r="BX247" s="53"/>
      <c r="BY247" s="53"/>
      <c r="BZ247" s="53"/>
      <c r="CA247" s="53"/>
      <c r="CB247" s="53"/>
      <c r="CI247" s="53"/>
      <c r="CJ247" s="53"/>
      <c r="CK247" s="53"/>
    </row>
    <row r="248" spans="2:89" ht="15" customHeight="1" x14ac:dyDescent="0.2">
      <c r="B248" s="203" t="str">
        <f t="shared" si="243"/>
        <v/>
      </c>
      <c r="C248" s="217"/>
      <c r="D248" s="127"/>
      <c r="E248" s="96"/>
      <c r="F248" s="271"/>
      <c r="G248" s="180"/>
      <c r="H248" s="181"/>
      <c r="I248" s="219"/>
      <c r="J248" s="259"/>
      <c r="K248" s="181"/>
      <c r="L248" s="273"/>
      <c r="M248" s="207" t="str">
        <f t="shared" si="195"/>
        <v/>
      </c>
      <c r="N248" s="160" t="str">
        <f t="shared" si="196"/>
        <v/>
      </c>
      <c r="O248" s="161" t="str">
        <f t="shared" si="249"/>
        <v/>
      </c>
      <c r="P248" s="252" t="str">
        <f t="shared" si="250"/>
        <v/>
      </c>
      <c r="Q248" s="254" t="str">
        <f t="shared" si="251"/>
        <v/>
      </c>
      <c r="R248" s="252" t="str">
        <f t="shared" si="197"/>
        <v/>
      </c>
      <c r="S248" s="258" t="str">
        <f t="shared" si="244"/>
        <v/>
      </c>
      <c r="T248" s="252" t="str">
        <f t="shared" si="245"/>
        <v/>
      </c>
      <c r="U248" s="258" t="str">
        <f t="shared" si="246"/>
        <v/>
      </c>
      <c r="V248" s="252" t="str">
        <f t="shared" si="247"/>
        <v/>
      </c>
      <c r="W248" s="258" t="str">
        <f t="shared" si="248"/>
        <v/>
      </c>
      <c r="X248" s="120"/>
      <c r="Y248" s="267"/>
      <c r="Z248" s="4" t="b">
        <f t="shared" si="198"/>
        <v>1</v>
      </c>
      <c r="AA248" s="4" t="b">
        <f t="shared" si="199"/>
        <v>0</v>
      </c>
      <c r="AB248" s="61" t="str">
        <f t="shared" si="200"/>
        <v/>
      </c>
      <c r="AC248" s="61" t="str">
        <f t="shared" si="201"/>
        <v/>
      </c>
      <c r="AD248" s="61" t="str">
        <f t="shared" si="202"/>
        <v/>
      </c>
      <c r="AE248" s="61" t="str">
        <f t="shared" si="203"/>
        <v/>
      </c>
      <c r="AF248" s="232" t="str">
        <f t="shared" si="204"/>
        <v/>
      </c>
      <c r="AG248" s="61" t="str">
        <f t="shared" si="205"/>
        <v/>
      </c>
      <c r="AH248" s="61" t="b">
        <f t="shared" si="206"/>
        <v>0</v>
      </c>
      <c r="AI248" s="61" t="b">
        <f t="shared" si="207"/>
        <v>1</v>
      </c>
      <c r="AJ248" s="61" t="b">
        <f t="shared" si="208"/>
        <v>1</v>
      </c>
      <c r="AK248" s="61" t="b">
        <f t="shared" si="209"/>
        <v>0</v>
      </c>
      <c r="AL248" s="61" t="b">
        <f t="shared" si="210"/>
        <v>0</v>
      </c>
      <c r="AM248" s="220" t="b">
        <f t="shared" si="211"/>
        <v>0</v>
      </c>
      <c r="AN248" s="220" t="b">
        <f t="shared" si="212"/>
        <v>0</v>
      </c>
      <c r="AO248" s="220" t="str">
        <f t="shared" si="213"/>
        <v/>
      </c>
      <c r="AP248" s="220" t="str">
        <f t="shared" si="214"/>
        <v/>
      </c>
      <c r="AQ248" s="220" t="str">
        <f t="shared" si="215"/>
        <v/>
      </c>
      <c r="AR248" s="220" t="str">
        <f t="shared" si="216"/>
        <v/>
      </c>
      <c r="AS248" s="4" t="str">
        <f t="shared" si="217"/>
        <v/>
      </c>
      <c r="AT248" s="220" t="str">
        <f t="shared" si="218"/>
        <v/>
      </c>
      <c r="AU248" s="220" t="str">
        <f t="shared" si="219"/>
        <v/>
      </c>
      <c r="AV248" s="220" t="str">
        <f t="shared" si="220"/>
        <v/>
      </c>
      <c r="AW248" s="233" t="str">
        <f t="shared" si="221"/>
        <v/>
      </c>
      <c r="AX248" s="233" t="str">
        <f t="shared" si="222"/>
        <v/>
      </c>
      <c r="AY248" s="222" t="str">
        <f t="shared" si="223"/>
        <v/>
      </c>
      <c r="AZ248" s="222" t="str">
        <f t="shared" si="224"/>
        <v/>
      </c>
      <c r="BA248" s="220" t="str">
        <f t="shared" si="225"/>
        <v/>
      </c>
      <c r="BB248" s="222" t="str">
        <f t="shared" si="226"/>
        <v/>
      </c>
      <c r="BC248" s="233" t="str">
        <f t="shared" si="227"/>
        <v/>
      </c>
      <c r="BD248" s="222" t="str">
        <f t="shared" si="228"/>
        <v/>
      </c>
      <c r="BE248" s="222" t="str">
        <f t="shared" si="229"/>
        <v/>
      </c>
      <c r="BF248" s="222" t="str">
        <f t="shared" si="230"/>
        <v/>
      </c>
      <c r="BG248" s="222" t="str">
        <f t="shared" si="231"/>
        <v/>
      </c>
      <c r="BH248" s="222" t="str">
        <f t="shared" si="232"/>
        <v/>
      </c>
      <c r="BI248" s="222" t="str">
        <f t="shared" si="233"/>
        <v/>
      </c>
      <c r="BJ248" s="222" t="str">
        <f t="shared" si="234"/>
        <v/>
      </c>
      <c r="BK248" s="222" t="str">
        <f t="shared" si="235"/>
        <v/>
      </c>
      <c r="BL248" s="220" t="str">
        <f t="shared" si="236"/>
        <v/>
      </c>
      <c r="BM248" s="220" t="str">
        <f t="shared" si="237"/>
        <v/>
      </c>
      <c r="BN248" s="220" t="str">
        <f t="shared" si="238"/>
        <v/>
      </c>
      <c r="BO248" s="220" t="str">
        <f t="shared" si="239"/>
        <v/>
      </c>
      <c r="BP248" s="220" t="str">
        <f>IF(AM248,VLOOKUP(AT248,'Beschäftigungsgruppen Honorare'!$I$17:$J$23,2,FALSE),"")</f>
        <v/>
      </c>
      <c r="BQ248" s="220" t="str">
        <f>IF(AN248,INDEX('Beschäftigungsgruppen Honorare'!$J$28:$M$31,BO248,BN248),"")</f>
        <v/>
      </c>
      <c r="BR248" s="220" t="str">
        <f t="shared" si="240"/>
        <v/>
      </c>
      <c r="BS248" s="220" t="str">
        <f>IF(AM248,VLOOKUP(AT248,'Beschäftigungsgruppen Honorare'!$I$17:$L$23,3,FALSE),"")</f>
        <v/>
      </c>
      <c r="BT248" s="220" t="str">
        <f>IF(AM248,VLOOKUP(AT248,'Beschäftigungsgruppen Honorare'!$I$17:$L$23,4,FALSE),"")</f>
        <v/>
      </c>
      <c r="BU248" s="220" t="b">
        <f>E248&lt;&gt;config!$H$20</f>
        <v>1</v>
      </c>
      <c r="BV248" s="64" t="b">
        <f t="shared" si="241"/>
        <v>0</v>
      </c>
      <c r="BW248" s="53" t="b">
        <f t="shared" si="242"/>
        <v>0</v>
      </c>
      <c r="BX248" s="53"/>
      <c r="BY248" s="53"/>
      <c r="BZ248" s="53"/>
      <c r="CA248" s="53"/>
      <c r="CB248" s="53"/>
      <c r="CI248" s="53"/>
      <c r="CJ248" s="53"/>
      <c r="CK248" s="53"/>
    </row>
    <row r="249" spans="2:89" ht="15" customHeight="1" x14ac:dyDescent="0.2">
      <c r="B249" s="203" t="str">
        <f t="shared" si="243"/>
        <v/>
      </c>
      <c r="C249" s="217"/>
      <c r="D249" s="127"/>
      <c r="E249" s="96"/>
      <c r="F249" s="271"/>
      <c r="G249" s="180"/>
      <c r="H249" s="181"/>
      <c r="I249" s="219"/>
      <c r="J249" s="259"/>
      <c r="K249" s="181"/>
      <c r="L249" s="273"/>
      <c r="M249" s="207" t="str">
        <f t="shared" si="195"/>
        <v/>
      </c>
      <c r="N249" s="160" t="str">
        <f t="shared" si="196"/>
        <v/>
      </c>
      <c r="O249" s="161" t="str">
        <f t="shared" si="249"/>
        <v/>
      </c>
      <c r="P249" s="252" t="str">
        <f t="shared" si="250"/>
        <v/>
      </c>
      <c r="Q249" s="254" t="str">
        <f t="shared" si="251"/>
        <v/>
      </c>
      <c r="R249" s="252" t="str">
        <f t="shared" si="197"/>
        <v/>
      </c>
      <c r="S249" s="258" t="str">
        <f t="shared" si="244"/>
        <v/>
      </c>
      <c r="T249" s="252" t="str">
        <f t="shared" si="245"/>
        <v/>
      </c>
      <c r="U249" s="258" t="str">
        <f t="shared" si="246"/>
        <v/>
      </c>
      <c r="V249" s="252" t="str">
        <f t="shared" si="247"/>
        <v/>
      </c>
      <c r="W249" s="258" t="str">
        <f t="shared" si="248"/>
        <v/>
      </c>
      <c r="X249" s="120"/>
      <c r="Y249" s="267"/>
      <c r="Z249" s="4" t="b">
        <f t="shared" si="198"/>
        <v>1</v>
      </c>
      <c r="AA249" s="4" t="b">
        <f t="shared" si="199"/>
        <v>0</v>
      </c>
      <c r="AB249" s="61" t="str">
        <f t="shared" si="200"/>
        <v/>
      </c>
      <c r="AC249" s="61" t="str">
        <f t="shared" si="201"/>
        <v/>
      </c>
      <c r="AD249" s="61" t="str">
        <f t="shared" si="202"/>
        <v/>
      </c>
      <c r="AE249" s="61" t="str">
        <f t="shared" si="203"/>
        <v/>
      </c>
      <c r="AF249" s="232" t="str">
        <f t="shared" si="204"/>
        <v/>
      </c>
      <c r="AG249" s="61" t="str">
        <f t="shared" si="205"/>
        <v/>
      </c>
      <c r="AH249" s="61" t="b">
        <f t="shared" si="206"/>
        <v>0</v>
      </c>
      <c r="AI249" s="61" t="b">
        <f t="shared" si="207"/>
        <v>1</v>
      </c>
      <c r="AJ249" s="61" t="b">
        <f t="shared" si="208"/>
        <v>1</v>
      </c>
      <c r="AK249" s="61" t="b">
        <f t="shared" si="209"/>
        <v>0</v>
      </c>
      <c r="AL249" s="61" t="b">
        <f t="shared" si="210"/>
        <v>0</v>
      </c>
      <c r="AM249" s="220" t="b">
        <f t="shared" si="211"/>
        <v>0</v>
      </c>
      <c r="AN249" s="220" t="b">
        <f t="shared" si="212"/>
        <v>0</v>
      </c>
      <c r="AO249" s="220" t="str">
        <f t="shared" si="213"/>
        <v/>
      </c>
      <c r="AP249" s="220" t="str">
        <f t="shared" si="214"/>
        <v/>
      </c>
      <c r="AQ249" s="220" t="str">
        <f t="shared" si="215"/>
        <v/>
      </c>
      <c r="AR249" s="220" t="str">
        <f t="shared" si="216"/>
        <v/>
      </c>
      <c r="AS249" s="4" t="str">
        <f t="shared" si="217"/>
        <v/>
      </c>
      <c r="AT249" s="220" t="str">
        <f t="shared" si="218"/>
        <v/>
      </c>
      <c r="AU249" s="220" t="str">
        <f t="shared" si="219"/>
        <v/>
      </c>
      <c r="AV249" s="220" t="str">
        <f t="shared" si="220"/>
        <v/>
      </c>
      <c r="AW249" s="233" t="str">
        <f t="shared" si="221"/>
        <v/>
      </c>
      <c r="AX249" s="233" t="str">
        <f t="shared" si="222"/>
        <v/>
      </c>
      <c r="AY249" s="222" t="str">
        <f t="shared" si="223"/>
        <v/>
      </c>
      <c r="AZ249" s="222" t="str">
        <f t="shared" si="224"/>
        <v/>
      </c>
      <c r="BA249" s="220" t="str">
        <f t="shared" si="225"/>
        <v/>
      </c>
      <c r="BB249" s="222" t="str">
        <f t="shared" si="226"/>
        <v/>
      </c>
      <c r="BC249" s="233" t="str">
        <f t="shared" si="227"/>
        <v/>
      </c>
      <c r="BD249" s="222" t="str">
        <f t="shared" si="228"/>
        <v/>
      </c>
      <c r="BE249" s="222" t="str">
        <f t="shared" si="229"/>
        <v/>
      </c>
      <c r="BF249" s="222" t="str">
        <f t="shared" si="230"/>
        <v/>
      </c>
      <c r="BG249" s="222" t="str">
        <f t="shared" si="231"/>
        <v/>
      </c>
      <c r="BH249" s="222" t="str">
        <f t="shared" si="232"/>
        <v/>
      </c>
      <c r="BI249" s="222" t="str">
        <f t="shared" si="233"/>
        <v/>
      </c>
      <c r="BJ249" s="222" t="str">
        <f t="shared" si="234"/>
        <v/>
      </c>
      <c r="BK249" s="222" t="str">
        <f t="shared" si="235"/>
        <v/>
      </c>
      <c r="BL249" s="220" t="str">
        <f t="shared" si="236"/>
        <v/>
      </c>
      <c r="BM249" s="220" t="str">
        <f t="shared" si="237"/>
        <v/>
      </c>
      <c r="BN249" s="220" t="str">
        <f t="shared" si="238"/>
        <v/>
      </c>
      <c r="BO249" s="220" t="str">
        <f t="shared" si="239"/>
        <v/>
      </c>
      <c r="BP249" s="220" t="str">
        <f>IF(AM249,VLOOKUP(AT249,'Beschäftigungsgruppen Honorare'!$I$17:$J$23,2,FALSE),"")</f>
        <v/>
      </c>
      <c r="BQ249" s="220" t="str">
        <f>IF(AN249,INDEX('Beschäftigungsgruppen Honorare'!$J$28:$M$31,BO249,BN249),"")</f>
        <v/>
      </c>
      <c r="BR249" s="220" t="str">
        <f t="shared" si="240"/>
        <v/>
      </c>
      <c r="BS249" s="220" t="str">
        <f>IF(AM249,VLOOKUP(AT249,'Beschäftigungsgruppen Honorare'!$I$17:$L$23,3,FALSE),"")</f>
        <v/>
      </c>
      <c r="BT249" s="220" t="str">
        <f>IF(AM249,VLOOKUP(AT249,'Beschäftigungsgruppen Honorare'!$I$17:$L$23,4,FALSE),"")</f>
        <v/>
      </c>
      <c r="BU249" s="220" t="b">
        <f>E249&lt;&gt;config!$H$20</f>
        <v>1</v>
      </c>
      <c r="BV249" s="64" t="b">
        <f t="shared" si="241"/>
        <v>0</v>
      </c>
      <c r="BW249" s="53" t="b">
        <f t="shared" si="242"/>
        <v>0</v>
      </c>
      <c r="BX249" s="53"/>
      <c r="BY249" s="53"/>
      <c r="BZ249" s="53"/>
      <c r="CA249" s="53"/>
      <c r="CB249" s="53"/>
      <c r="CI249" s="53"/>
      <c r="CJ249" s="53"/>
      <c r="CK249" s="53"/>
    </row>
    <row r="250" spans="2:89" ht="15" customHeight="1" x14ac:dyDescent="0.2">
      <c r="B250" s="203" t="str">
        <f t="shared" si="243"/>
        <v/>
      </c>
      <c r="C250" s="217"/>
      <c r="D250" s="127"/>
      <c r="E250" s="96"/>
      <c r="F250" s="271"/>
      <c r="G250" s="180"/>
      <c r="H250" s="181"/>
      <c r="I250" s="219"/>
      <c r="J250" s="259"/>
      <c r="K250" s="181"/>
      <c r="L250" s="273"/>
      <c r="M250" s="207" t="str">
        <f t="shared" si="195"/>
        <v/>
      </c>
      <c r="N250" s="160" t="str">
        <f t="shared" si="196"/>
        <v/>
      </c>
      <c r="O250" s="161" t="str">
        <f t="shared" si="249"/>
        <v/>
      </c>
      <c r="P250" s="252" t="str">
        <f t="shared" si="250"/>
        <v/>
      </c>
      <c r="Q250" s="254" t="str">
        <f t="shared" si="251"/>
        <v/>
      </c>
      <c r="R250" s="252" t="str">
        <f t="shared" si="197"/>
        <v/>
      </c>
      <c r="S250" s="258" t="str">
        <f t="shared" si="244"/>
        <v/>
      </c>
      <c r="T250" s="252" t="str">
        <f t="shared" si="245"/>
        <v/>
      </c>
      <c r="U250" s="258" t="str">
        <f t="shared" si="246"/>
        <v/>
      </c>
      <c r="V250" s="252" t="str">
        <f t="shared" si="247"/>
        <v/>
      </c>
      <c r="W250" s="258" t="str">
        <f t="shared" si="248"/>
        <v/>
      </c>
      <c r="X250" s="120"/>
      <c r="Y250" s="267"/>
      <c r="Z250" s="4" t="b">
        <f t="shared" si="198"/>
        <v>1</v>
      </c>
      <c r="AA250" s="4" t="b">
        <f t="shared" si="199"/>
        <v>0</v>
      </c>
      <c r="AB250" s="61" t="str">
        <f t="shared" si="200"/>
        <v/>
      </c>
      <c r="AC250" s="61" t="str">
        <f t="shared" si="201"/>
        <v/>
      </c>
      <c r="AD250" s="61" t="str">
        <f t="shared" si="202"/>
        <v/>
      </c>
      <c r="AE250" s="61" t="str">
        <f t="shared" si="203"/>
        <v/>
      </c>
      <c r="AF250" s="232" t="str">
        <f t="shared" si="204"/>
        <v/>
      </c>
      <c r="AG250" s="61" t="str">
        <f t="shared" si="205"/>
        <v/>
      </c>
      <c r="AH250" s="61" t="b">
        <f t="shared" si="206"/>
        <v>0</v>
      </c>
      <c r="AI250" s="61" t="b">
        <f t="shared" si="207"/>
        <v>1</v>
      </c>
      <c r="AJ250" s="61" t="b">
        <f t="shared" si="208"/>
        <v>1</v>
      </c>
      <c r="AK250" s="61" t="b">
        <f t="shared" si="209"/>
        <v>0</v>
      </c>
      <c r="AL250" s="61" t="b">
        <f t="shared" si="210"/>
        <v>0</v>
      </c>
      <c r="AM250" s="220" t="b">
        <f t="shared" si="211"/>
        <v>0</v>
      </c>
      <c r="AN250" s="220" t="b">
        <f t="shared" si="212"/>
        <v>0</v>
      </c>
      <c r="AO250" s="220" t="str">
        <f t="shared" si="213"/>
        <v/>
      </c>
      <c r="AP250" s="220" t="str">
        <f t="shared" si="214"/>
        <v/>
      </c>
      <c r="AQ250" s="220" t="str">
        <f t="shared" si="215"/>
        <v/>
      </c>
      <c r="AR250" s="220" t="str">
        <f t="shared" si="216"/>
        <v/>
      </c>
      <c r="AS250" s="4" t="str">
        <f t="shared" si="217"/>
        <v/>
      </c>
      <c r="AT250" s="220" t="str">
        <f t="shared" si="218"/>
        <v/>
      </c>
      <c r="AU250" s="220" t="str">
        <f t="shared" si="219"/>
        <v/>
      </c>
      <c r="AV250" s="220" t="str">
        <f t="shared" si="220"/>
        <v/>
      </c>
      <c r="AW250" s="233" t="str">
        <f t="shared" si="221"/>
        <v/>
      </c>
      <c r="AX250" s="233" t="str">
        <f t="shared" si="222"/>
        <v/>
      </c>
      <c r="AY250" s="222" t="str">
        <f t="shared" si="223"/>
        <v/>
      </c>
      <c r="AZ250" s="222" t="str">
        <f t="shared" si="224"/>
        <v/>
      </c>
      <c r="BA250" s="220" t="str">
        <f t="shared" si="225"/>
        <v/>
      </c>
      <c r="BB250" s="222" t="str">
        <f t="shared" si="226"/>
        <v/>
      </c>
      <c r="BC250" s="233" t="str">
        <f t="shared" si="227"/>
        <v/>
      </c>
      <c r="BD250" s="222" t="str">
        <f t="shared" si="228"/>
        <v/>
      </c>
      <c r="BE250" s="222" t="str">
        <f t="shared" si="229"/>
        <v/>
      </c>
      <c r="BF250" s="222" t="str">
        <f t="shared" si="230"/>
        <v/>
      </c>
      <c r="BG250" s="222" t="str">
        <f t="shared" si="231"/>
        <v/>
      </c>
      <c r="BH250" s="222" t="str">
        <f t="shared" si="232"/>
        <v/>
      </c>
      <c r="BI250" s="222" t="str">
        <f t="shared" si="233"/>
        <v/>
      </c>
      <c r="BJ250" s="222" t="str">
        <f t="shared" si="234"/>
        <v/>
      </c>
      <c r="BK250" s="222" t="str">
        <f t="shared" si="235"/>
        <v/>
      </c>
      <c r="BL250" s="220" t="str">
        <f t="shared" si="236"/>
        <v/>
      </c>
      <c r="BM250" s="220" t="str">
        <f t="shared" si="237"/>
        <v/>
      </c>
      <c r="BN250" s="220" t="str">
        <f t="shared" si="238"/>
        <v/>
      </c>
      <c r="BO250" s="220" t="str">
        <f t="shared" si="239"/>
        <v/>
      </c>
      <c r="BP250" s="220" t="str">
        <f>IF(AM250,VLOOKUP(AT250,'Beschäftigungsgruppen Honorare'!$I$17:$J$23,2,FALSE),"")</f>
        <v/>
      </c>
      <c r="BQ250" s="220" t="str">
        <f>IF(AN250,INDEX('Beschäftigungsgruppen Honorare'!$J$28:$M$31,BO250,BN250),"")</f>
        <v/>
      </c>
      <c r="BR250" s="220" t="str">
        <f t="shared" si="240"/>
        <v/>
      </c>
      <c r="BS250" s="220" t="str">
        <f>IF(AM250,VLOOKUP(AT250,'Beschäftigungsgruppen Honorare'!$I$17:$L$23,3,FALSE),"")</f>
        <v/>
      </c>
      <c r="BT250" s="220" t="str">
        <f>IF(AM250,VLOOKUP(AT250,'Beschäftigungsgruppen Honorare'!$I$17:$L$23,4,FALSE),"")</f>
        <v/>
      </c>
      <c r="BU250" s="220" t="b">
        <f>E250&lt;&gt;config!$H$20</f>
        <v>1</v>
      </c>
      <c r="BV250" s="64" t="b">
        <f t="shared" si="241"/>
        <v>0</v>
      </c>
      <c r="BW250" s="53" t="b">
        <f t="shared" si="242"/>
        <v>0</v>
      </c>
      <c r="BX250" s="53"/>
      <c r="BY250" s="53"/>
      <c r="BZ250" s="53"/>
      <c r="CA250" s="53"/>
      <c r="CB250" s="53"/>
      <c r="CI250" s="53"/>
      <c r="CJ250" s="53"/>
      <c r="CK250" s="53"/>
    </row>
    <row r="251" spans="2:89" ht="15" customHeight="1" x14ac:dyDescent="0.2">
      <c r="B251" s="203" t="str">
        <f t="shared" si="243"/>
        <v/>
      </c>
      <c r="C251" s="217"/>
      <c r="D251" s="127"/>
      <c r="E251" s="96"/>
      <c r="F251" s="271"/>
      <c r="G251" s="180"/>
      <c r="H251" s="181"/>
      <c r="I251" s="219"/>
      <c r="J251" s="259"/>
      <c r="K251" s="181"/>
      <c r="L251" s="273"/>
      <c r="M251" s="207" t="str">
        <f t="shared" si="195"/>
        <v/>
      </c>
      <c r="N251" s="160" t="str">
        <f t="shared" si="196"/>
        <v/>
      </c>
      <c r="O251" s="161" t="str">
        <f t="shared" si="249"/>
        <v/>
      </c>
      <c r="P251" s="252" t="str">
        <f t="shared" si="250"/>
        <v/>
      </c>
      <c r="Q251" s="254" t="str">
        <f t="shared" si="251"/>
        <v/>
      </c>
      <c r="R251" s="252" t="str">
        <f t="shared" si="197"/>
        <v/>
      </c>
      <c r="S251" s="258" t="str">
        <f t="shared" si="244"/>
        <v/>
      </c>
      <c r="T251" s="252" t="str">
        <f t="shared" si="245"/>
        <v/>
      </c>
      <c r="U251" s="258" t="str">
        <f t="shared" si="246"/>
        <v/>
      </c>
      <c r="V251" s="252" t="str">
        <f t="shared" si="247"/>
        <v/>
      </c>
      <c r="W251" s="258" t="str">
        <f t="shared" si="248"/>
        <v/>
      </c>
      <c r="X251" s="120"/>
      <c r="Y251" s="267"/>
      <c r="Z251" s="4" t="b">
        <f t="shared" si="198"/>
        <v>1</v>
      </c>
      <c r="AA251" s="4" t="b">
        <f t="shared" si="199"/>
        <v>0</v>
      </c>
      <c r="AB251" s="61" t="str">
        <f t="shared" si="200"/>
        <v/>
      </c>
      <c r="AC251" s="61" t="str">
        <f t="shared" si="201"/>
        <v/>
      </c>
      <c r="AD251" s="61" t="str">
        <f t="shared" si="202"/>
        <v/>
      </c>
      <c r="AE251" s="61" t="str">
        <f t="shared" si="203"/>
        <v/>
      </c>
      <c r="AF251" s="232" t="str">
        <f t="shared" si="204"/>
        <v/>
      </c>
      <c r="AG251" s="61" t="str">
        <f t="shared" si="205"/>
        <v/>
      </c>
      <c r="AH251" s="61" t="b">
        <f t="shared" si="206"/>
        <v>0</v>
      </c>
      <c r="AI251" s="61" t="b">
        <f t="shared" si="207"/>
        <v>1</v>
      </c>
      <c r="AJ251" s="61" t="b">
        <f t="shared" si="208"/>
        <v>1</v>
      </c>
      <c r="AK251" s="61" t="b">
        <f t="shared" si="209"/>
        <v>0</v>
      </c>
      <c r="AL251" s="61" t="b">
        <f t="shared" si="210"/>
        <v>0</v>
      </c>
      <c r="AM251" s="220" t="b">
        <f t="shared" si="211"/>
        <v>0</v>
      </c>
      <c r="AN251" s="220" t="b">
        <f t="shared" si="212"/>
        <v>0</v>
      </c>
      <c r="AO251" s="220" t="str">
        <f t="shared" si="213"/>
        <v/>
      </c>
      <c r="AP251" s="220" t="str">
        <f t="shared" si="214"/>
        <v/>
      </c>
      <c r="AQ251" s="220" t="str">
        <f t="shared" si="215"/>
        <v/>
      </c>
      <c r="AR251" s="220" t="str">
        <f t="shared" si="216"/>
        <v/>
      </c>
      <c r="AS251" s="4" t="str">
        <f t="shared" si="217"/>
        <v/>
      </c>
      <c r="AT251" s="220" t="str">
        <f t="shared" si="218"/>
        <v/>
      </c>
      <c r="AU251" s="220" t="str">
        <f t="shared" si="219"/>
        <v/>
      </c>
      <c r="AV251" s="220" t="str">
        <f t="shared" si="220"/>
        <v/>
      </c>
      <c r="AW251" s="233" t="str">
        <f t="shared" si="221"/>
        <v/>
      </c>
      <c r="AX251" s="233" t="str">
        <f t="shared" si="222"/>
        <v/>
      </c>
      <c r="AY251" s="222" t="str">
        <f t="shared" si="223"/>
        <v/>
      </c>
      <c r="AZ251" s="222" t="str">
        <f t="shared" si="224"/>
        <v/>
      </c>
      <c r="BA251" s="220" t="str">
        <f t="shared" si="225"/>
        <v/>
      </c>
      <c r="BB251" s="222" t="str">
        <f t="shared" si="226"/>
        <v/>
      </c>
      <c r="BC251" s="233" t="str">
        <f t="shared" si="227"/>
        <v/>
      </c>
      <c r="BD251" s="222" t="str">
        <f t="shared" si="228"/>
        <v/>
      </c>
      <c r="BE251" s="222" t="str">
        <f t="shared" si="229"/>
        <v/>
      </c>
      <c r="BF251" s="222" t="str">
        <f t="shared" si="230"/>
        <v/>
      </c>
      <c r="BG251" s="222" t="str">
        <f t="shared" si="231"/>
        <v/>
      </c>
      <c r="BH251" s="222" t="str">
        <f t="shared" si="232"/>
        <v/>
      </c>
      <c r="BI251" s="222" t="str">
        <f t="shared" si="233"/>
        <v/>
      </c>
      <c r="BJ251" s="222" t="str">
        <f t="shared" si="234"/>
        <v/>
      </c>
      <c r="BK251" s="222" t="str">
        <f t="shared" si="235"/>
        <v/>
      </c>
      <c r="BL251" s="220" t="str">
        <f t="shared" si="236"/>
        <v/>
      </c>
      <c r="BM251" s="220" t="str">
        <f t="shared" si="237"/>
        <v/>
      </c>
      <c r="BN251" s="220" t="str">
        <f t="shared" si="238"/>
        <v/>
      </c>
      <c r="BO251" s="220" t="str">
        <f t="shared" si="239"/>
        <v/>
      </c>
      <c r="BP251" s="220" t="str">
        <f>IF(AM251,VLOOKUP(AT251,'Beschäftigungsgruppen Honorare'!$I$17:$J$23,2,FALSE),"")</f>
        <v/>
      </c>
      <c r="BQ251" s="220" t="str">
        <f>IF(AN251,INDEX('Beschäftigungsgruppen Honorare'!$J$28:$M$31,BO251,BN251),"")</f>
        <v/>
      </c>
      <c r="BR251" s="220" t="str">
        <f t="shared" si="240"/>
        <v/>
      </c>
      <c r="BS251" s="220" t="str">
        <f>IF(AM251,VLOOKUP(AT251,'Beschäftigungsgruppen Honorare'!$I$17:$L$23,3,FALSE),"")</f>
        <v/>
      </c>
      <c r="BT251" s="220" t="str">
        <f>IF(AM251,VLOOKUP(AT251,'Beschäftigungsgruppen Honorare'!$I$17:$L$23,4,FALSE),"")</f>
        <v/>
      </c>
      <c r="BU251" s="220" t="b">
        <f>E251&lt;&gt;config!$H$20</f>
        <v>1</v>
      </c>
      <c r="BV251" s="64" t="b">
        <f t="shared" si="241"/>
        <v>0</v>
      </c>
      <c r="BW251" s="53" t="b">
        <f t="shared" si="242"/>
        <v>0</v>
      </c>
      <c r="BX251" s="53"/>
      <c r="BY251" s="53"/>
      <c r="BZ251" s="53"/>
      <c r="CA251" s="53"/>
      <c r="CB251" s="53"/>
      <c r="CI251" s="53"/>
      <c r="CJ251" s="53"/>
      <c r="CK251" s="53"/>
    </row>
    <row r="252" spans="2:89" ht="15" customHeight="1" x14ac:dyDescent="0.2">
      <c r="B252" s="203" t="str">
        <f t="shared" si="243"/>
        <v/>
      </c>
      <c r="C252" s="217"/>
      <c r="D252" s="127"/>
      <c r="E252" s="96"/>
      <c r="F252" s="271"/>
      <c r="G252" s="180"/>
      <c r="H252" s="181"/>
      <c r="I252" s="219"/>
      <c r="J252" s="259"/>
      <c r="K252" s="181"/>
      <c r="L252" s="273"/>
      <c r="M252" s="207" t="str">
        <f t="shared" si="195"/>
        <v/>
      </c>
      <c r="N252" s="160" t="str">
        <f t="shared" si="196"/>
        <v/>
      </c>
      <c r="O252" s="161" t="str">
        <f t="shared" si="249"/>
        <v/>
      </c>
      <c r="P252" s="252" t="str">
        <f t="shared" si="250"/>
        <v/>
      </c>
      <c r="Q252" s="254" t="str">
        <f t="shared" si="251"/>
        <v/>
      </c>
      <c r="R252" s="252" t="str">
        <f t="shared" si="197"/>
        <v/>
      </c>
      <c r="S252" s="258" t="str">
        <f t="shared" si="244"/>
        <v/>
      </c>
      <c r="T252" s="252" t="str">
        <f t="shared" si="245"/>
        <v/>
      </c>
      <c r="U252" s="258" t="str">
        <f t="shared" si="246"/>
        <v/>
      </c>
      <c r="V252" s="252" t="str">
        <f t="shared" si="247"/>
        <v/>
      </c>
      <c r="W252" s="258" t="str">
        <f t="shared" si="248"/>
        <v/>
      </c>
      <c r="X252" s="120"/>
      <c r="Y252" s="267"/>
      <c r="Z252" s="4" t="b">
        <f t="shared" si="198"/>
        <v>1</v>
      </c>
      <c r="AA252" s="4" t="b">
        <f t="shared" si="199"/>
        <v>0</v>
      </c>
      <c r="AB252" s="61" t="str">
        <f t="shared" si="200"/>
        <v/>
      </c>
      <c r="AC252" s="61" t="str">
        <f t="shared" si="201"/>
        <v/>
      </c>
      <c r="AD252" s="61" t="str">
        <f t="shared" si="202"/>
        <v/>
      </c>
      <c r="AE252" s="61" t="str">
        <f t="shared" si="203"/>
        <v/>
      </c>
      <c r="AF252" s="232" t="str">
        <f t="shared" si="204"/>
        <v/>
      </c>
      <c r="AG252" s="61" t="str">
        <f t="shared" si="205"/>
        <v/>
      </c>
      <c r="AH252" s="61" t="b">
        <f t="shared" si="206"/>
        <v>0</v>
      </c>
      <c r="AI252" s="61" t="b">
        <f t="shared" si="207"/>
        <v>1</v>
      </c>
      <c r="AJ252" s="61" t="b">
        <f t="shared" si="208"/>
        <v>1</v>
      </c>
      <c r="AK252" s="61" t="b">
        <f t="shared" si="209"/>
        <v>0</v>
      </c>
      <c r="AL252" s="61" t="b">
        <f t="shared" si="210"/>
        <v>0</v>
      </c>
      <c r="AM252" s="220" t="b">
        <f t="shared" si="211"/>
        <v>0</v>
      </c>
      <c r="AN252" s="220" t="b">
        <f t="shared" si="212"/>
        <v>0</v>
      </c>
      <c r="AO252" s="220" t="str">
        <f t="shared" si="213"/>
        <v/>
      </c>
      <c r="AP252" s="220" t="str">
        <f t="shared" si="214"/>
        <v/>
      </c>
      <c r="AQ252" s="220" t="str">
        <f t="shared" si="215"/>
        <v/>
      </c>
      <c r="AR252" s="220" t="str">
        <f t="shared" si="216"/>
        <v/>
      </c>
      <c r="AS252" s="4" t="str">
        <f t="shared" si="217"/>
        <v/>
      </c>
      <c r="AT252" s="220" t="str">
        <f t="shared" si="218"/>
        <v/>
      </c>
      <c r="AU252" s="220" t="str">
        <f t="shared" si="219"/>
        <v/>
      </c>
      <c r="AV252" s="220" t="str">
        <f t="shared" si="220"/>
        <v/>
      </c>
      <c r="AW252" s="233" t="str">
        <f t="shared" si="221"/>
        <v/>
      </c>
      <c r="AX252" s="233" t="str">
        <f t="shared" si="222"/>
        <v/>
      </c>
      <c r="AY252" s="222" t="str">
        <f t="shared" si="223"/>
        <v/>
      </c>
      <c r="AZ252" s="222" t="str">
        <f t="shared" si="224"/>
        <v/>
      </c>
      <c r="BA252" s="220" t="str">
        <f t="shared" si="225"/>
        <v/>
      </c>
      <c r="BB252" s="222" t="str">
        <f t="shared" si="226"/>
        <v/>
      </c>
      <c r="BC252" s="233" t="str">
        <f t="shared" si="227"/>
        <v/>
      </c>
      <c r="BD252" s="222" t="str">
        <f t="shared" si="228"/>
        <v/>
      </c>
      <c r="BE252" s="222" t="str">
        <f t="shared" si="229"/>
        <v/>
      </c>
      <c r="BF252" s="222" t="str">
        <f t="shared" si="230"/>
        <v/>
      </c>
      <c r="BG252" s="222" t="str">
        <f t="shared" si="231"/>
        <v/>
      </c>
      <c r="BH252" s="222" t="str">
        <f t="shared" si="232"/>
        <v/>
      </c>
      <c r="BI252" s="222" t="str">
        <f t="shared" si="233"/>
        <v/>
      </c>
      <c r="BJ252" s="222" t="str">
        <f t="shared" si="234"/>
        <v/>
      </c>
      <c r="BK252" s="222" t="str">
        <f t="shared" si="235"/>
        <v/>
      </c>
      <c r="BL252" s="220" t="str">
        <f t="shared" si="236"/>
        <v/>
      </c>
      <c r="BM252" s="220" t="str">
        <f t="shared" si="237"/>
        <v/>
      </c>
      <c r="BN252" s="220" t="str">
        <f t="shared" si="238"/>
        <v/>
      </c>
      <c r="BO252" s="220" t="str">
        <f t="shared" si="239"/>
        <v/>
      </c>
      <c r="BP252" s="220" t="str">
        <f>IF(AM252,VLOOKUP(AT252,'Beschäftigungsgruppen Honorare'!$I$17:$J$23,2,FALSE),"")</f>
        <v/>
      </c>
      <c r="BQ252" s="220" t="str">
        <f>IF(AN252,INDEX('Beschäftigungsgruppen Honorare'!$J$28:$M$31,BO252,BN252),"")</f>
        <v/>
      </c>
      <c r="BR252" s="220" t="str">
        <f t="shared" si="240"/>
        <v/>
      </c>
      <c r="BS252" s="220" t="str">
        <f>IF(AM252,VLOOKUP(AT252,'Beschäftigungsgruppen Honorare'!$I$17:$L$23,3,FALSE),"")</f>
        <v/>
      </c>
      <c r="BT252" s="220" t="str">
        <f>IF(AM252,VLOOKUP(AT252,'Beschäftigungsgruppen Honorare'!$I$17:$L$23,4,FALSE),"")</f>
        <v/>
      </c>
      <c r="BU252" s="220" t="b">
        <f>E252&lt;&gt;config!$H$20</f>
        <v>1</v>
      </c>
      <c r="BV252" s="64" t="b">
        <f t="shared" si="241"/>
        <v>0</v>
      </c>
      <c r="BW252" s="53" t="b">
        <f t="shared" si="242"/>
        <v>0</v>
      </c>
      <c r="BX252" s="53"/>
      <c r="BY252" s="53"/>
      <c r="BZ252" s="53"/>
      <c r="CA252" s="53"/>
      <c r="CB252" s="53"/>
      <c r="CI252" s="53"/>
      <c r="CJ252" s="53"/>
      <c r="CK252" s="53"/>
    </row>
    <row r="253" spans="2:89" ht="15" customHeight="1" x14ac:dyDescent="0.2">
      <c r="B253" s="203" t="str">
        <f t="shared" si="243"/>
        <v/>
      </c>
      <c r="C253" s="217"/>
      <c r="D253" s="127"/>
      <c r="E253" s="96"/>
      <c r="F253" s="271"/>
      <c r="G253" s="180"/>
      <c r="H253" s="181"/>
      <c r="I253" s="219"/>
      <c r="J253" s="259"/>
      <c r="K253" s="181"/>
      <c r="L253" s="273"/>
      <c r="M253" s="207" t="str">
        <f t="shared" si="195"/>
        <v/>
      </c>
      <c r="N253" s="160" t="str">
        <f t="shared" si="196"/>
        <v/>
      </c>
      <c r="O253" s="161" t="str">
        <f t="shared" si="249"/>
        <v/>
      </c>
      <c r="P253" s="252" t="str">
        <f t="shared" si="250"/>
        <v/>
      </c>
      <c r="Q253" s="254" t="str">
        <f t="shared" si="251"/>
        <v/>
      </c>
      <c r="R253" s="252" t="str">
        <f t="shared" si="197"/>
        <v/>
      </c>
      <c r="S253" s="258" t="str">
        <f t="shared" si="244"/>
        <v/>
      </c>
      <c r="T253" s="252" t="str">
        <f t="shared" si="245"/>
        <v/>
      </c>
      <c r="U253" s="258" t="str">
        <f t="shared" si="246"/>
        <v/>
      </c>
      <c r="V253" s="252" t="str">
        <f t="shared" si="247"/>
        <v/>
      </c>
      <c r="W253" s="258" t="str">
        <f t="shared" si="248"/>
        <v/>
      </c>
      <c r="X253" s="120"/>
      <c r="Y253" s="267"/>
      <c r="Z253" s="4" t="b">
        <f t="shared" si="198"/>
        <v>1</v>
      </c>
      <c r="AA253" s="4" t="b">
        <f t="shared" si="199"/>
        <v>0</v>
      </c>
      <c r="AB253" s="61" t="str">
        <f t="shared" si="200"/>
        <v/>
      </c>
      <c r="AC253" s="61" t="str">
        <f t="shared" si="201"/>
        <v/>
      </c>
      <c r="AD253" s="61" t="str">
        <f t="shared" si="202"/>
        <v/>
      </c>
      <c r="AE253" s="61" t="str">
        <f t="shared" si="203"/>
        <v/>
      </c>
      <c r="AF253" s="232" t="str">
        <f t="shared" si="204"/>
        <v/>
      </c>
      <c r="AG253" s="61" t="str">
        <f t="shared" si="205"/>
        <v/>
      </c>
      <c r="AH253" s="61" t="b">
        <f t="shared" si="206"/>
        <v>0</v>
      </c>
      <c r="AI253" s="61" t="b">
        <f t="shared" si="207"/>
        <v>1</v>
      </c>
      <c r="AJ253" s="61" t="b">
        <f t="shared" si="208"/>
        <v>1</v>
      </c>
      <c r="AK253" s="61" t="b">
        <f t="shared" si="209"/>
        <v>0</v>
      </c>
      <c r="AL253" s="61" t="b">
        <f t="shared" si="210"/>
        <v>0</v>
      </c>
      <c r="AM253" s="220" t="b">
        <f t="shared" si="211"/>
        <v>0</v>
      </c>
      <c r="AN253" s="220" t="b">
        <f t="shared" si="212"/>
        <v>0</v>
      </c>
      <c r="AO253" s="220" t="str">
        <f t="shared" si="213"/>
        <v/>
      </c>
      <c r="AP253" s="220" t="str">
        <f t="shared" si="214"/>
        <v/>
      </c>
      <c r="AQ253" s="220" t="str">
        <f t="shared" si="215"/>
        <v/>
      </c>
      <c r="AR253" s="220" t="str">
        <f t="shared" si="216"/>
        <v/>
      </c>
      <c r="AS253" s="4" t="str">
        <f t="shared" si="217"/>
        <v/>
      </c>
      <c r="AT253" s="220" t="str">
        <f t="shared" si="218"/>
        <v/>
      </c>
      <c r="AU253" s="220" t="str">
        <f t="shared" si="219"/>
        <v/>
      </c>
      <c r="AV253" s="220" t="str">
        <f t="shared" si="220"/>
        <v/>
      </c>
      <c r="AW253" s="233" t="str">
        <f t="shared" si="221"/>
        <v/>
      </c>
      <c r="AX253" s="233" t="str">
        <f t="shared" si="222"/>
        <v/>
      </c>
      <c r="AY253" s="222" t="str">
        <f t="shared" si="223"/>
        <v/>
      </c>
      <c r="AZ253" s="222" t="str">
        <f t="shared" si="224"/>
        <v/>
      </c>
      <c r="BA253" s="220" t="str">
        <f t="shared" si="225"/>
        <v/>
      </c>
      <c r="BB253" s="222" t="str">
        <f t="shared" si="226"/>
        <v/>
      </c>
      <c r="BC253" s="233" t="str">
        <f t="shared" si="227"/>
        <v/>
      </c>
      <c r="BD253" s="222" t="str">
        <f t="shared" si="228"/>
        <v/>
      </c>
      <c r="BE253" s="222" t="str">
        <f t="shared" si="229"/>
        <v/>
      </c>
      <c r="BF253" s="222" t="str">
        <f t="shared" si="230"/>
        <v/>
      </c>
      <c r="BG253" s="222" t="str">
        <f t="shared" si="231"/>
        <v/>
      </c>
      <c r="BH253" s="222" t="str">
        <f t="shared" si="232"/>
        <v/>
      </c>
      <c r="BI253" s="222" t="str">
        <f t="shared" si="233"/>
        <v/>
      </c>
      <c r="BJ253" s="222" t="str">
        <f t="shared" si="234"/>
        <v/>
      </c>
      <c r="BK253" s="222" t="str">
        <f t="shared" si="235"/>
        <v/>
      </c>
      <c r="BL253" s="220" t="str">
        <f t="shared" si="236"/>
        <v/>
      </c>
      <c r="BM253" s="220" t="str">
        <f t="shared" si="237"/>
        <v/>
      </c>
      <c r="BN253" s="220" t="str">
        <f t="shared" si="238"/>
        <v/>
      </c>
      <c r="BO253" s="220" t="str">
        <f t="shared" si="239"/>
        <v/>
      </c>
      <c r="BP253" s="220" t="str">
        <f>IF(AM253,VLOOKUP(AT253,'Beschäftigungsgruppen Honorare'!$I$17:$J$23,2,FALSE),"")</f>
        <v/>
      </c>
      <c r="BQ253" s="220" t="str">
        <f>IF(AN253,INDEX('Beschäftigungsgruppen Honorare'!$J$28:$M$31,BO253,BN253),"")</f>
        <v/>
      </c>
      <c r="BR253" s="220" t="str">
        <f t="shared" si="240"/>
        <v/>
      </c>
      <c r="BS253" s="220" t="str">
        <f>IF(AM253,VLOOKUP(AT253,'Beschäftigungsgruppen Honorare'!$I$17:$L$23,3,FALSE),"")</f>
        <v/>
      </c>
      <c r="BT253" s="220" t="str">
        <f>IF(AM253,VLOOKUP(AT253,'Beschäftigungsgruppen Honorare'!$I$17:$L$23,4,FALSE),"")</f>
        <v/>
      </c>
      <c r="BU253" s="220" t="b">
        <f>E253&lt;&gt;config!$H$20</f>
        <v>1</v>
      </c>
      <c r="BV253" s="64" t="b">
        <f t="shared" si="241"/>
        <v>0</v>
      </c>
      <c r="BW253" s="53" t="b">
        <f t="shared" si="242"/>
        <v>0</v>
      </c>
      <c r="BX253" s="53"/>
      <c r="BY253" s="53"/>
      <c r="BZ253" s="53"/>
      <c r="CA253" s="53"/>
      <c r="CB253" s="53"/>
      <c r="CI253" s="53"/>
      <c r="CJ253" s="53"/>
      <c r="CK253" s="53"/>
    </row>
    <row r="254" spans="2:89" ht="15" customHeight="1" x14ac:dyDescent="0.2">
      <c r="B254" s="203" t="str">
        <f t="shared" si="243"/>
        <v/>
      </c>
      <c r="C254" s="217"/>
      <c r="D254" s="127"/>
      <c r="E254" s="96"/>
      <c r="F254" s="271"/>
      <c r="G254" s="180"/>
      <c r="H254" s="181"/>
      <c r="I254" s="219"/>
      <c r="J254" s="259"/>
      <c r="K254" s="181"/>
      <c r="L254" s="273"/>
      <c r="M254" s="207" t="str">
        <f t="shared" si="195"/>
        <v/>
      </c>
      <c r="N254" s="160" t="str">
        <f t="shared" si="196"/>
        <v/>
      </c>
      <c r="O254" s="161" t="str">
        <f t="shared" si="249"/>
        <v/>
      </c>
      <c r="P254" s="252" t="str">
        <f t="shared" si="250"/>
        <v/>
      </c>
      <c r="Q254" s="254" t="str">
        <f t="shared" si="251"/>
        <v/>
      </c>
      <c r="R254" s="252" t="str">
        <f t="shared" si="197"/>
        <v/>
      </c>
      <c r="S254" s="258" t="str">
        <f t="shared" si="244"/>
        <v/>
      </c>
      <c r="T254" s="252" t="str">
        <f t="shared" si="245"/>
        <v/>
      </c>
      <c r="U254" s="258" t="str">
        <f t="shared" si="246"/>
        <v/>
      </c>
      <c r="V254" s="252" t="str">
        <f t="shared" si="247"/>
        <v/>
      </c>
      <c r="W254" s="258" t="str">
        <f t="shared" si="248"/>
        <v/>
      </c>
      <c r="X254" s="120"/>
      <c r="Y254" s="267"/>
      <c r="Z254" s="4" t="b">
        <f t="shared" si="198"/>
        <v>1</v>
      </c>
      <c r="AA254" s="4" t="b">
        <f t="shared" si="199"/>
        <v>0</v>
      </c>
      <c r="AB254" s="61" t="str">
        <f t="shared" si="200"/>
        <v/>
      </c>
      <c r="AC254" s="61" t="str">
        <f t="shared" si="201"/>
        <v/>
      </c>
      <c r="AD254" s="61" t="str">
        <f t="shared" si="202"/>
        <v/>
      </c>
      <c r="AE254" s="61" t="str">
        <f t="shared" si="203"/>
        <v/>
      </c>
      <c r="AF254" s="232" t="str">
        <f t="shared" si="204"/>
        <v/>
      </c>
      <c r="AG254" s="61" t="str">
        <f t="shared" si="205"/>
        <v/>
      </c>
      <c r="AH254" s="61" t="b">
        <f t="shared" si="206"/>
        <v>0</v>
      </c>
      <c r="AI254" s="61" t="b">
        <f t="shared" si="207"/>
        <v>1</v>
      </c>
      <c r="AJ254" s="61" t="b">
        <f t="shared" si="208"/>
        <v>1</v>
      </c>
      <c r="AK254" s="61" t="b">
        <f t="shared" si="209"/>
        <v>0</v>
      </c>
      <c r="AL254" s="61" t="b">
        <f t="shared" si="210"/>
        <v>0</v>
      </c>
      <c r="AM254" s="220" t="b">
        <f t="shared" si="211"/>
        <v>0</v>
      </c>
      <c r="AN254" s="220" t="b">
        <f t="shared" si="212"/>
        <v>0</v>
      </c>
      <c r="AO254" s="220" t="str">
        <f t="shared" si="213"/>
        <v/>
      </c>
      <c r="AP254" s="220" t="str">
        <f t="shared" si="214"/>
        <v/>
      </c>
      <c r="AQ254" s="220" t="str">
        <f t="shared" si="215"/>
        <v/>
      </c>
      <c r="AR254" s="220" t="str">
        <f t="shared" si="216"/>
        <v/>
      </c>
      <c r="AS254" s="4" t="str">
        <f t="shared" si="217"/>
        <v/>
      </c>
      <c r="AT254" s="220" t="str">
        <f t="shared" si="218"/>
        <v/>
      </c>
      <c r="AU254" s="220" t="str">
        <f t="shared" si="219"/>
        <v/>
      </c>
      <c r="AV254" s="220" t="str">
        <f t="shared" si="220"/>
        <v/>
      </c>
      <c r="AW254" s="233" t="str">
        <f t="shared" si="221"/>
        <v/>
      </c>
      <c r="AX254" s="233" t="str">
        <f t="shared" si="222"/>
        <v/>
      </c>
      <c r="AY254" s="222" t="str">
        <f t="shared" si="223"/>
        <v/>
      </c>
      <c r="AZ254" s="222" t="str">
        <f t="shared" si="224"/>
        <v/>
      </c>
      <c r="BA254" s="220" t="str">
        <f t="shared" si="225"/>
        <v/>
      </c>
      <c r="BB254" s="222" t="str">
        <f t="shared" si="226"/>
        <v/>
      </c>
      <c r="BC254" s="233" t="str">
        <f t="shared" si="227"/>
        <v/>
      </c>
      <c r="BD254" s="222" t="str">
        <f t="shared" si="228"/>
        <v/>
      </c>
      <c r="BE254" s="222" t="str">
        <f t="shared" si="229"/>
        <v/>
      </c>
      <c r="BF254" s="222" t="str">
        <f t="shared" si="230"/>
        <v/>
      </c>
      <c r="BG254" s="222" t="str">
        <f t="shared" si="231"/>
        <v/>
      </c>
      <c r="BH254" s="222" t="str">
        <f t="shared" si="232"/>
        <v/>
      </c>
      <c r="BI254" s="222" t="str">
        <f t="shared" si="233"/>
        <v/>
      </c>
      <c r="BJ254" s="222" t="str">
        <f t="shared" si="234"/>
        <v/>
      </c>
      <c r="BK254" s="222" t="str">
        <f t="shared" si="235"/>
        <v/>
      </c>
      <c r="BL254" s="220" t="str">
        <f t="shared" si="236"/>
        <v/>
      </c>
      <c r="BM254" s="220" t="str">
        <f t="shared" si="237"/>
        <v/>
      </c>
      <c r="BN254" s="220" t="str">
        <f t="shared" si="238"/>
        <v/>
      </c>
      <c r="BO254" s="220" t="str">
        <f t="shared" si="239"/>
        <v/>
      </c>
      <c r="BP254" s="220" t="str">
        <f>IF(AM254,VLOOKUP(AT254,'Beschäftigungsgruppen Honorare'!$I$17:$J$23,2,FALSE),"")</f>
        <v/>
      </c>
      <c r="BQ254" s="220" t="str">
        <f>IF(AN254,INDEX('Beschäftigungsgruppen Honorare'!$J$28:$M$31,BO254,BN254),"")</f>
        <v/>
      </c>
      <c r="BR254" s="220" t="str">
        <f t="shared" si="240"/>
        <v/>
      </c>
      <c r="BS254" s="220" t="str">
        <f>IF(AM254,VLOOKUP(AT254,'Beschäftigungsgruppen Honorare'!$I$17:$L$23,3,FALSE),"")</f>
        <v/>
      </c>
      <c r="BT254" s="220" t="str">
        <f>IF(AM254,VLOOKUP(AT254,'Beschäftigungsgruppen Honorare'!$I$17:$L$23,4,FALSE),"")</f>
        <v/>
      </c>
      <c r="BU254" s="220" t="b">
        <f>E254&lt;&gt;config!$H$20</f>
        <v>1</v>
      </c>
      <c r="BV254" s="64" t="b">
        <f t="shared" si="241"/>
        <v>0</v>
      </c>
      <c r="BW254" s="53" t="b">
        <f t="shared" si="242"/>
        <v>0</v>
      </c>
      <c r="BX254" s="53"/>
      <c r="BY254" s="53"/>
      <c r="BZ254" s="53"/>
      <c r="CA254" s="53"/>
      <c r="CB254" s="53"/>
      <c r="CI254" s="53"/>
      <c r="CJ254" s="53"/>
      <c r="CK254" s="53"/>
    </row>
    <row r="255" spans="2:89" ht="15" customHeight="1" x14ac:dyDescent="0.2">
      <c r="B255" s="203" t="str">
        <f t="shared" si="243"/>
        <v/>
      </c>
      <c r="C255" s="217"/>
      <c r="D255" s="127"/>
      <c r="E255" s="96"/>
      <c r="F255" s="271"/>
      <c r="G255" s="180"/>
      <c r="H255" s="181"/>
      <c r="I255" s="219"/>
      <c r="J255" s="259"/>
      <c r="K255" s="181"/>
      <c r="L255" s="273"/>
      <c r="M255" s="207" t="str">
        <f t="shared" si="195"/>
        <v/>
      </c>
      <c r="N255" s="160" t="str">
        <f t="shared" si="196"/>
        <v/>
      </c>
      <c r="O255" s="161" t="str">
        <f t="shared" si="249"/>
        <v/>
      </c>
      <c r="P255" s="252" t="str">
        <f t="shared" si="250"/>
        <v/>
      </c>
      <c r="Q255" s="254" t="str">
        <f t="shared" si="251"/>
        <v/>
      </c>
      <c r="R255" s="252" t="str">
        <f t="shared" si="197"/>
        <v/>
      </c>
      <c r="S255" s="258" t="str">
        <f t="shared" si="244"/>
        <v/>
      </c>
      <c r="T255" s="252" t="str">
        <f t="shared" si="245"/>
        <v/>
      </c>
      <c r="U255" s="258" t="str">
        <f t="shared" si="246"/>
        <v/>
      </c>
      <c r="V255" s="252" t="str">
        <f t="shared" si="247"/>
        <v/>
      </c>
      <c r="W255" s="258" t="str">
        <f t="shared" si="248"/>
        <v/>
      </c>
      <c r="X255" s="120"/>
      <c r="Y255" s="267"/>
      <c r="Z255" s="4" t="b">
        <f t="shared" si="198"/>
        <v>1</v>
      </c>
      <c r="AA255" s="4" t="b">
        <f t="shared" si="199"/>
        <v>0</v>
      </c>
      <c r="AB255" s="61" t="str">
        <f t="shared" si="200"/>
        <v/>
      </c>
      <c r="AC255" s="61" t="str">
        <f t="shared" si="201"/>
        <v/>
      </c>
      <c r="AD255" s="61" t="str">
        <f t="shared" si="202"/>
        <v/>
      </c>
      <c r="AE255" s="61" t="str">
        <f t="shared" si="203"/>
        <v/>
      </c>
      <c r="AF255" s="232" t="str">
        <f t="shared" si="204"/>
        <v/>
      </c>
      <c r="AG255" s="61" t="str">
        <f t="shared" si="205"/>
        <v/>
      </c>
      <c r="AH255" s="61" t="b">
        <f t="shared" si="206"/>
        <v>0</v>
      </c>
      <c r="AI255" s="61" t="b">
        <f t="shared" si="207"/>
        <v>1</v>
      </c>
      <c r="AJ255" s="61" t="b">
        <f t="shared" si="208"/>
        <v>1</v>
      </c>
      <c r="AK255" s="61" t="b">
        <f t="shared" si="209"/>
        <v>0</v>
      </c>
      <c r="AL255" s="61" t="b">
        <f t="shared" si="210"/>
        <v>0</v>
      </c>
      <c r="AM255" s="220" t="b">
        <f t="shared" si="211"/>
        <v>0</v>
      </c>
      <c r="AN255" s="220" t="b">
        <f t="shared" si="212"/>
        <v>0</v>
      </c>
      <c r="AO255" s="220" t="str">
        <f t="shared" si="213"/>
        <v/>
      </c>
      <c r="AP255" s="220" t="str">
        <f t="shared" si="214"/>
        <v/>
      </c>
      <c r="AQ255" s="220" t="str">
        <f t="shared" si="215"/>
        <v/>
      </c>
      <c r="AR255" s="220" t="str">
        <f t="shared" si="216"/>
        <v/>
      </c>
      <c r="AS255" s="4" t="str">
        <f t="shared" si="217"/>
        <v/>
      </c>
      <c r="AT255" s="220" t="str">
        <f t="shared" si="218"/>
        <v/>
      </c>
      <c r="AU255" s="220" t="str">
        <f t="shared" si="219"/>
        <v/>
      </c>
      <c r="AV255" s="220" t="str">
        <f t="shared" si="220"/>
        <v/>
      </c>
      <c r="AW255" s="233" t="str">
        <f t="shared" si="221"/>
        <v/>
      </c>
      <c r="AX255" s="233" t="str">
        <f t="shared" si="222"/>
        <v/>
      </c>
      <c r="AY255" s="222" t="str">
        <f t="shared" si="223"/>
        <v/>
      </c>
      <c r="AZ255" s="222" t="str">
        <f t="shared" si="224"/>
        <v/>
      </c>
      <c r="BA255" s="220" t="str">
        <f t="shared" si="225"/>
        <v/>
      </c>
      <c r="BB255" s="222" t="str">
        <f t="shared" si="226"/>
        <v/>
      </c>
      <c r="BC255" s="233" t="str">
        <f t="shared" si="227"/>
        <v/>
      </c>
      <c r="BD255" s="222" t="str">
        <f t="shared" si="228"/>
        <v/>
      </c>
      <c r="BE255" s="222" t="str">
        <f t="shared" si="229"/>
        <v/>
      </c>
      <c r="BF255" s="222" t="str">
        <f t="shared" si="230"/>
        <v/>
      </c>
      <c r="BG255" s="222" t="str">
        <f t="shared" si="231"/>
        <v/>
      </c>
      <c r="BH255" s="222" t="str">
        <f t="shared" si="232"/>
        <v/>
      </c>
      <c r="BI255" s="222" t="str">
        <f t="shared" si="233"/>
        <v/>
      </c>
      <c r="BJ255" s="222" t="str">
        <f t="shared" si="234"/>
        <v/>
      </c>
      <c r="BK255" s="222" t="str">
        <f t="shared" si="235"/>
        <v/>
      </c>
      <c r="BL255" s="220" t="str">
        <f t="shared" si="236"/>
        <v/>
      </c>
      <c r="BM255" s="220" t="str">
        <f t="shared" si="237"/>
        <v/>
      </c>
      <c r="BN255" s="220" t="str">
        <f t="shared" si="238"/>
        <v/>
      </c>
      <c r="BO255" s="220" t="str">
        <f t="shared" si="239"/>
        <v/>
      </c>
      <c r="BP255" s="220" t="str">
        <f>IF(AM255,VLOOKUP(AT255,'Beschäftigungsgruppen Honorare'!$I$17:$J$23,2,FALSE),"")</f>
        <v/>
      </c>
      <c r="BQ255" s="220" t="str">
        <f>IF(AN255,INDEX('Beschäftigungsgruppen Honorare'!$J$28:$M$31,BO255,BN255),"")</f>
        <v/>
      </c>
      <c r="BR255" s="220" t="str">
        <f t="shared" si="240"/>
        <v/>
      </c>
      <c r="BS255" s="220" t="str">
        <f>IF(AM255,VLOOKUP(AT255,'Beschäftigungsgruppen Honorare'!$I$17:$L$23,3,FALSE),"")</f>
        <v/>
      </c>
      <c r="BT255" s="220" t="str">
        <f>IF(AM255,VLOOKUP(AT255,'Beschäftigungsgruppen Honorare'!$I$17:$L$23,4,FALSE),"")</f>
        <v/>
      </c>
      <c r="BU255" s="220" t="b">
        <f>E255&lt;&gt;config!$H$20</f>
        <v>1</v>
      </c>
      <c r="BV255" s="64" t="b">
        <f t="shared" si="241"/>
        <v>0</v>
      </c>
      <c r="BW255" s="53" t="b">
        <f t="shared" si="242"/>
        <v>0</v>
      </c>
      <c r="BX255" s="53"/>
      <c r="BY255" s="53"/>
      <c r="BZ255" s="53"/>
      <c r="CA255" s="53"/>
      <c r="CB255" s="53"/>
      <c r="CI255" s="53"/>
      <c r="CJ255" s="53"/>
      <c r="CK255" s="53"/>
    </row>
    <row r="256" spans="2:89" ht="15" customHeight="1" x14ac:dyDescent="0.2">
      <c r="B256" s="203" t="str">
        <f t="shared" si="243"/>
        <v/>
      </c>
      <c r="C256" s="217"/>
      <c r="D256" s="127"/>
      <c r="E256" s="96"/>
      <c r="F256" s="271"/>
      <c r="G256" s="180"/>
      <c r="H256" s="181"/>
      <c r="I256" s="219"/>
      <c r="J256" s="259"/>
      <c r="K256" s="181"/>
      <c r="L256" s="273"/>
      <c r="M256" s="207" t="str">
        <f t="shared" si="195"/>
        <v/>
      </c>
      <c r="N256" s="160" t="str">
        <f t="shared" si="196"/>
        <v/>
      </c>
      <c r="O256" s="161" t="str">
        <f t="shared" si="249"/>
        <v/>
      </c>
      <c r="P256" s="252" t="str">
        <f t="shared" si="250"/>
        <v/>
      </c>
      <c r="Q256" s="254" t="str">
        <f t="shared" si="251"/>
        <v/>
      </c>
      <c r="R256" s="252" t="str">
        <f t="shared" si="197"/>
        <v/>
      </c>
      <c r="S256" s="258" t="str">
        <f t="shared" si="244"/>
        <v/>
      </c>
      <c r="T256" s="252" t="str">
        <f t="shared" si="245"/>
        <v/>
      </c>
      <c r="U256" s="258" t="str">
        <f t="shared" si="246"/>
        <v/>
      </c>
      <c r="V256" s="252" t="str">
        <f t="shared" si="247"/>
        <v/>
      </c>
      <c r="W256" s="258" t="str">
        <f t="shared" si="248"/>
        <v/>
      </c>
      <c r="X256" s="120"/>
      <c r="Y256" s="267"/>
      <c r="Z256" s="4" t="b">
        <f t="shared" si="198"/>
        <v>1</v>
      </c>
      <c r="AA256" s="4" t="b">
        <f t="shared" si="199"/>
        <v>0</v>
      </c>
      <c r="AB256" s="61" t="str">
        <f t="shared" si="200"/>
        <v/>
      </c>
      <c r="AC256" s="61" t="str">
        <f t="shared" si="201"/>
        <v/>
      </c>
      <c r="AD256" s="61" t="str">
        <f t="shared" si="202"/>
        <v/>
      </c>
      <c r="AE256" s="61" t="str">
        <f t="shared" si="203"/>
        <v/>
      </c>
      <c r="AF256" s="232" t="str">
        <f t="shared" si="204"/>
        <v/>
      </c>
      <c r="AG256" s="61" t="str">
        <f t="shared" si="205"/>
        <v/>
      </c>
      <c r="AH256" s="61" t="b">
        <f t="shared" si="206"/>
        <v>0</v>
      </c>
      <c r="AI256" s="61" t="b">
        <f t="shared" si="207"/>
        <v>1</v>
      </c>
      <c r="AJ256" s="61" t="b">
        <f t="shared" si="208"/>
        <v>1</v>
      </c>
      <c r="AK256" s="61" t="b">
        <f t="shared" si="209"/>
        <v>0</v>
      </c>
      <c r="AL256" s="61" t="b">
        <f t="shared" si="210"/>
        <v>0</v>
      </c>
      <c r="AM256" s="220" t="b">
        <f t="shared" si="211"/>
        <v>0</v>
      </c>
      <c r="AN256" s="220" t="b">
        <f t="shared" si="212"/>
        <v>0</v>
      </c>
      <c r="AO256" s="220" t="str">
        <f t="shared" si="213"/>
        <v/>
      </c>
      <c r="AP256" s="220" t="str">
        <f t="shared" si="214"/>
        <v/>
      </c>
      <c r="AQ256" s="220" t="str">
        <f t="shared" si="215"/>
        <v/>
      </c>
      <c r="AR256" s="220" t="str">
        <f t="shared" si="216"/>
        <v/>
      </c>
      <c r="AS256" s="4" t="str">
        <f t="shared" si="217"/>
        <v/>
      </c>
      <c r="AT256" s="220" t="str">
        <f t="shared" si="218"/>
        <v/>
      </c>
      <c r="AU256" s="220" t="str">
        <f t="shared" si="219"/>
        <v/>
      </c>
      <c r="AV256" s="220" t="str">
        <f t="shared" si="220"/>
        <v/>
      </c>
      <c r="AW256" s="233" t="str">
        <f t="shared" si="221"/>
        <v/>
      </c>
      <c r="AX256" s="233" t="str">
        <f t="shared" si="222"/>
        <v/>
      </c>
      <c r="AY256" s="222" t="str">
        <f t="shared" si="223"/>
        <v/>
      </c>
      <c r="AZ256" s="222" t="str">
        <f t="shared" si="224"/>
        <v/>
      </c>
      <c r="BA256" s="220" t="str">
        <f t="shared" si="225"/>
        <v/>
      </c>
      <c r="BB256" s="222" t="str">
        <f t="shared" si="226"/>
        <v/>
      </c>
      <c r="BC256" s="233" t="str">
        <f t="shared" si="227"/>
        <v/>
      </c>
      <c r="BD256" s="222" t="str">
        <f t="shared" si="228"/>
        <v/>
      </c>
      <c r="BE256" s="222" t="str">
        <f t="shared" si="229"/>
        <v/>
      </c>
      <c r="BF256" s="222" t="str">
        <f t="shared" si="230"/>
        <v/>
      </c>
      <c r="BG256" s="222" t="str">
        <f t="shared" si="231"/>
        <v/>
      </c>
      <c r="BH256" s="222" t="str">
        <f t="shared" si="232"/>
        <v/>
      </c>
      <c r="BI256" s="222" t="str">
        <f t="shared" si="233"/>
        <v/>
      </c>
      <c r="BJ256" s="222" t="str">
        <f t="shared" si="234"/>
        <v/>
      </c>
      <c r="BK256" s="222" t="str">
        <f t="shared" si="235"/>
        <v/>
      </c>
      <c r="BL256" s="220" t="str">
        <f t="shared" si="236"/>
        <v/>
      </c>
      <c r="BM256" s="220" t="str">
        <f t="shared" si="237"/>
        <v/>
      </c>
      <c r="BN256" s="220" t="str">
        <f t="shared" si="238"/>
        <v/>
      </c>
      <c r="BO256" s="220" t="str">
        <f t="shared" si="239"/>
        <v/>
      </c>
      <c r="BP256" s="220" t="str">
        <f>IF(AM256,VLOOKUP(AT256,'Beschäftigungsgruppen Honorare'!$I$17:$J$23,2,FALSE),"")</f>
        <v/>
      </c>
      <c r="BQ256" s="220" t="str">
        <f>IF(AN256,INDEX('Beschäftigungsgruppen Honorare'!$J$28:$M$31,BO256,BN256),"")</f>
        <v/>
      </c>
      <c r="BR256" s="220" t="str">
        <f t="shared" si="240"/>
        <v/>
      </c>
      <c r="BS256" s="220" t="str">
        <f>IF(AM256,VLOOKUP(AT256,'Beschäftigungsgruppen Honorare'!$I$17:$L$23,3,FALSE),"")</f>
        <v/>
      </c>
      <c r="BT256" s="220" t="str">
        <f>IF(AM256,VLOOKUP(AT256,'Beschäftigungsgruppen Honorare'!$I$17:$L$23,4,FALSE),"")</f>
        <v/>
      </c>
      <c r="BU256" s="220" t="b">
        <f>E256&lt;&gt;config!$H$20</f>
        <v>1</v>
      </c>
      <c r="BV256" s="64" t="b">
        <f t="shared" si="241"/>
        <v>0</v>
      </c>
      <c r="BW256" s="53" t="b">
        <f t="shared" si="242"/>
        <v>0</v>
      </c>
      <c r="BX256" s="53"/>
      <c r="BY256" s="53"/>
      <c r="BZ256" s="53"/>
      <c r="CA256" s="53"/>
      <c r="CB256" s="53"/>
      <c r="CI256" s="53"/>
      <c r="CJ256" s="53"/>
      <c r="CK256" s="53"/>
    </row>
    <row r="257" spans="2:89" ht="15" customHeight="1" x14ac:dyDescent="0.2">
      <c r="B257" s="203" t="str">
        <f t="shared" si="243"/>
        <v/>
      </c>
      <c r="C257" s="217"/>
      <c r="D257" s="127"/>
      <c r="E257" s="96"/>
      <c r="F257" s="271"/>
      <c r="G257" s="180"/>
      <c r="H257" s="181"/>
      <c r="I257" s="219"/>
      <c r="J257" s="259"/>
      <c r="K257" s="181"/>
      <c r="L257" s="273"/>
      <c r="M257" s="207" t="str">
        <f t="shared" si="195"/>
        <v/>
      </c>
      <c r="N257" s="160" t="str">
        <f t="shared" si="196"/>
        <v/>
      </c>
      <c r="O257" s="161" t="str">
        <f t="shared" si="249"/>
        <v/>
      </c>
      <c r="P257" s="252" t="str">
        <f t="shared" si="250"/>
        <v/>
      </c>
      <c r="Q257" s="254" t="str">
        <f t="shared" si="251"/>
        <v/>
      </c>
      <c r="R257" s="252" t="str">
        <f t="shared" si="197"/>
        <v/>
      </c>
      <c r="S257" s="258" t="str">
        <f t="shared" si="244"/>
        <v/>
      </c>
      <c r="T257" s="252" t="str">
        <f t="shared" si="245"/>
        <v/>
      </c>
      <c r="U257" s="258" t="str">
        <f t="shared" si="246"/>
        <v/>
      </c>
      <c r="V257" s="252" t="str">
        <f t="shared" si="247"/>
        <v/>
      </c>
      <c r="W257" s="258" t="str">
        <f t="shared" si="248"/>
        <v/>
      </c>
      <c r="X257" s="120"/>
      <c r="Y257" s="267"/>
      <c r="Z257" s="4" t="b">
        <f t="shared" si="198"/>
        <v>1</v>
      </c>
      <c r="AA257" s="4" t="b">
        <f t="shared" si="199"/>
        <v>0</v>
      </c>
      <c r="AB257" s="61" t="str">
        <f t="shared" si="200"/>
        <v/>
      </c>
      <c r="AC257" s="61" t="str">
        <f t="shared" si="201"/>
        <v/>
      </c>
      <c r="AD257" s="61" t="str">
        <f t="shared" si="202"/>
        <v/>
      </c>
      <c r="AE257" s="61" t="str">
        <f t="shared" si="203"/>
        <v/>
      </c>
      <c r="AF257" s="232" t="str">
        <f t="shared" si="204"/>
        <v/>
      </c>
      <c r="AG257" s="61" t="str">
        <f t="shared" si="205"/>
        <v/>
      </c>
      <c r="AH257" s="61" t="b">
        <f t="shared" si="206"/>
        <v>0</v>
      </c>
      <c r="AI257" s="61" t="b">
        <f t="shared" si="207"/>
        <v>1</v>
      </c>
      <c r="AJ257" s="61" t="b">
        <f t="shared" si="208"/>
        <v>1</v>
      </c>
      <c r="AK257" s="61" t="b">
        <f t="shared" si="209"/>
        <v>0</v>
      </c>
      <c r="AL257" s="61" t="b">
        <f t="shared" si="210"/>
        <v>0</v>
      </c>
      <c r="AM257" s="220" t="b">
        <f t="shared" si="211"/>
        <v>0</v>
      </c>
      <c r="AN257" s="220" t="b">
        <f t="shared" si="212"/>
        <v>0</v>
      </c>
      <c r="AO257" s="220" t="str">
        <f t="shared" si="213"/>
        <v/>
      </c>
      <c r="AP257" s="220" t="str">
        <f t="shared" si="214"/>
        <v/>
      </c>
      <c r="AQ257" s="220" t="str">
        <f t="shared" si="215"/>
        <v/>
      </c>
      <c r="AR257" s="220" t="str">
        <f t="shared" si="216"/>
        <v/>
      </c>
      <c r="AS257" s="4" t="str">
        <f t="shared" si="217"/>
        <v/>
      </c>
      <c r="AT257" s="220" t="str">
        <f t="shared" si="218"/>
        <v/>
      </c>
      <c r="AU257" s="220" t="str">
        <f t="shared" si="219"/>
        <v/>
      </c>
      <c r="AV257" s="220" t="str">
        <f t="shared" si="220"/>
        <v/>
      </c>
      <c r="AW257" s="233" t="str">
        <f t="shared" si="221"/>
        <v/>
      </c>
      <c r="AX257" s="233" t="str">
        <f t="shared" si="222"/>
        <v/>
      </c>
      <c r="AY257" s="222" t="str">
        <f t="shared" si="223"/>
        <v/>
      </c>
      <c r="AZ257" s="222" t="str">
        <f t="shared" si="224"/>
        <v/>
      </c>
      <c r="BA257" s="220" t="str">
        <f t="shared" si="225"/>
        <v/>
      </c>
      <c r="BB257" s="222" t="str">
        <f t="shared" si="226"/>
        <v/>
      </c>
      <c r="BC257" s="233" t="str">
        <f t="shared" si="227"/>
        <v/>
      </c>
      <c r="BD257" s="222" t="str">
        <f t="shared" si="228"/>
        <v/>
      </c>
      <c r="BE257" s="222" t="str">
        <f t="shared" si="229"/>
        <v/>
      </c>
      <c r="BF257" s="222" t="str">
        <f t="shared" si="230"/>
        <v/>
      </c>
      <c r="BG257" s="222" t="str">
        <f t="shared" si="231"/>
        <v/>
      </c>
      <c r="BH257" s="222" t="str">
        <f t="shared" si="232"/>
        <v/>
      </c>
      <c r="BI257" s="222" t="str">
        <f t="shared" si="233"/>
        <v/>
      </c>
      <c r="BJ257" s="222" t="str">
        <f t="shared" si="234"/>
        <v/>
      </c>
      <c r="BK257" s="222" t="str">
        <f t="shared" si="235"/>
        <v/>
      </c>
      <c r="BL257" s="220" t="str">
        <f t="shared" si="236"/>
        <v/>
      </c>
      <c r="BM257" s="220" t="str">
        <f t="shared" si="237"/>
        <v/>
      </c>
      <c r="BN257" s="220" t="str">
        <f t="shared" si="238"/>
        <v/>
      </c>
      <c r="BO257" s="220" t="str">
        <f t="shared" si="239"/>
        <v/>
      </c>
      <c r="BP257" s="220" t="str">
        <f>IF(AM257,VLOOKUP(AT257,'Beschäftigungsgruppen Honorare'!$I$17:$J$23,2,FALSE),"")</f>
        <v/>
      </c>
      <c r="BQ257" s="220" t="str">
        <f>IF(AN257,INDEX('Beschäftigungsgruppen Honorare'!$J$28:$M$31,BO257,BN257),"")</f>
        <v/>
      </c>
      <c r="BR257" s="220" t="str">
        <f t="shared" si="240"/>
        <v/>
      </c>
      <c r="BS257" s="220" t="str">
        <f>IF(AM257,VLOOKUP(AT257,'Beschäftigungsgruppen Honorare'!$I$17:$L$23,3,FALSE),"")</f>
        <v/>
      </c>
      <c r="BT257" s="220" t="str">
        <f>IF(AM257,VLOOKUP(AT257,'Beschäftigungsgruppen Honorare'!$I$17:$L$23,4,FALSE),"")</f>
        <v/>
      </c>
      <c r="BU257" s="220" t="b">
        <f>E257&lt;&gt;config!$H$20</f>
        <v>1</v>
      </c>
      <c r="BV257" s="64" t="b">
        <f t="shared" si="241"/>
        <v>0</v>
      </c>
      <c r="BW257" s="53" t="b">
        <f t="shared" si="242"/>
        <v>0</v>
      </c>
      <c r="BX257" s="53"/>
      <c r="BY257" s="53"/>
      <c r="BZ257" s="53"/>
      <c r="CA257" s="53"/>
      <c r="CB257" s="53"/>
      <c r="CI257" s="53"/>
      <c r="CJ257" s="53"/>
      <c r="CK257" s="53"/>
    </row>
    <row r="258" spans="2:89" ht="15" customHeight="1" x14ac:dyDescent="0.2">
      <c r="B258" s="203" t="str">
        <f t="shared" si="243"/>
        <v/>
      </c>
      <c r="C258" s="217"/>
      <c r="D258" s="127"/>
      <c r="E258" s="96"/>
      <c r="F258" s="271"/>
      <c r="G258" s="180"/>
      <c r="H258" s="181"/>
      <c r="I258" s="219"/>
      <c r="J258" s="259"/>
      <c r="K258" s="181"/>
      <c r="L258" s="273"/>
      <c r="M258" s="207" t="str">
        <f t="shared" si="195"/>
        <v/>
      </c>
      <c r="N258" s="160" t="str">
        <f t="shared" si="196"/>
        <v/>
      </c>
      <c r="O258" s="161" t="str">
        <f t="shared" si="249"/>
        <v/>
      </c>
      <c r="P258" s="252" t="str">
        <f t="shared" si="250"/>
        <v/>
      </c>
      <c r="Q258" s="254" t="str">
        <f t="shared" si="251"/>
        <v/>
      </c>
      <c r="R258" s="252" t="str">
        <f t="shared" si="197"/>
        <v/>
      </c>
      <c r="S258" s="258" t="str">
        <f t="shared" si="244"/>
        <v/>
      </c>
      <c r="T258" s="252" t="str">
        <f t="shared" si="245"/>
        <v/>
      </c>
      <c r="U258" s="258" t="str">
        <f t="shared" si="246"/>
        <v/>
      </c>
      <c r="V258" s="252" t="str">
        <f t="shared" si="247"/>
        <v/>
      </c>
      <c r="W258" s="258" t="str">
        <f t="shared" si="248"/>
        <v/>
      </c>
      <c r="X258" s="120"/>
      <c r="Y258" s="267"/>
      <c r="Z258" s="4" t="b">
        <f t="shared" si="198"/>
        <v>1</v>
      </c>
      <c r="AA258" s="4" t="b">
        <f t="shared" si="199"/>
        <v>0</v>
      </c>
      <c r="AB258" s="61" t="str">
        <f t="shared" si="200"/>
        <v/>
      </c>
      <c r="AC258" s="61" t="str">
        <f t="shared" si="201"/>
        <v/>
      </c>
      <c r="AD258" s="61" t="str">
        <f t="shared" si="202"/>
        <v/>
      </c>
      <c r="AE258" s="61" t="str">
        <f t="shared" si="203"/>
        <v/>
      </c>
      <c r="AF258" s="232" t="str">
        <f t="shared" si="204"/>
        <v/>
      </c>
      <c r="AG258" s="61" t="str">
        <f t="shared" si="205"/>
        <v/>
      </c>
      <c r="AH258" s="61" t="b">
        <f t="shared" si="206"/>
        <v>0</v>
      </c>
      <c r="AI258" s="61" t="b">
        <f t="shared" si="207"/>
        <v>1</v>
      </c>
      <c r="AJ258" s="61" t="b">
        <f t="shared" si="208"/>
        <v>1</v>
      </c>
      <c r="AK258" s="61" t="b">
        <f t="shared" si="209"/>
        <v>0</v>
      </c>
      <c r="AL258" s="61" t="b">
        <f t="shared" si="210"/>
        <v>0</v>
      </c>
      <c r="AM258" s="220" t="b">
        <f t="shared" si="211"/>
        <v>0</v>
      </c>
      <c r="AN258" s="220" t="b">
        <f t="shared" si="212"/>
        <v>0</v>
      </c>
      <c r="AO258" s="220" t="str">
        <f t="shared" si="213"/>
        <v/>
      </c>
      <c r="AP258" s="220" t="str">
        <f t="shared" si="214"/>
        <v/>
      </c>
      <c r="AQ258" s="220" t="str">
        <f t="shared" si="215"/>
        <v/>
      </c>
      <c r="AR258" s="220" t="str">
        <f t="shared" si="216"/>
        <v/>
      </c>
      <c r="AS258" s="4" t="str">
        <f t="shared" si="217"/>
        <v/>
      </c>
      <c r="AT258" s="220" t="str">
        <f t="shared" si="218"/>
        <v/>
      </c>
      <c r="AU258" s="220" t="str">
        <f t="shared" si="219"/>
        <v/>
      </c>
      <c r="AV258" s="220" t="str">
        <f t="shared" si="220"/>
        <v/>
      </c>
      <c r="AW258" s="233" t="str">
        <f t="shared" si="221"/>
        <v/>
      </c>
      <c r="AX258" s="233" t="str">
        <f t="shared" si="222"/>
        <v/>
      </c>
      <c r="AY258" s="222" t="str">
        <f t="shared" si="223"/>
        <v/>
      </c>
      <c r="AZ258" s="222" t="str">
        <f t="shared" si="224"/>
        <v/>
      </c>
      <c r="BA258" s="220" t="str">
        <f t="shared" si="225"/>
        <v/>
      </c>
      <c r="BB258" s="222" t="str">
        <f t="shared" si="226"/>
        <v/>
      </c>
      <c r="BC258" s="233" t="str">
        <f t="shared" si="227"/>
        <v/>
      </c>
      <c r="BD258" s="222" t="str">
        <f t="shared" si="228"/>
        <v/>
      </c>
      <c r="BE258" s="222" t="str">
        <f t="shared" si="229"/>
        <v/>
      </c>
      <c r="BF258" s="222" t="str">
        <f t="shared" si="230"/>
        <v/>
      </c>
      <c r="BG258" s="222" t="str">
        <f t="shared" si="231"/>
        <v/>
      </c>
      <c r="BH258" s="222" t="str">
        <f t="shared" si="232"/>
        <v/>
      </c>
      <c r="BI258" s="222" t="str">
        <f t="shared" si="233"/>
        <v/>
      </c>
      <c r="BJ258" s="222" t="str">
        <f t="shared" si="234"/>
        <v/>
      </c>
      <c r="BK258" s="222" t="str">
        <f t="shared" si="235"/>
        <v/>
      </c>
      <c r="BL258" s="220" t="str">
        <f t="shared" si="236"/>
        <v/>
      </c>
      <c r="BM258" s="220" t="str">
        <f t="shared" si="237"/>
        <v/>
      </c>
      <c r="BN258" s="220" t="str">
        <f t="shared" si="238"/>
        <v/>
      </c>
      <c r="BO258" s="220" t="str">
        <f t="shared" si="239"/>
        <v/>
      </c>
      <c r="BP258" s="220" t="str">
        <f>IF(AM258,VLOOKUP(AT258,'Beschäftigungsgruppen Honorare'!$I$17:$J$23,2,FALSE),"")</f>
        <v/>
      </c>
      <c r="BQ258" s="220" t="str">
        <f>IF(AN258,INDEX('Beschäftigungsgruppen Honorare'!$J$28:$M$31,BO258,BN258),"")</f>
        <v/>
      </c>
      <c r="BR258" s="220" t="str">
        <f t="shared" si="240"/>
        <v/>
      </c>
      <c r="BS258" s="220" t="str">
        <f>IF(AM258,VLOOKUP(AT258,'Beschäftigungsgruppen Honorare'!$I$17:$L$23,3,FALSE),"")</f>
        <v/>
      </c>
      <c r="BT258" s="220" t="str">
        <f>IF(AM258,VLOOKUP(AT258,'Beschäftigungsgruppen Honorare'!$I$17:$L$23,4,FALSE),"")</f>
        <v/>
      </c>
      <c r="BU258" s="220" t="b">
        <f>E258&lt;&gt;config!$H$20</f>
        <v>1</v>
      </c>
      <c r="BV258" s="64" t="b">
        <f t="shared" si="241"/>
        <v>0</v>
      </c>
      <c r="BW258" s="53" t="b">
        <f t="shared" si="242"/>
        <v>0</v>
      </c>
      <c r="BX258" s="53"/>
      <c r="BY258" s="53"/>
      <c r="BZ258" s="53"/>
      <c r="CA258" s="53"/>
      <c r="CB258" s="53"/>
      <c r="CI258" s="53"/>
      <c r="CJ258" s="53"/>
      <c r="CK258" s="53"/>
    </row>
    <row r="259" spans="2:89" ht="15" customHeight="1" x14ac:dyDescent="0.2">
      <c r="B259" s="203" t="str">
        <f t="shared" si="243"/>
        <v/>
      </c>
      <c r="C259" s="217"/>
      <c r="D259" s="127"/>
      <c r="E259" s="96"/>
      <c r="F259" s="271"/>
      <c r="G259" s="180"/>
      <c r="H259" s="181"/>
      <c r="I259" s="219"/>
      <c r="J259" s="259"/>
      <c r="K259" s="181"/>
      <c r="L259" s="273"/>
      <c r="M259" s="207" t="str">
        <f t="shared" si="195"/>
        <v/>
      </c>
      <c r="N259" s="160" t="str">
        <f t="shared" si="196"/>
        <v/>
      </c>
      <c r="O259" s="161" t="str">
        <f t="shared" si="249"/>
        <v/>
      </c>
      <c r="P259" s="252" t="str">
        <f t="shared" si="250"/>
        <v/>
      </c>
      <c r="Q259" s="254" t="str">
        <f t="shared" si="251"/>
        <v/>
      </c>
      <c r="R259" s="252" t="str">
        <f t="shared" si="197"/>
        <v/>
      </c>
      <c r="S259" s="258" t="str">
        <f t="shared" si="244"/>
        <v/>
      </c>
      <c r="T259" s="252" t="str">
        <f t="shared" si="245"/>
        <v/>
      </c>
      <c r="U259" s="258" t="str">
        <f t="shared" si="246"/>
        <v/>
      </c>
      <c r="V259" s="252" t="str">
        <f t="shared" si="247"/>
        <v/>
      </c>
      <c r="W259" s="258" t="str">
        <f t="shared" si="248"/>
        <v/>
      </c>
      <c r="X259" s="120"/>
      <c r="Y259" s="267"/>
      <c r="Z259" s="4" t="b">
        <f t="shared" si="198"/>
        <v>1</v>
      </c>
      <c r="AA259" s="4" t="b">
        <f t="shared" si="199"/>
        <v>0</v>
      </c>
      <c r="AB259" s="61" t="str">
        <f t="shared" si="200"/>
        <v/>
      </c>
      <c r="AC259" s="61" t="str">
        <f t="shared" si="201"/>
        <v/>
      </c>
      <c r="AD259" s="61" t="str">
        <f t="shared" si="202"/>
        <v/>
      </c>
      <c r="AE259" s="61" t="str">
        <f t="shared" si="203"/>
        <v/>
      </c>
      <c r="AF259" s="232" t="str">
        <f t="shared" si="204"/>
        <v/>
      </c>
      <c r="AG259" s="61" t="str">
        <f t="shared" si="205"/>
        <v/>
      </c>
      <c r="AH259" s="61" t="b">
        <f t="shared" si="206"/>
        <v>0</v>
      </c>
      <c r="AI259" s="61" t="b">
        <f t="shared" si="207"/>
        <v>1</v>
      </c>
      <c r="AJ259" s="61" t="b">
        <f t="shared" si="208"/>
        <v>1</v>
      </c>
      <c r="AK259" s="61" t="b">
        <f t="shared" si="209"/>
        <v>0</v>
      </c>
      <c r="AL259" s="61" t="b">
        <f t="shared" si="210"/>
        <v>0</v>
      </c>
      <c r="AM259" s="220" t="b">
        <f t="shared" si="211"/>
        <v>0</v>
      </c>
      <c r="AN259" s="220" t="b">
        <f t="shared" si="212"/>
        <v>0</v>
      </c>
      <c r="AO259" s="220" t="str">
        <f t="shared" si="213"/>
        <v/>
      </c>
      <c r="AP259" s="220" t="str">
        <f t="shared" si="214"/>
        <v/>
      </c>
      <c r="AQ259" s="220" t="str">
        <f t="shared" si="215"/>
        <v/>
      </c>
      <c r="AR259" s="220" t="str">
        <f t="shared" si="216"/>
        <v/>
      </c>
      <c r="AS259" s="4" t="str">
        <f t="shared" si="217"/>
        <v/>
      </c>
      <c r="AT259" s="220" t="str">
        <f t="shared" si="218"/>
        <v/>
      </c>
      <c r="AU259" s="220" t="str">
        <f t="shared" si="219"/>
        <v/>
      </c>
      <c r="AV259" s="220" t="str">
        <f t="shared" si="220"/>
        <v/>
      </c>
      <c r="AW259" s="233" t="str">
        <f t="shared" si="221"/>
        <v/>
      </c>
      <c r="AX259" s="233" t="str">
        <f t="shared" si="222"/>
        <v/>
      </c>
      <c r="AY259" s="222" t="str">
        <f t="shared" si="223"/>
        <v/>
      </c>
      <c r="AZ259" s="222" t="str">
        <f t="shared" si="224"/>
        <v/>
      </c>
      <c r="BA259" s="220" t="str">
        <f t="shared" si="225"/>
        <v/>
      </c>
      <c r="BB259" s="222" t="str">
        <f t="shared" si="226"/>
        <v/>
      </c>
      <c r="BC259" s="233" t="str">
        <f t="shared" si="227"/>
        <v/>
      </c>
      <c r="BD259" s="222" t="str">
        <f t="shared" si="228"/>
        <v/>
      </c>
      <c r="BE259" s="222" t="str">
        <f t="shared" si="229"/>
        <v/>
      </c>
      <c r="BF259" s="222" t="str">
        <f t="shared" si="230"/>
        <v/>
      </c>
      <c r="BG259" s="222" t="str">
        <f t="shared" si="231"/>
        <v/>
      </c>
      <c r="BH259" s="222" t="str">
        <f t="shared" si="232"/>
        <v/>
      </c>
      <c r="BI259" s="222" t="str">
        <f t="shared" si="233"/>
        <v/>
      </c>
      <c r="BJ259" s="222" t="str">
        <f t="shared" si="234"/>
        <v/>
      </c>
      <c r="BK259" s="222" t="str">
        <f t="shared" si="235"/>
        <v/>
      </c>
      <c r="BL259" s="220" t="str">
        <f t="shared" si="236"/>
        <v/>
      </c>
      <c r="BM259" s="220" t="str">
        <f t="shared" si="237"/>
        <v/>
      </c>
      <c r="BN259" s="220" t="str">
        <f t="shared" si="238"/>
        <v/>
      </c>
      <c r="BO259" s="220" t="str">
        <f t="shared" si="239"/>
        <v/>
      </c>
      <c r="BP259" s="220" t="str">
        <f>IF(AM259,VLOOKUP(AT259,'Beschäftigungsgruppen Honorare'!$I$17:$J$23,2,FALSE),"")</f>
        <v/>
      </c>
      <c r="BQ259" s="220" t="str">
        <f>IF(AN259,INDEX('Beschäftigungsgruppen Honorare'!$J$28:$M$31,BO259,BN259),"")</f>
        <v/>
      </c>
      <c r="BR259" s="220" t="str">
        <f t="shared" si="240"/>
        <v/>
      </c>
      <c r="BS259" s="220" t="str">
        <f>IF(AM259,VLOOKUP(AT259,'Beschäftigungsgruppen Honorare'!$I$17:$L$23,3,FALSE),"")</f>
        <v/>
      </c>
      <c r="BT259" s="220" t="str">
        <f>IF(AM259,VLOOKUP(AT259,'Beschäftigungsgruppen Honorare'!$I$17:$L$23,4,FALSE),"")</f>
        <v/>
      </c>
      <c r="BU259" s="220" t="b">
        <f>E259&lt;&gt;config!$H$20</f>
        <v>1</v>
      </c>
      <c r="BV259" s="64" t="b">
        <f t="shared" si="241"/>
        <v>0</v>
      </c>
      <c r="BW259" s="53" t="b">
        <f t="shared" si="242"/>
        <v>0</v>
      </c>
      <c r="BX259" s="53"/>
      <c r="BY259" s="53"/>
      <c r="BZ259" s="53"/>
      <c r="CA259" s="53"/>
      <c r="CB259" s="53"/>
      <c r="CI259" s="53"/>
      <c r="CJ259" s="53"/>
      <c r="CK259" s="53"/>
    </row>
    <row r="260" spans="2:89" ht="15" customHeight="1" x14ac:dyDescent="0.2">
      <c r="B260" s="203" t="str">
        <f t="shared" si="243"/>
        <v/>
      </c>
      <c r="C260" s="217"/>
      <c r="D260" s="127"/>
      <c r="E260" s="96"/>
      <c r="F260" s="271"/>
      <c r="G260" s="180"/>
      <c r="H260" s="181"/>
      <c r="I260" s="219"/>
      <c r="J260" s="259"/>
      <c r="K260" s="181"/>
      <c r="L260" s="273"/>
      <c r="M260" s="207" t="str">
        <f t="shared" si="195"/>
        <v/>
      </c>
      <c r="N260" s="160" t="str">
        <f t="shared" si="196"/>
        <v/>
      </c>
      <c r="O260" s="161" t="str">
        <f t="shared" si="249"/>
        <v/>
      </c>
      <c r="P260" s="252" t="str">
        <f t="shared" si="250"/>
        <v/>
      </c>
      <c r="Q260" s="254" t="str">
        <f t="shared" si="251"/>
        <v/>
      </c>
      <c r="R260" s="252" t="str">
        <f t="shared" si="197"/>
        <v/>
      </c>
      <c r="S260" s="258" t="str">
        <f t="shared" si="244"/>
        <v/>
      </c>
      <c r="T260" s="252" t="str">
        <f t="shared" si="245"/>
        <v/>
      </c>
      <c r="U260" s="258" t="str">
        <f t="shared" si="246"/>
        <v/>
      </c>
      <c r="V260" s="252" t="str">
        <f t="shared" si="247"/>
        <v/>
      </c>
      <c r="W260" s="258" t="str">
        <f t="shared" si="248"/>
        <v/>
      </c>
      <c r="X260" s="120"/>
      <c r="Y260" s="267"/>
      <c r="Z260" s="4" t="b">
        <f t="shared" si="198"/>
        <v>1</v>
      </c>
      <c r="AA260" s="4" t="b">
        <f t="shared" si="199"/>
        <v>0</v>
      </c>
      <c r="AB260" s="61" t="str">
        <f t="shared" si="200"/>
        <v/>
      </c>
      <c r="AC260" s="61" t="str">
        <f t="shared" si="201"/>
        <v/>
      </c>
      <c r="AD260" s="61" t="str">
        <f t="shared" si="202"/>
        <v/>
      </c>
      <c r="AE260" s="61" t="str">
        <f t="shared" si="203"/>
        <v/>
      </c>
      <c r="AF260" s="232" t="str">
        <f t="shared" si="204"/>
        <v/>
      </c>
      <c r="AG260" s="61" t="str">
        <f t="shared" si="205"/>
        <v/>
      </c>
      <c r="AH260" s="61" t="b">
        <f t="shared" si="206"/>
        <v>0</v>
      </c>
      <c r="AI260" s="61" t="b">
        <f t="shared" si="207"/>
        <v>1</v>
      </c>
      <c r="AJ260" s="61" t="b">
        <f t="shared" si="208"/>
        <v>1</v>
      </c>
      <c r="AK260" s="61" t="b">
        <f t="shared" si="209"/>
        <v>0</v>
      </c>
      <c r="AL260" s="61" t="b">
        <f t="shared" si="210"/>
        <v>0</v>
      </c>
      <c r="AM260" s="220" t="b">
        <f t="shared" si="211"/>
        <v>0</v>
      </c>
      <c r="AN260" s="220" t="b">
        <f t="shared" si="212"/>
        <v>0</v>
      </c>
      <c r="AO260" s="220" t="str">
        <f t="shared" si="213"/>
        <v/>
      </c>
      <c r="AP260" s="220" t="str">
        <f t="shared" si="214"/>
        <v/>
      </c>
      <c r="AQ260" s="220" t="str">
        <f t="shared" si="215"/>
        <v/>
      </c>
      <c r="AR260" s="220" t="str">
        <f t="shared" si="216"/>
        <v/>
      </c>
      <c r="AS260" s="4" t="str">
        <f t="shared" si="217"/>
        <v/>
      </c>
      <c r="AT260" s="220" t="str">
        <f t="shared" si="218"/>
        <v/>
      </c>
      <c r="AU260" s="220" t="str">
        <f t="shared" si="219"/>
        <v/>
      </c>
      <c r="AV260" s="220" t="str">
        <f t="shared" si="220"/>
        <v/>
      </c>
      <c r="AW260" s="233" t="str">
        <f t="shared" si="221"/>
        <v/>
      </c>
      <c r="AX260" s="233" t="str">
        <f t="shared" si="222"/>
        <v/>
      </c>
      <c r="AY260" s="222" t="str">
        <f t="shared" si="223"/>
        <v/>
      </c>
      <c r="AZ260" s="222" t="str">
        <f t="shared" si="224"/>
        <v/>
      </c>
      <c r="BA260" s="220" t="str">
        <f t="shared" si="225"/>
        <v/>
      </c>
      <c r="BB260" s="222" t="str">
        <f t="shared" si="226"/>
        <v/>
      </c>
      <c r="BC260" s="233" t="str">
        <f t="shared" si="227"/>
        <v/>
      </c>
      <c r="BD260" s="222" t="str">
        <f t="shared" si="228"/>
        <v/>
      </c>
      <c r="BE260" s="222" t="str">
        <f t="shared" si="229"/>
        <v/>
      </c>
      <c r="BF260" s="222" t="str">
        <f t="shared" si="230"/>
        <v/>
      </c>
      <c r="BG260" s="222" t="str">
        <f t="shared" si="231"/>
        <v/>
      </c>
      <c r="BH260" s="222" t="str">
        <f t="shared" si="232"/>
        <v/>
      </c>
      <c r="BI260" s="222" t="str">
        <f t="shared" si="233"/>
        <v/>
      </c>
      <c r="BJ260" s="222" t="str">
        <f t="shared" si="234"/>
        <v/>
      </c>
      <c r="BK260" s="222" t="str">
        <f t="shared" si="235"/>
        <v/>
      </c>
      <c r="BL260" s="220" t="str">
        <f t="shared" si="236"/>
        <v/>
      </c>
      <c r="BM260" s="220" t="str">
        <f t="shared" si="237"/>
        <v/>
      </c>
      <c r="BN260" s="220" t="str">
        <f t="shared" si="238"/>
        <v/>
      </c>
      <c r="BO260" s="220" t="str">
        <f t="shared" si="239"/>
        <v/>
      </c>
      <c r="BP260" s="220" t="str">
        <f>IF(AM260,VLOOKUP(AT260,'Beschäftigungsgruppen Honorare'!$I$17:$J$23,2,FALSE),"")</f>
        <v/>
      </c>
      <c r="BQ260" s="220" t="str">
        <f>IF(AN260,INDEX('Beschäftigungsgruppen Honorare'!$J$28:$M$31,BO260,BN260),"")</f>
        <v/>
      </c>
      <c r="BR260" s="220" t="str">
        <f t="shared" si="240"/>
        <v/>
      </c>
      <c r="BS260" s="220" t="str">
        <f>IF(AM260,VLOOKUP(AT260,'Beschäftigungsgruppen Honorare'!$I$17:$L$23,3,FALSE),"")</f>
        <v/>
      </c>
      <c r="BT260" s="220" t="str">
        <f>IF(AM260,VLOOKUP(AT260,'Beschäftigungsgruppen Honorare'!$I$17:$L$23,4,FALSE),"")</f>
        <v/>
      </c>
      <c r="BU260" s="220" t="b">
        <f>E260&lt;&gt;config!$H$20</f>
        <v>1</v>
      </c>
      <c r="BV260" s="64" t="b">
        <f t="shared" si="241"/>
        <v>0</v>
      </c>
      <c r="BW260" s="53" t="b">
        <f t="shared" si="242"/>
        <v>0</v>
      </c>
      <c r="BX260" s="53"/>
      <c r="BY260" s="53"/>
      <c r="BZ260" s="53"/>
      <c r="CA260" s="53"/>
      <c r="CB260" s="53"/>
      <c r="CI260" s="53"/>
      <c r="CJ260" s="53"/>
      <c r="CK260" s="53"/>
    </row>
    <row r="261" spans="2:89" ht="15" customHeight="1" x14ac:dyDescent="0.2">
      <c r="B261" s="203" t="str">
        <f t="shared" si="243"/>
        <v/>
      </c>
      <c r="C261" s="217"/>
      <c r="D261" s="127"/>
      <c r="E261" s="96"/>
      <c r="F261" s="271"/>
      <c r="G261" s="180"/>
      <c r="H261" s="181"/>
      <c r="I261" s="219"/>
      <c r="J261" s="259"/>
      <c r="K261" s="181"/>
      <c r="L261" s="273"/>
      <c r="M261" s="207" t="str">
        <f t="shared" si="195"/>
        <v/>
      </c>
      <c r="N261" s="160" t="str">
        <f t="shared" si="196"/>
        <v/>
      </c>
      <c r="O261" s="161" t="str">
        <f t="shared" si="249"/>
        <v/>
      </c>
      <c r="P261" s="252" t="str">
        <f t="shared" si="250"/>
        <v/>
      </c>
      <c r="Q261" s="254" t="str">
        <f t="shared" si="251"/>
        <v/>
      </c>
      <c r="R261" s="252" t="str">
        <f t="shared" si="197"/>
        <v/>
      </c>
      <c r="S261" s="258" t="str">
        <f t="shared" si="244"/>
        <v/>
      </c>
      <c r="T261" s="252" t="str">
        <f t="shared" si="245"/>
        <v/>
      </c>
      <c r="U261" s="258" t="str">
        <f t="shared" si="246"/>
        <v/>
      </c>
      <c r="V261" s="252" t="str">
        <f t="shared" si="247"/>
        <v/>
      </c>
      <c r="W261" s="258" t="str">
        <f t="shared" si="248"/>
        <v/>
      </c>
      <c r="X261" s="120"/>
      <c r="Y261" s="267"/>
      <c r="Z261" s="4" t="b">
        <f t="shared" si="198"/>
        <v>1</v>
      </c>
      <c r="AA261" s="4" t="b">
        <f t="shared" si="199"/>
        <v>0</v>
      </c>
      <c r="AB261" s="61" t="str">
        <f t="shared" si="200"/>
        <v/>
      </c>
      <c r="AC261" s="61" t="str">
        <f t="shared" si="201"/>
        <v/>
      </c>
      <c r="AD261" s="61" t="str">
        <f t="shared" si="202"/>
        <v/>
      </c>
      <c r="AE261" s="61" t="str">
        <f t="shared" si="203"/>
        <v/>
      </c>
      <c r="AF261" s="232" t="str">
        <f t="shared" si="204"/>
        <v/>
      </c>
      <c r="AG261" s="61" t="str">
        <f t="shared" si="205"/>
        <v/>
      </c>
      <c r="AH261" s="61" t="b">
        <f t="shared" si="206"/>
        <v>0</v>
      </c>
      <c r="AI261" s="61" t="b">
        <f t="shared" si="207"/>
        <v>1</v>
      </c>
      <c r="AJ261" s="61" t="b">
        <f t="shared" si="208"/>
        <v>1</v>
      </c>
      <c r="AK261" s="61" t="b">
        <f t="shared" si="209"/>
        <v>0</v>
      </c>
      <c r="AL261" s="61" t="b">
        <f t="shared" si="210"/>
        <v>0</v>
      </c>
      <c r="AM261" s="220" t="b">
        <f t="shared" si="211"/>
        <v>0</v>
      </c>
      <c r="AN261" s="220" t="b">
        <f t="shared" si="212"/>
        <v>0</v>
      </c>
      <c r="AO261" s="220" t="str">
        <f t="shared" si="213"/>
        <v/>
      </c>
      <c r="AP261" s="220" t="str">
        <f t="shared" si="214"/>
        <v/>
      </c>
      <c r="AQ261" s="220" t="str">
        <f t="shared" si="215"/>
        <v/>
      </c>
      <c r="AR261" s="220" t="str">
        <f t="shared" si="216"/>
        <v/>
      </c>
      <c r="AS261" s="4" t="str">
        <f t="shared" si="217"/>
        <v/>
      </c>
      <c r="AT261" s="220" t="str">
        <f t="shared" si="218"/>
        <v/>
      </c>
      <c r="AU261" s="220" t="str">
        <f t="shared" si="219"/>
        <v/>
      </c>
      <c r="AV261" s="220" t="str">
        <f t="shared" si="220"/>
        <v/>
      </c>
      <c r="AW261" s="233" t="str">
        <f t="shared" si="221"/>
        <v/>
      </c>
      <c r="AX261" s="233" t="str">
        <f t="shared" si="222"/>
        <v/>
      </c>
      <c r="AY261" s="222" t="str">
        <f t="shared" si="223"/>
        <v/>
      </c>
      <c r="AZ261" s="222" t="str">
        <f t="shared" si="224"/>
        <v/>
      </c>
      <c r="BA261" s="220" t="str">
        <f t="shared" si="225"/>
        <v/>
      </c>
      <c r="BB261" s="222" t="str">
        <f t="shared" si="226"/>
        <v/>
      </c>
      <c r="BC261" s="233" t="str">
        <f t="shared" si="227"/>
        <v/>
      </c>
      <c r="BD261" s="222" t="str">
        <f t="shared" si="228"/>
        <v/>
      </c>
      <c r="BE261" s="222" t="str">
        <f t="shared" si="229"/>
        <v/>
      </c>
      <c r="BF261" s="222" t="str">
        <f t="shared" si="230"/>
        <v/>
      </c>
      <c r="BG261" s="222" t="str">
        <f t="shared" si="231"/>
        <v/>
      </c>
      <c r="BH261" s="222" t="str">
        <f t="shared" si="232"/>
        <v/>
      </c>
      <c r="BI261" s="222" t="str">
        <f t="shared" si="233"/>
        <v/>
      </c>
      <c r="BJ261" s="222" t="str">
        <f t="shared" si="234"/>
        <v/>
      </c>
      <c r="BK261" s="222" t="str">
        <f t="shared" si="235"/>
        <v/>
      </c>
      <c r="BL261" s="220" t="str">
        <f t="shared" si="236"/>
        <v/>
      </c>
      <c r="BM261" s="220" t="str">
        <f t="shared" si="237"/>
        <v/>
      </c>
      <c r="BN261" s="220" t="str">
        <f t="shared" si="238"/>
        <v/>
      </c>
      <c r="BO261" s="220" t="str">
        <f t="shared" si="239"/>
        <v/>
      </c>
      <c r="BP261" s="220" t="str">
        <f>IF(AM261,VLOOKUP(AT261,'Beschäftigungsgruppen Honorare'!$I$17:$J$23,2,FALSE),"")</f>
        <v/>
      </c>
      <c r="BQ261" s="220" t="str">
        <f>IF(AN261,INDEX('Beschäftigungsgruppen Honorare'!$J$28:$M$31,BO261,BN261),"")</f>
        <v/>
      </c>
      <c r="BR261" s="220" t="str">
        <f t="shared" si="240"/>
        <v/>
      </c>
      <c r="BS261" s="220" t="str">
        <f>IF(AM261,VLOOKUP(AT261,'Beschäftigungsgruppen Honorare'!$I$17:$L$23,3,FALSE),"")</f>
        <v/>
      </c>
      <c r="BT261" s="220" t="str">
        <f>IF(AM261,VLOOKUP(AT261,'Beschäftigungsgruppen Honorare'!$I$17:$L$23,4,FALSE),"")</f>
        <v/>
      </c>
      <c r="BU261" s="220" t="b">
        <f>E261&lt;&gt;config!$H$20</f>
        <v>1</v>
      </c>
      <c r="BV261" s="64" t="b">
        <f t="shared" si="241"/>
        <v>0</v>
      </c>
      <c r="BW261" s="53" t="b">
        <f t="shared" si="242"/>
        <v>0</v>
      </c>
      <c r="BX261" s="53"/>
      <c r="BY261" s="53"/>
      <c r="BZ261" s="53"/>
      <c r="CA261" s="53"/>
      <c r="CB261" s="53"/>
      <c r="CI261" s="53"/>
      <c r="CJ261" s="53"/>
      <c r="CK261" s="53"/>
    </row>
    <row r="262" spans="2:89" ht="15" customHeight="1" x14ac:dyDescent="0.2">
      <c r="B262" s="203" t="str">
        <f t="shared" si="243"/>
        <v/>
      </c>
      <c r="C262" s="217"/>
      <c r="D262" s="127"/>
      <c r="E262" s="96"/>
      <c r="F262" s="271"/>
      <c r="G262" s="180"/>
      <c r="H262" s="181"/>
      <c r="I262" s="219"/>
      <c r="J262" s="259"/>
      <c r="K262" s="181"/>
      <c r="L262" s="273"/>
      <c r="M262" s="207" t="str">
        <f t="shared" si="195"/>
        <v/>
      </c>
      <c r="N262" s="160" t="str">
        <f t="shared" si="196"/>
        <v/>
      </c>
      <c r="O262" s="161" t="str">
        <f t="shared" si="249"/>
        <v/>
      </c>
      <c r="P262" s="252" t="str">
        <f t="shared" si="250"/>
        <v/>
      </c>
      <c r="Q262" s="254" t="str">
        <f t="shared" si="251"/>
        <v/>
      </c>
      <c r="R262" s="252" t="str">
        <f t="shared" si="197"/>
        <v/>
      </c>
      <c r="S262" s="258" t="str">
        <f t="shared" si="244"/>
        <v/>
      </c>
      <c r="T262" s="252" t="str">
        <f t="shared" si="245"/>
        <v/>
      </c>
      <c r="U262" s="258" t="str">
        <f t="shared" si="246"/>
        <v/>
      </c>
      <c r="V262" s="252" t="str">
        <f t="shared" si="247"/>
        <v/>
      </c>
      <c r="W262" s="258" t="str">
        <f t="shared" si="248"/>
        <v/>
      </c>
      <c r="X262" s="120"/>
      <c r="Y262" s="267"/>
      <c r="Z262" s="4" t="b">
        <f t="shared" si="198"/>
        <v>1</v>
      </c>
      <c r="AA262" s="4" t="b">
        <f t="shared" si="199"/>
        <v>0</v>
      </c>
      <c r="AB262" s="61" t="str">
        <f t="shared" si="200"/>
        <v/>
      </c>
      <c r="AC262" s="61" t="str">
        <f t="shared" si="201"/>
        <v/>
      </c>
      <c r="AD262" s="61" t="str">
        <f t="shared" si="202"/>
        <v/>
      </c>
      <c r="AE262" s="61" t="str">
        <f t="shared" si="203"/>
        <v/>
      </c>
      <c r="AF262" s="232" t="str">
        <f t="shared" si="204"/>
        <v/>
      </c>
      <c r="AG262" s="61" t="str">
        <f t="shared" si="205"/>
        <v/>
      </c>
      <c r="AH262" s="61" t="b">
        <f t="shared" si="206"/>
        <v>0</v>
      </c>
      <c r="AI262" s="61" t="b">
        <f t="shared" si="207"/>
        <v>1</v>
      </c>
      <c r="AJ262" s="61" t="b">
        <f t="shared" si="208"/>
        <v>1</v>
      </c>
      <c r="AK262" s="61" t="b">
        <f t="shared" si="209"/>
        <v>0</v>
      </c>
      <c r="AL262" s="61" t="b">
        <f t="shared" si="210"/>
        <v>0</v>
      </c>
      <c r="AM262" s="220" t="b">
        <f t="shared" si="211"/>
        <v>0</v>
      </c>
      <c r="AN262" s="220" t="b">
        <f t="shared" si="212"/>
        <v>0</v>
      </c>
      <c r="AO262" s="220" t="str">
        <f t="shared" si="213"/>
        <v/>
      </c>
      <c r="AP262" s="220" t="str">
        <f t="shared" si="214"/>
        <v/>
      </c>
      <c r="AQ262" s="220" t="str">
        <f t="shared" si="215"/>
        <v/>
      </c>
      <c r="AR262" s="220" t="str">
        <f t="shared" si="216"/>
        <v/>
      </c>
      <c r="AS262" s="4" t="str">
        <f t="shared" si="217"/>
        <v/>
      </c>
      <c r="AT262" s="220" t="str">
        <f t="shared" si="218"/>
        <v/>
      </c>
      <c r="AU262" s="220" t="str">
        <f t="shared" si="219"/>
        <v/>
      </c>
      <c r="AV262" s="220" t="str">
        <f t="shared" si="220"/>
        <v/>
      </c>
      <c r="AW262" s="233" t="str">
        <f t="shared" si="221"/>
        <v/>
      </c>
      <c r="AX262" s="233" t="str">
        <f t="shared" si="222"/>
        <v/>
      </c>
      <c r="AY262" s="222" t="str">
        <f t="shared" si="223"/>
        <v/>
      </c>
      <c r="AZ262" s="222" t="str">
        <f t="shared" si="224"/>
        <v/>
      </c>
      <c r="BA262" s="220" t="str">
        <f t="shared" si="225"/>
        <v/>
      </c>
      <c r="BB262" s="222" t="str">
        <f t="shared" si="226"/>
        <v/>
      </c>
      <c r="BC262" s="233" t="str">
        <f t="shared" si="227"/>
        <v/>
      </c>
      <c r="BD262" s="222" t="str">
        <f t="shared" si="228"/>
        <v/>
      </c>
      <c r="BE262" s="222" t="str">
        <f t="shared" si="229"/>
        <v/>
      </c>
      <c r="BF262" s="222" t="str">
        <f t="shared" si="230"/>
        <v/>
      </c>
      <c r="BG262" s="222" t="str">
        <f t="shared" si="231"/>
        <v/>
      </c>
      <c r="BH262" s="222" t="str">
        <f t="shared" si="232"/>
        <v/>
      </c>
      <c r="BI262" s="222" t="str">
        <f t="shared" si="233"/>
        <v/>
      </c>
      <c r="BJ262" s="222" t="str">
        <f t="shared" si="234"/>
        <v/>
      </c>
      <c r="BK262" s="222" t="str">
        <f t="shared" si="235"/>
        <v/>
      </c>
      <c r="BL262" s="220" t="str">
        <f t="shared" si="236"/>
        <v/>
      </c>
      <c r="BM262" s="220" t="str">
        <f t="shared" si="237"/>
        <v/>
      </c>
      <c r="BN262" s="220" t="str">
        <f t="shared" si="238"/>
        <v/>
      </c>
      <c r="BO262" s="220" t="str">
        <f t="shared" si="239"/>
        <v/>
      </c>
      <c r="BP262" s="220" t="str">
        <f>IF(AM262,VLOOKUP(AT262,'Beschäftigungsgruppen Honorare'!$I$17:$J$23,2,FALSE),"")</f>
        <v/>
      </c>
      <c r="BQ262" s="220" t="str">
        <f>IF(AN262,INDEX('Beschäftigungsgruppen Honorare'!$J$28:$M$31,BO262,BN262),"")</f>
        <v/>
      </c>
      <c r="BR262" s="220" t="str">
        <f t="shared" si="240"/>
        <v/>
      </c>
      <c r="BS262" s="220" t="str">
        <f>IF(AM262,VLOOKUP(AT262,'Beschäftigungsgruppen Honorare'!$I$17:$L$23,3,FALSE),"")</f>
        <v/>
      </c>
      <c r="BT262" s="220" t="str">
        <f>IF(AM262,VLOOKUP(AT262,'Beschäftigungsgruppen Honorare'!$I$17:$L$23,4,FALSE),"")</f>
        <v/>
      </c>
      <c r="BU262" s="220" t="b">
        <f>E262&lt;&gt;config!$H$20</f>
        <v>1</v>
      </c>
      <c r="BV262" s="64" t="b">
        <f t="shared" si="241"/>
        <v>0</v>
      </c>
      <c r="BW262" s="53" t="b">
        <f t="shared" si="242"/>
        <v>0</v>
      </c>
      <c r="BX262" s="53"/>
      <c r="BY262" s="53"/>
      <c r="BZ262" s="53"/>
      <c r="CA262" s="53"/>
      <c r="CB262" s="53"/>
      <c r="CI262" s="53"/>
      <c r="CJ262" s="53"/>
      <c r="CK262" s="53"/>
    </row>
    <row r="263" spans="2:89" ht="15" customHeight="1" x14ac:dyDescent="0.2">
      <c r="B263" s="203" t="str">
        <f t="shared" si="243"/>
        <v/>
      </c>
      <c r="C263" s="217"/>
      <c r="D263" s="127"/>
      <c r="E263" s="96"/>
      <c r="F263" s="271"/>
      <c r="G263" s="180"/>
      <c r="H263" s="181"/>
      <c r="I263" s="219"/>
      <c r="J263" s="259"/>
      <c r="K263" s="181"/>
      <c r="L263" s="273"/>
      <c r="M263" s="207" t="str">
        <f t="shared" si="195"/>
        <v/>
      </c>
      <c r="N263" s="160" t="str">
        <f t="shared" si="196"/>
        <v/>
      </c>
      <c r="O263" s="161" t="str">
        <f t="shared" si="249"/>
        <v/>
      </c>
      <c r="P263" s="252" t="str">
        <f t="shared" si="250"/>
        <v/>
      </c>
      <c r="Q263" s="254" t="str">
        <f t="shared" si="251"/>
        <v/>
      </c>
      <c r="R263" s="252" t="str">
        <f t="shared" si="197"/>
        <v/>
      </c>
      <c r="S263" s="258" t="str">
        <f t="shared" si="244"/>
        <v/>
      </c>
      <c r="T263" s="252" t="str">
        <f t="shared" si="245"/>
        <v/>
      </c>
      <c r="U263" s="258" t="str">
        <f t="shared" si="246"/>
        <v/>
      </c>
      <c r="V263" s="252" t="str">
        <f t="shared" si="247"/>
        <v/>
      </c>
      <c r="W263" s="258" t="str">
        <f t="shared" si="248"/>
        <v/>
      </c>
      <c r="X263" s="120"/>
      <c r="Y263" s="267"/>
      <c r="Z263" s="4" t="b">
        <f t="shared" si="198"/>
        <v>1</v>
      </c>
      <c r="AA263" s="4" t="b">
        <f t="shared" si="199"/>
        <v>0</v>
      </c>
      <c r="AB263" s="61" t="str">
        <f t="shared" si="200"/>
        <v/>
      </c>
      <c r="AC263" s="61" t="str">
        <f t="shared" si="201"/>
        <v/>
      </c>
      <c r="AD263" s="61" t="str">
        <f t="shared" si="202"/>
        <v/>
      </c>
      <c r="AE263" s="61" t="str">
        <f t="shared" si="203"/>
        <v/>
      </c>
      <c r="AF263" s="232" t="str">
        <f t="shared" si="204"/>
        <v/>
      </c>
      <c r="AG263" s="61" t="str">
        <f t="shared" si="205"/>
        <v/>
      </c>
      <c r="AH263" s="61" t="b">
        <f t="shared" si="206"/>
        <v>0</v>
      </c>
      <c r="AI263" s="61" t="b">
        <f t="shared" si="207"/>
        <v>1</v>
      </c>
      <c r="AJ263" s="61" t="b">
        <f t="shared" si="208"/>
        <v>1</v>
      </c>
      <c r="AK263" s="61" t="b">
        <f t="shared" si="209"/>
        <v>0</v>
      </c>
      <c r="AL263" s="61" t="b">
        <f t="shared" si="210"/>
        <v>0</v>
      </c>
      <c r="AM263" s="220" t="b">
        <f t="shared" si="211"/>
        <v>0</v>
      </c>
      <c r="AN263" s="220" t="b">
        <f t="shared" si="212"/>
        <v>0</v>
      </c>
      <c r="AO263" s="220" t="str">
        <f t="shared" si="213"/>
        <v/>
      </c>
      <c r="AP263" s="220" t="str">
        <f t="shared" si="214"/>
        <v/>
      </c>
      <c r="AQ263" s="220" t="str">
        <f t="shared" si="215"/>
        <v/>
      </c>
      <c r="AR263" s="220" t="str">
        <f t="shared" si="216"/>
        <v/>
      </c>
      <c r="AS263" s="4" t="str">
        <f t="shared" si="217"/>
        <v/>
      </c>
      <c r="AT263" s="220" t="str">
        <f t="shared" si="218"/>
        <v/>
      </c>
      <c r="AU263" s="220" t="str">
        <f t="shared" si="219"/>
        <v/>
      </c>
      <c r="AV263" s="220" t="str">
        <f t="shared" si="220"/>
        <v/>
      </c>
      <c r="AW263" s="233" t="str">
        <f t="shared" si="221"/>
        <v/>
      </c>
      <c r="AX263" s="233" t="str">
        <f t="shared" si="222"/>
        <v/>
      </c>
      <c r="AY263" s="222" t="str">
        <f t="shared" si="223"/>
        <v/>
      </c>
      <c r="AZ263" s="222" t="str">
        <f t="shared" si="224"/>
        <v/>
      </c>
      <c r="BA263" s="220" t="str">
        <f t="shared" si="225"/>
        <v/>
      </c>
      <c r="BB263" s="222" t="str">
        <f t="shared" si="226"/>
        <v/>
      </c>
      <c r="BC263" s="233" t="str">
        <f t="shared" si="227"/>
        <v/>
      </c>
      <c r="BD263" s="222" t="str">
        <f t="shared" si="228"/>
        <v/>
      </c>
      <c r="BE263" s="222" t="str">
        <f t="shared" si="229"/>
        <v/>
      </c>
      <c r="BF263" s="222" t="str">
        <f t="shared" si="230"/>
        <v/>
      </c>
      <c r="BG263" s="222" t="str">
        <f t="shared" si="231"/>
        <v/>
      </c>
      <c r="BH263" s="222" t="str">
        <f t="shared" si="232"/>
        <v/>
      </c>
      <c r="BI263" s="222" t="str">
        <f t="shared" si="233"/>
        <v/>
      </c>
      <c r="BJ263" s="222" t="str">
        <f t="shared" si="234"/>
        <v/>
      </c>
      <c r="BK263" s="222" t="str">
        <f t="shared" si="235"/>
        <v/>
      </c>
      <c r="BL263" s="220" t="str">
        <f t="shared" si="236"/>
        <v/>
      </c>
      <c r="BM263" s="220" t="str">
        <f t="shared" si="237"/>
        <v/>
      </c>
      <c r="BN263" s="220" t="str">
        <f t="shared" si="238"/>
        <v/>
      </c>
      <c r="BO263" s="220" t="str">
        <f t="shared" si="239"/>
        <v/>
      </c>
      <c r="BP263" s="220" t="str">
        <f>IF(AM263,VLOOKUP(AT263,'Beschäftigungsgruppen Honorare'!$I$17:$J$23,2,FALSE),"")</f>
        <v/>
      </c>
      <c r="BQ263" s="220" t="str">
        <f>IF(AN263,INDEX('Beschäftigungsgruppen Honorare'!$J$28:$M$31,BO263,BN263),"")</f>
        <v/>
      </c>
      <c r="BR263" s="220" t="str">
        <f t="shared" si="240"/>
        <v/>
      </c>
      <c r="BS263" s="220" t="str">
        <f>IF(AM263,VLOOKUP(AT263,'Beschäftigungsgruppen Honorare'!$I$17:$L$23,3,FALSE),"")</f>
        <v/>
      </c>
      <c r="BT263" s="220" t="str">
        <f>IF(AM263,VLOOKUP(AT263,'Beschäftigungsgruppen Honorare'!$I$17:$L$23,4,FALSE),"")</f>
        <v/>
      </c>
      <c r="BU263" s="220" t="b">
        <f>E263&lt;&gt;config!$H$20</f>
        <v>1</v>
      </c>
      <c r="BV263" s="64" t="b">
        <f t="shared" si="241"/>
        <v>0</v>
      </c>
      <c r="BW263" s="53" t="b">
        <f t="shared" si="242"/>
        <v>0</v>
      </c>
      <c r="BX263" s="53"/>
      <c r="BY263" s="53"/>
      <c r="BZ263" s="53"/>
      <c r="CA263" s="53"/>
      <c r="CB263" s="53"/>
      <c r="CI263" s="53"/>
      <c r="CJ263" s="53"/>
      <c r="CK263" s="53"/>
    </row>
    <row r="264" spans="2:89" ht="15" customHeight="1" x14ac:dyDescent="0.2">
      <c r="B264" s="203" t="str">
        <f t="shared" si="243"/>
        <v/>
      </c>
      <c r="C264" s="217"/>
      <c r="D264" s="127"/>
      <c r="E264" s="96"/>
      <c r="F264" s="271"/>
      <c r="G264" s="180"/>
      <c r="H264" s="181"/>
      <c r="I264" s="219"/>
      <c r="J264" s="259"/>
      <c r="K264" s="181"/>
      <c r="L264" s="273"/>
      <c r="M264" s="207" t="str">
        <f t="shared" si="195"/>
        <v/>
      </c>
      <c r="N264" s="160" t="str">
        <f t="shared" si="196"/>
        <v/>
      </c>
      <c r="O264" s="161" t="str">
        <f t="shared" si="249"/>
        <v/>
      </c>
      <c r="P264" s="252" t="str">
        <f t="shared" si="250"/>
        <v/>
      </c>
      <c r="Q264" s="254" t="str">
        <f t="shared" si="251"/>
        <v/>
      </c>
      <c r="R264" s="252" t="str">
        <f t="shared" si="197"/>
        <v/>
      </c>
      <c r="S264" s="258" t="str">
        <f t="shared" si="244"/>
        <v/>
      </c>
      <c r="T264" s="252" t="str">
        <f t="shared" si="245"/>
        <v/>
      </c>
      <c r="U264" s="258" t="str">
        <f t="shared" si="246"/>
        <v/>
      </c>
      <c r="V264" s="252" t="str">
        <f t="shared" si="247"/>
        <v/>
      </c>
      <c r="W264" s="258" t="str">
        <f t="shared" si="248"/>
        <v/>
      </c>
      <c r="X264" s="120"/>
      <c r="Y264" s="267"/>
      <c r="Z264" s="4" t="b">
        <f t="shared" si="198"/>
        <v>1</v>
      </c>
      <c r="AA264" s="4" t="b">
        <f t="shared" si="199"/>
        <v>0</v>
      </c>
      <c r="AB264" s="61" t="str">
        <f t="shared" si="200"/>
        <v/>
      </c>
      <c r="AC264" s="61" t="str">
        <f t="shared" si="201"/>
        <v/>
      </c>
      <c r="AD264" s="61" t="str">
        <f t="shared" si="202"/>
        <v/>
      </c>
      <c r="AE264" s="61" t="str">
        <f t="shared" si="203"/>
        <v/>
      </c>
      <c r="AF264" s="232" t="str">
        <f t="shared" si="204"/>
        <v/>
      </c>
      <c r="AG264" s="61" t="str">
        <f t="shared" si="205"/>
        <v/>
      </c>
      <c r="AH264" s="61" t="b">
        <f t="shared" si="206"/>
        <v>0</v>
      </c>
      <c r="AI264" s="61" t="b">
        <f t="shared" si="207"/>
        <v>1</v>
      </c>
      <c r="AJ264" s="61" t="b">
        <f t="shared" si="208"/>
        <v>1</v>
      </c>
      <c r="AK264" s="61" t="b">
        <f t="shared" si="209"/>
        <v>0</v>
      </c>
      <c r="AL264" s="61" t="b">
        <f t="shared" si="210"/>
        <v>0</v>
      </c>
      <c r="AM264" s="220" t="b">
        <f t="shared" si="211"/>
        <v>0</v>
      </c>
      <c r="AN264" s="220" t="b">
        <f t="shared" si="212"/>
        <v>0</v>
      </c>
      <c r="AO264" s="220" t="str">
        <f t="shared" si="213"/>
        <v/>
      </c>
      <c r="AP264" s="220" t="str">
        <f t="shared" si="214"/>
        <v/>
      </c>
      <c r="AQ264" s="220" t="str">
        <f t="shared" si="215"/>
        <v/>
      </c>
      <c r="AR264" s="220" t="str">
        <f t="shared" si="216"/>
        <v/>
      </c>
      <c r="AS264" s="4" t="str">
        <f t="shared" si="217"/>
        <v/>
      </c>
      <c r="AT264" s="220" t="str">
        <f t="shared" si="218"/>
        <v/>
      </c>
      <c r="AU264" s="220" t="str">
        <f t="shared" si="219"/>
        <v/>
      </c>
      <c r="AV264" s="220" t="str">
        <f t="shared" si="220"/>
        <v/>
      </c>
      <c r="AW264" s="233" t="str">
        <f t="shared" si="221"/>
        <v/>
      </c>
      <c r="AX264" s="233" t="str">
        <f t="shared" si="222"/>
        <v/>
      </c>
      <c r="AY264" s="222" t="str">
        <f t="shared" si="223"/>
        <v/>
      </c>
      <c r="AZ264" s="222" t="str">
        <f t="shared" si="224"/>
        <v/>
      </c>
      <c r="BA264" s="220" t="str">
        <f t="shared" si="225"/>
        <v/>
      </c>
      <c r="BB264" s="222" t="str">
        <f t="shared" si="226"/>
        <v/>
      </c>
      <c r="BC264" s="233" t="str">
        <f t="shared" si="227"/>
        <v/>
      </c>
      <c r="BD264" s="222" t="str">
        <f t="shared" si="228"/>
        <v/>
      </c>
      <c r="BE264" s="222" t="str">
        <f t="shared" si="229"/>
        <v/>
      </c>
      <c r="BF264" s="222" t="str">
        <f t="shared" si="230"/>
        <v/>
      </c>
      <c r="BG264" s="222" t="str">
        <f t="shared" si="231"/>
        <v/>
      </c>
      <c r="BH264" s="222" t="str">
        <f t="shared" si="232"/>
        <v/>
      </c>
      <c r="BI264" s="222" t="str">
        <f t="shared" si="233"/>
        <v/>
      </c>
      <c r="BJ264" s="222" t="str">
        <f t="shared" si="234"/>
        <v/>
      </c>
      <c r="BK264" s="222" t="str">
        <f t="shared" si="235"/>
        <v/>
      </c>
      <c r="BL264" s="220" t="str">
        <f t="shared" si="236"/>
        <v/>
      </c>
      <c r="BM264" s="220" t="str">
        <f t="shared" si="237"/>
        <v/>
      </c>
      <c r="BN264" s="220" t="str">
        <f t="shared" si="238"/>
        <v/>
      </c>
      <c r="BO264" s="220" t="str">
        <f t="shared" si="239"/>
        <v/>
      </c>
      <c r="BP264" s="220" t="str">
        <f>IF(AM264,VLOOKUP(AT264,'Beschäftigungsgruppen Honorare'!$I$17:$J$23,2,FALSE),"")</f>
        <v/>
      </c>
      <c r="BQ264" s="220" t="str">
        <f>IF(AN264,INDEX('Beschäftigungsgruppen Honorare'!$J$28:$M$31,BO264,BN264),"")</f>
        <v/>
      </c>
      <c r="BR264" s="220" t="str">
        <f t="shared" si="240"/>
        <v/>
      </c>
      <c r="BS264" s="220" t="str">
        <f>IF(AM264,VLOOKUP(AT264,'Beschäftigungsgruppen Honorare'!$I$17:$L$23,3,FALSE),"")</f>
        <v/>
      </c>
      <c r="BT264" s="220" t="str">
        <f>IF(AM264,VLOOKUP(AT264,'Beschäftigungsgruppen Honorare'!$I$17:$L$23,4,FALSE),"")</f>
        <v/>
      </c>
      <c r="BU264" s="220" t="b">
        <f>E264&lt;&gt;config!$H$20</f>
        <v>1</v>
      </c>
      <c r="BV264" s="64" t="b">
        <f t="shared" si="241"/>
        <v>0</v>
      </c>
      <c r="BW264" s="53" t="b">
        <f t="shared" si="242"/>
        <v>0</v>
      </c>
      <c r="BX264" s="53"/>
      <c r="BY264" s="53"/>
      <c r="BZ264" s="53"/>
      <c r="CA264" s="53"/>
      <c r="CB264" s="53"/>
      <c r="CI264" s="53"/>
      <c r="CJ264" s="53"/>
      <c r="CK264" s="53"/>
    </row>
    <row r="265" spans="2:89" ht="15" customHeight="1" x14ac:dyDescent="0.2">
      <c r="B265" s="203" t="str">
        <f t="shared" si="243"/>
        <v/>
      </c>
      <c r="C265" s="217"/>
      <c r="D265" s="127"/>
      <c r="E265" s="96"/>
      <c r="F265" s="271"/>
      <c r="G265" s="180"/>
      <c r="H265" s="181"/>
      <c r="I265" s="219"/>
      <c r="J265" s="259"/>
      <c r="K265" s="181"/>
      <c r="L265" s="273"/>
      <c r="M265" s="207" t="str">
        <f t="shared" si="195"/>
        <v/>
      </c>
      <c r="N265" s="160" t="str">
        <f t="shared" si="196"/>
        <v/>
      </c>
      <c r="O265" s="161" t="str">
        <f t="shared" si="249"/>
        <v/>
      </c>
      <c r="P265" s="252" t="str">
        <f t="shared" si="250"/>
        <v/>
      </c>
      <c r="Q265" s="254" t="str">
        <f t="shared" si="251"/>
        <v/>
      </c>
      <c r="R265" s="252" t="str">
        <f t="shared" si="197"/>
        <v/>
      </c>
      <c r="S265" s="258" t="str">
        <f t="shared" si="244"/>
        <v/>
      </c>
      <c r="T265" s="252" t="str">
        <f t="shared" si="245"/>
        <v/>
      </c>
      <c r="U265" s="258" t="str">
        <f t="shared" si="246"/>
        <v/>
      </c>
      <c r="V265" s="252" t="str">
        <f t="shared" si="247"/>
        <v/>
      </c>
      <c r="W265" s="258" t="str">
        <f t="shared" si="248"/>
        <v/>
      </c>
      <c r="X265" s="120"/>
      <c r="Y265" s="267"/>
      <c r="Z265" s="4" t="b">
        <f t="shared" si="198"/>
        <v>1</v>
      </c>
      <c r="AA265" s="4" t="b">
        <f t="shared" si="199"/>
        <v>0</v>
      </c>
      <c r="AB265" s="61" t="str">
        <f t="shared" si="200"/>
        <v/>
      </c>
      <c r="AC265" s="61" t="str">
        <f t="shared" si="201"/>
        <v/>
      </c>
      <c r="AD265" s="61" t="str">
        <f t="shared" si="202"/>
        <v/>
      </c>
      <c r="AE265" s="61" t="str">
        <f t="shared" si="203"/>
        <v/>
      </c>
      <c r="AF265" s="232" t="str">
        <f t="shared" si="204"/>
        <v/>
      </c>
      <c r="AG265" s="61" t="str">
        <f t="shared" si="205"/>
        <v/>
      </c>
      <c r="AH265" s="61" t="b">
        <f t="shared" si="206"/>
        <v>0</v>
      </c>
      <c r="AI265" s="61" t="b">
        <f t="shared" si="207"/>
        <v>1</v>
      </c>
      <c r="AJ265" s="61" t="b">
        <f t="shared" si="208"/>
        <v>1</v>
      </c>
      <c r="AK265" s="61" t="b">
        <f t="shared" si="209"/>
        <v>0</v>
      </c>
      <c r="AL265" s="61" t="b">
        <f t="shared" si="210"/>
        <v>0</v>
      </c>
      <c r="AM265" s="220" t="b">
        <f t="shared" si="211"/>
        <v>0</v>
      </c>
      <c r="AN265" s="220" t="b">
        <f t="shared" si="212"/>
        <v>0</v>
      </c>
      <c r="AO265" s="220" t="str">
        <f t="shared" si="213"/>
        <v/>
      </c>
      <c r="AP265" s="220" t="str">
        <f t="shared" si="214"/>
        <v/>
      </c>
      <c r="AQ265" s="220" t="str">
        <f t="shared" si="215"/>
        <v/>
      </c>
      <c r="AR265" s="220" t="str">
        <f t="shared" si="216"/>
        <v/>
      </c>
      <c r="AS265" s="4" t="str">
        <f t="shared" si="217"/>
        <v/>
      </c>
      <c r="AT265" s="220" t="str">
        <f t="shared" si="218"/>
        <v/>
      </c>
      <c r="AU265" s="220" t="str">
        <f t="shared" si="219"/>
        <v/>
      </c>
      <c r="AV265" s="220" t="str">
        <f t="shared" si="220"/>
        <v/>
      </c>
      <c r="AW265" s="233" t="str">
        <f t="shared" si="221"/>
        <v/>
      </c>
      <c r="AX265" s="233" t="str">
        <f t="shared" si="222"/>
        <v/>
      </c>
      <c r="AY265" s="222" t="str">
        <f t="shared" si="223"/>
        <v/>
      </c>
      <c r="AZ265" s="222" t="str">
        <f t="shared" si="224"/>
        <v/>
      </c>
      <c r="BA265" s="220" t="str">
        <f t="shared" si="225"/>
        <v/>
      </c>
      <c r="BB265" s="222" t="str">
        <f t="shared" si="226"/>
        <v/>
      </c>
      <c r="BC265" s="233" t="str">
        <f t="shared" si="227"/>
        <v/>
      </c>
      <c r="BD265" s="222" t="str">
        <f t="shared" si="228"/>
        <v/>
      </c>
      <c r="BE265" s="222" t="str">
        <f t="shared" si="229"/>
        <v/>
      </c>
      <c r="BF265" s="222" t="str">
        <f t="shared" si="230"/>
        <v/>
      </c>
      <c r="BG265" s="222" t="str">
        <f t="shared" si="231"/>
        <v/>
      </c>
      <c r="BH265" s="222" t="str">
        <f t="shared" si="232"/>
        <v/>
      </c>
      <c r="BI265" s="222" t="str">
        <f t="shared" si="233"/>
        <v/>
      </c>
      <c r="BJ265" s="222" t="str">
        <f t="shared" si="234"/>
        <v/>
      </c>
      <c r="BK265" s="222" t="str">
        <f t="shared" si="235"/>
        <v/>
      </c>
      <c r="BL265" s="220" t="str">
        <f t="shared" si="236"/>
        <v/>
      </c>
      <c r="BM265" s="220" t="str">
        <f t="shared" si="237"/>
        <v/>
      </c>
      <c r="BN265" s="220" t="str">
        <f t="shared" si="238"/>
        <v/>
      </c>
      <c r="BO265" s="220" t="str">
        <f t="shared" si="239"/>
        <v/>
      </c>
      <c r="BP265" s="220" t="str">
        <f>IF(AM265,VLOOKUP(AT265,'Beschäftigungsgruppen Honorare'!$I$17:$J$23,2,FALSE),"")</f>
        <v/>
      </c>
      <c r="BQ265" s="220" t="str">
        <f>IF(AN265,INDEX('Beschäftigungsgruppen Honorare'!$J$28:$M$31,BO265,BN265),"")</f>
        <v/>
      </c>
      <c r="BR265" s="220" t="str">
        <f t="shared" si="240"/>
        <v/>
      </c>
      <c r="BS265" s="220" t="str">
        <f>IF(AM265,VLOOKUP(AT265,'Beschäftigungsgruppen Honorare'!$I$17:$L$23,3,FALSE),"")</f>
        <v/>
      </c>
      <c r="BT265" s="220" t="str">
        <f>IF(AM265,VLOOKUP(AT265,'Beschäftigungsgruppen Honorare'!$I$17:$L$23,4,FALSE),"")</f>
        <v/>
      </c>
      <c r="BU265" s="220" t="b">
        <f>E265&lt;&gt;config!$H$20</f>
        <v>1</v>
      </c>
      <c r="BV265" s="64" t="b">
        <f t="shared" si="241"/>
        <v>0</v>
      </c>
      <c r="BW265" s="53" t="b">
        <f t="shared" si="242"/>
        <v>0</v>
      </c>
      <c r="BX265" s="53"/>
      <c r="BY265" s="53"/>
      <c r="BZ265" s="53"/>
      <c r="CA265" s="53"/>
      <c r="CB265" s="53"/>
      <c r="CI265" s="53"/>
      <c r="CJ265" s="53"/>
      <c r="CK265" s="53"/>
    </row>
    <row r="266" spans="2:89" ht="15" customHeight="1" x14ac:dyDescent="0.2">
      <c r="B266" s="203" t="str">
        <f t="shared" si="243"/>
        <v/>
      </c>
      <c r="C266" s="217"/>
      <c r="D266" s="127"/>
      <c r="E266" s="96"/>
      <c r="F266" s="271"/>
      <c r="G266" s="180"/>
      <c r="H266" s="181"/>
      <c r="I266" s="219"/>
      <c r="J266" s="259"/>
      <c r="K266" s="181"/>
      <c r="L266" s="273"/>
      <c r="M266" s="207" t="str">
        <f t="shared" si="195"/>
        <v/>
      </c>
      <c r="N266" s="160" t="str">
        <f t="shared" si="196"/>
        <v/>
      </c>
      <c r="O266" s="161" t="str">
        <f t="shared" si="249"/>
        <v/>
      </c>
      <c r="P266" s="252" t="str">
        <f t="shared" si="250"/>
        <v/>
      </c>
      <c r="Q266" s="254" t="str">
        <f t="shared" si="251"/>
        <v/>
      </c>
      <c r="R266" s="252" t="str">
        <f t="shared" si="197"/>
        <v/>
      </c>
      <c r="S266" s="258" t="str">
        <f t="shared" si="244"/>
        <v/>
      </c>
      <c r="T266" s="252" t="str">
        <f t="shared" si="245"/>
        <v/>
      </c>
      <c r="U266" s="258" t="str">
        <f t="shared" si="246"/>
        <v/>
      </c>
      <c r="V266" s="252" t="str">
        <f t="shared" si="247"/>
        <v/>
      </c>
      <c r="W266" s="258" t="str">
        <f t="shared" si="248"/>
        <v/>
      </c>
      <c r="X266" s="120"/>
      <c r="Y266" s="267"/>
      <c r="Z266" s="4" t="b">
        <f t="shared" si="198"/>
        <v>1</v>
      </c>
      <c r="AA266" s="4" t="b">
        <f t="shared" si="199"/>
        <v>0</v>
      </c>
      <c r="AB266" s="61" t="str">
        <f t="shared" si="200"/>
        <v/>
      </c>
      <c r="AC266" s="61" t="str">
        <f t="shared" si="201"/>
        <v/>
      </c>
      <c r="AD266" s="61" t="str">
        <f t="shared" si="202"/>
        <v/>
      </c>
      <c r="AE266" s="61" t="str">
        <f t="shared" si="203"/>
        <v/>
      </c>
      <c r="AF266" s="232" t="str">
        <f t="shared" si="204"/>
        <v/>
      </c>
      <c r="AG266" s="61" t="str">
        <f t="shared" si="205"/>
        <v/>
      </c>
      <c r="AH266" s="61" t="b">
        <f t="shared" si="206"/>
        <v>0</v>
      </c>
      <c r="AI266" s="61" t="b">
        <f t="shared" si="207"/>
        <v>1</v>
      </c>
      <c r="AJ266" s="61" t="b">
        <f t="shared" si="208"/>
        <v>1</v>
      </c>
      <c r="AK266" s="61" t="b">
        <f t="shared" si="209"/>
        <v>0</v>
      </c>
      <c r="AL266" s="61" t="b">
        <f t="shared" si="210"/>
        <v>0</v>
      </c>
      <c r="AM266" s="220" t="b">
        <f t="shared" si="211"/>
        <v>0</v>
      </c>
      <c r="AN266" s="220" t="b">
        <f t="shared" si="212"/>
        <v>0</v>
      </c>
      <c r="AO266" s="220" t="str">
        <f t="shared" si="213"/>
        <v/>
      </c>
      <c r="AP266" s="220" t="str">
        <f t="shared" si="214"/>
        <v/>
      </c>
      <c r="AQ266" s="220" t="str">
        <f t="shared" si="215"/>
        <v/>
      </c>
      <c r="AR266" s="220" t="str">
        <f t="shared" si="216"/>
        <v/>
      </c>
      <c r="AS266" s="4" t="str">
        <f t="shared" si="217"/>
        <v/>
      </c>
      <c r="AT266" s="220" t="str">
        <f t="shared" si="218"/>
        <v/>
      </c>
      <c r="AU266" s="220" t="str">
        <f t="shared" si="219"/>
        <v/>
      </c>
      <c r="AV266" s="220" t="str">
        <f t="shared" si="220"/>
        <v/>
      </c>
      <c r="AW266" s="233" t="str">
        <f t="shared" si="221"/>
        <v/>
      </c>
      <c r="AX266" s="233" t="str">
        <f t="shared" si="222"/>
        <v/>
      </c>
      <c r="AY266" s="222" t="str">
        <f t="shared" si="223"/>
        <v/>
      </c>
      <c r="AZ266" s="222" t="str">
        <f t="shared" si="224"/>
        <v/>
      </c>
      <c r="BA266" s="220" t="str">
        <f t="shared" si="225"/>
        <v/>
      </c>
      <c r="BB266" s="222" t="str">
        <f t="shared" si="226"/>
        <v/>
      </c>
      <c r="BC266" s="233" t="str">
        <f t="shared" si="227"/>
        <v/>
      </c>
      <c r="BD266" s="222" t="str">
        <f t="shared" si="228"/>
        <v/>
      </c>
      <c r="BE266" s="222" t="str">
        <f t="shared" si="229"/>
        <v/>
      </c>
      <c r="BF266" s="222" t="str">
        <f t="shared" si="230"/>
        <v/>
      </c>
      <c r="BG266" s="222" t="str">
        <f t="shared" si="231"/>
        <v/>
      </c>
      <c r="BH266" s="222" t="str">
        <f t="shared" si="232"/>
        <v/>
      </c>
      <c r="BI266" s="222" t="str">
        <f t="shared" si="233"/>
        <v/>
      </c>
      <c r="BJ266" s="222" t="str">
        <f t="shared" si="234"/>
        <v/>
      </c>
      <c r="BK266" s="222" t="str">
        <f t="shared" si="235"/>
        <v/>
      </c>
      <c r="BL266" s="220" t="str">
        <f t="shared" si="236"/>
        <v/>
      </c>
      <c r="BM266" s="220" t="str">
        <f t="shared" si="237"/>
        <v/>
      </c>
      <c r="BN266" s="220" t="str">
        <f t="shared" si="238"/>
        <v/>
      </c>
      <c r="BO266" s="220" t="str">
        <f t="shared" si="239"/>
        <v/>
      </c>
      <c r="BP266" s="220" t="str">
        <f>IF(AM266,VLOOKUP(AT266,'Beschäftigungsgruppen Honorare'!$I$17:$J$23,2,FALSE),"")</f>
        <v/>
      </c>
      <c r="BQ266" s="220" t="str">
        <f>IF(AN266,INDEX('Beschäftigungsgruppen Honorare'!$J$28:$M$31,BO266,BN266),"")</f>
        <v/>
      </c>
      <c r="BR266" s="220" t="str">
        <f t="shared" si="240"/>
        <v/>
      </c>
      <c r="BS266" s="220" t="str">
        <f>IF(AM266,VLOOKUP(AT266,'Beschäftigungsgruppen Honorare'!$I$17:$L$23,3,FALSE),"")</f>
        <v/>
      </c>
      <c r="BT266" s="220" t="str">
        <f>IF(AM266,VLOOKUP(AT266,'Beschäftigungsgruppen Honorare'!$I$17:$L$23,4,FALSE),"")</f>
        <v/>
      </c>
      <c r="BU266" s="220" t="b">
        <f>E266&lt;&gt;config!$H$20</f>
        <v>1</v>
      </c>
      <c r="BV266" s="64" t="b">
        <f t="shared" si="241"/>
        <v>0</v>
      </c>
      <c r="BW266" s="53" t="b">
        <f t="shared" si="242"/>
        <v>0</v>
      </c>
      <c r="BX266" s="53"/>
      <c r="BY266" s="53"/>
      <c r="BZ266" s="53"/>
      <c r="CA266" s="53"/>
      <c r="CB266" s="53"/>
      <c r="CI266" s="53"/>
      <c r="CJ266" s="53"/>
      <c r="CK266" s="53"/>
    </row>
    <row r="267" spans="2:89" ht="15" customHeight="1" x14ac:dyDescent="0.2">
      <c r="B267" s="203" t="str">
        <f t="shared" si="243"/>
        <v/>
      </c>
      <c r="C267" s="217"/>
      <c r="D267" s="127"/>
      <c r="E267" s="96"/>
      <c r="F267" s="271"/>
      <c r="G267" s="180"/>
      <c r="H267" s="181"/>
      <c r="I267" s="219"/>
      <c r="J267" s="259"/>
      <c r="K267" s="181"/>
      <c r="L267" s="273"/>
      <c r="M267" s="207" t="str">
        <f t="shared" si="195"/>
        <v/>
      </c>
      <c r="N267" s="160" t="str">
        <f t="shared" si="196"/>
        <v/>
      </c>
      <c r="O267" s="161" t="str">
        <f t="shared" si="249"/>
        <v/>
      </c>
      <c r="P267" s="252" t="str">
        <f t="shared" si="250"/>
        <v/>
      </c>
      <c r="Q267" s="254" t="str">
        <f t="shared" si="251"/>
        <v/>
      </c>
      <c r="R267" s="252" t="str">
        <f t="shared" si="197"/>
        <v/>
      </c>
      <c r="S267" s="258" t="str">
        <f t="shared" si="244"/>
        <v/>
      </c>
      <c r="T267" s="252" t="str">
        <f t="shared" si="245"/>
        <v/>
      </c>
      <c r="U267" s="258" t="str">
        <f t="shared" si="246"/>
        <v/>
      </c>
      <c r="V267" s="252" t="str">
        <f t="shared" si="247"/>
        <v/>
      </c>
      <c r="W267" s="258" t="str">
        <f t="shared" si="248"/>
        <v/>
      </c>
      <c r="X267" s="120"/>
      <c r="Y267" s="267"/>
      <c r="Z267" s="4" t="b">
        <f t="shared" si="198"/>
        <v>1</v>
      </c>
      <c r="AA267" s="4" t="b">
        <f t="shared" si="199"/>
        <v>0</v>
      </c>
      <c r="AB267" s="61" t="str">
        <f t="shared" si="200"/>
        <v/>
      </c>
      <c r="AC267" s="61" t="str">
        <f t="shared" si="201"/>
        <v/>
      </c>
      <c r="AD267" s="61" t="str">
        <f t="shared" si="202"/>
        <v/>
      </c>
      <c r="AE267" s="61" t="str">
        <f t="shared" si="203"/>
        <v/>
      </c>
      <c r="AF267" s="232" t="str">
        <f t="shared" si="204"/>
        <v/>
      </c>
      <c r="AG267" s="61" t="str">
        <f t="shared" si="205"/>
        <v/>
      </c>
      <c r="AH267" s="61" t="b">
        <f t="shared" si="206"/>
        <v>0</v>
      </c>
      <c r="AI267" s="61" t="b">
        <f t="shared" si="207"/>
        <v>1</v>
      </c>
      <c r="AJ267" s="61" t="b">
        <f t="shared" si="208"/>
        <v>1</v>
      </c>
      <c r="AK267" s="61" t="b">
        <f t="shared" si="209"/>
        <v>0</v>
      </c>
      <c r="AL267" s="61" t="b">
        <f t="shared" si="210"/>
        <v>0</v>
      </c>
      <c r="AM267" s="220" t="b">
        <f t="shared" si="211"/>
        <v>0</v>
      </c>
      <c r="AN267" s="220" t="b">
        <f t="shared" si="212"/>
        <v>0</v>
      </c>
      <c r="AO267" s="220" t="str">
        <f t="shared" si="213"/>
        <v/>
      </c>
      <c r="AP267" s="220" t="str">
        <f t="shared" si="214"/>
        <v/>
      </c>
      <c r="AQ267" s="220" t="str">
        <f t="shared" si="215"/>
        <v/>
      </c>
      <c r="AR267" s="220" t="str">
        <f t="shared" si="216"/>
        <v/>
      </c>
      <c r="AS267" s="4" t="str">
        <f t="shared" si="217"/>
        <v/>
      </c>
      <c r="AT267" s="220" t="str">
        <f t="shared" si="218"/>
        <v/>
      </c>
      <c r="AU267" s="220" t="str">
        <f t="shared" si="219"/>
        <v/>
      </c>
      <c r="AV267" s="220" t="str">
        <f t="shared" si="220"/>
        <v/>
      </c>
      <c r="AW267" s="233" t="str">
        <f t="shared" si="221"/>
        <v/>
      </c>
      <c r="AX267" s="233" t="str">
        <f t="shared" si="222"/>
        <v/>
      </c>
      <c r="AY267" s="222" t="str">
        <f t="shared" si="223"/>
        <v/>
      </c>
      <c r="AZ267" s="222" t="str">
        <f t="shared" si="224"/>
        <v/>
      </c>
      <c r="BA267" s="220" t="str">
        <f t="shared" si="225"/>
        <v/>
      </c>
      <c r="BB267" s="222" t="str">
        <f t="shared" si="226"/>
        <v/>
      </c>
      <c r="BC267" s="233" t="str">
        <f t="shared" si="227"/>
        <v/>
      </c>
      <c r="BD267" s="222" t="str">
        <f t="shared" si="228"/>
        <v/>
      </c>
      <c r="BE267" s="222" t="str">
        <f t="shared" si="229"/>
        <v/>
      </c>
      <c r="BF267" s="222" t="str">
        <f t="shared" si="230"/>
        <v/>
      </c>
      <c r="BG267" s="222" t="str">
        <f t="shared" si="231"/>
        <v/>
      </c>
      <c r="BH267" s="222" t="str">
        <f t="shared" si="232"/>
        <v/>
      </c>
      <c r="BI267" s="222" t="str">
        <f t="shared" si="233"/>
        <v/>
      </c>
      <c r="BJ267" s="222" t="str">
        <f t="shared" si="234"/>
        <v/>
      </c>
      <c r="BK267" s="222" t="str">
        <f t="shared" si="235"/>
        <v/>
      </c>
      <c r="BL267" s="220" t="str">
        <f t="shared" si="236"/>
        <v/>
      </c>
      <c r="BM267" s="220" t="str">
        <f t="shared" si="237"/>
        <v/>
      </c>
      <c r="BN267" s="220" t="str">
        <f t="shared" si="238"/>
        <v/>
      </c>
      <c r="BO267" s="220" t="str">
        <f t="shared" si="239"/>
        <v/>
      </c>
      <c r="BP267" s="220" t="str">
        <f>IF(AM267,VLOOKUP(AT267,'Beschäftigungsgruppen Honorare'!$I$17:$J$23,2,FALSE),"")</f>
        <v/>
      </c>
      <c r="BQ267" s="220" t="str">
        <f>IF(AN267,INDEX('Beschäftigungsgruppen Honorare'!$J$28:$M$31,BO267,BN267),"")</f>
        <v/>
      </c>
      <c r="BR267" s="220" t="str">
        <f t="shared" si="240"/>
        <v/>
      </c>
      <c r="BS267" s="220" t="str">
        <f>IF(AM267,VLOOKUP(AT267,'Beschäftigungsgruppen Honorare'!$I$17:$L$23,3,FALSE),"")</f>
        <v/>
      </c>
      <c r="BT267" s="220" t="str">
        <f>IF(AM267,VLOOKUP(AT267,'Beschäftigungsgruppen Honorare'!$I$17:$L$23,4,FALSE),"")</f>
        <v/>
      </c>
      <c r="BU267" s="220" t="b">
        <f>E267&lt;&gt;config!$H$20</f>
        <v>1</v>
      </c>
      <c r="BV267" s="64" t="b">
        <f t="shared" si="241"/>
        <v>0</v>
      </c>
      <c r="BW267" s="53" t="b">
        <f t="shared" si="242"/>
        <v>0</v>
      </c>
      <c r="BX267" s="53"/>
      <c r="BY267" s="53"/>
      <c r="BZ267" s="53"/>
      <c r="CA267" s="53"/>
      <c r="CB267" s="53"/>
      <c r="CI267" s="53"/>
      <c r="CJ267" s="53"/>
      <c r="CK267" s="53"/>
    </row>
    <row r="268" spans="2:89" ht="15" customHeight="1" x14ac:dyDescent="0.2">
      <c r="B268" s="203" t="str">
        <f t="shared" si="243"/>
        <v/>
      </c>
      <c r="C268" s="217"/>
      <c r="D268" s="127"/>
      <c r="E268" s="96"/>
      <c r="F268" s="271"/>
      <c r="G268" s="180"/>
      <c r="H268" s="181"/>
      <c r="I268" s="219"/>
      <c r="J268" s="259"/>
      <c r="K268" s="181"/>
      <c r="L268" s="273"/>
      <c r="M268" s="207" t="str">
        <f t="shared" si="195"/>
        <v/>
      </c>
      <c r="N268" s="160" t="str">
        <f t="shared" si="196"/>
        <v/>
      </c>
      <c r="O268" s="161" t="str">
        <f t="shared" si="249"/>
        <v/>
      </c>
      <c r="P268" s="252" t="str">
        <f t="shared" si="250"/>
        <v/>
      </c>
      <c r="Q268" s="254" t="str">
        <f t="shared" si="251"/>
        <v/>
      </c>
      <c r="R268" s="252" t="str">
        <f t="shared" si="197"/>
        <v/>
      </c>
      <c r="S268" s="258" t="str">
        <f t="shared" si="244"/>
        <v/>
      </c>
      <c r="T268" s="252" t="str">
        <f t="shared" si="245"/>
        <v/>
      </c>
      <c r="U268" s="258" t="str">
        <f t="shared" si="246"/>
        <v/>
      </c>
      <c r="V268" s="252" t="str">
        <f t="shared" si="247"/>
        <v/>
      </c>
      <c r="W268" s="258" t="str">
        <f t="shared" si="248"/>
        <v/>
      </c>
      <c r="X268" s="120"/>
      <c r="Y268" s="267"/>
      <c r="Z268" s="4" t="b">
        <f t="shared" si="198"/>
        <v>1</v>
      </c>
      <c r="AA268" s="4" t="b">
        <f t="shared" si="199"/>
        <v>0</v>
      </c>
      <c r="AB268" s="61" t="str">
        <f t="shared" si="200"/>
        <v/>
      </c>
      <c r="AC268" s="61" t="str">
        <f t="shared" si="201"/>
        <v/>
      </c>
      <c r="AD268" s="61" t="str">
        <f t="shared" si="202"/>
        <v/>
      </c>
      <c r="AE268" s="61" t="str">
        <f t="shared" si="203"/>
        <v/>
      </c>
      <c r="AF268" s="232" t="str">
        <f t="shared" si="204"/>
        <v/>
      </c>
      <c r="AG268" s="61" t="str">
        <f t="shared" si="205"/>
        <v/>
      </c>
      <c r="AH268" s="61" t="b">
        <f t="shared" si="206"/>
        <v>0</v>
      </c>
      <c r="AI268" s="61" t="b">
        <f t="shared" si="207"/>
        <v>1</v>
      </c>
      <c r="AJ268" s="61" t="b">
        <f t="shared" si="208"/>
        <v>1</v>
      </c>
      <c r="AK268" s="61" t="b">
        <f t="shared" si="209"/>
        <v>0</v>
      </c>
      <c r="AL268" s="61" t="b">
        <f t="shared" si="210"/>
        <v>0</v>
      </c>
      <c r="AM268" s="220" t="b">
        <f t="shared" si="211"/>
        <v>0</v>
      </c>
      <c r="AN268" s="220" t="b">
        <f t="shared" si="212"/>
        <v>0</v>
      </c>
      <c r="AO268" s="220" t="str">
        <f t="shared" si="213"/>
        <v/>
      </c>
      <c r="AP268" s="220" t="str">
        <f t="shared" si="214"/>
        <v/>
      </c>
      <c r="AQ268" s="220" t="str">
        <f t="shared" si="215"/>
        <v/>
      </c>
      <c r="AR268" s="220" t="str">
        <f t="shared" si="216"/>
        <v/>
      </c>
      <c r="AS268" s="4" t="str">
        <f t="shared" si="217"/>
        <v/>
      </c>
      <c r="AT268" s="220" t="str">
        <f t="shared" si="218"/>
        <v/>
      </c>
      <c r="AU268" s="220" t="str">
        <f t="shared" si="219"/>
        <v/>
      </c>
      <c r="AV268" s="220" t="str">
        <f t="shared" si="220"/>
        <v/>
      </c>
      <c r="AW268" s="233" t="str">
        <f t="shared" si="221"/>
        <v/>
      </c>
      <c r="AX268" s="233" t="str">
        <f t="shared" si="222"/>
        <v/>
      </c>
      <c r="AY268" s="222" t="str">
        <f t="shared" si="223"/>
        <v/>
      </c>
      <c r="AZ268" s="222" t="str">
        <f t="shared" si="224"/>
        <v/>
      </c>
      <c r="BA268" s="220" t="str">
        <f t="shared" si="225"/>
        <v/>
      </c>
      <c r="BB268" s="222" t="str">
        <f t="shared" si="226"/>
        <v/>
      </c>
      <c r="BC268" s="233" t="str">
        <f t="shared" si="227"/>
        <v/>
      </c>
      <c r="BD268" s="222" t="str">
        <f t="shared" si="228"/>
        <v/>
      </c>
      <c r="BE268" s="222" t="str">
        <f t="shared" si="229"/>
        <v/>
      </c>
      <c r="BF268" s="222" t="str">
        <f t="shared" si="230"/>
        <v/>
      </c>
      <c r="BG268" s="222" t="str">
        <f t="shared" si="231"/>
        <v/>
      </c>
      <c r="BH268" s="222" t="str">
        <f t="shared" si="232"/>
        <v/>
      </c>
      <c r="BI268" s="222" t="str">
        <f t="shared" si="233"/>
        <v/>
      </c>
      <c r="BJ268" s="222" t="str">
        <f t="shared" si="234"/>
        <v/>
      </c>
      <c r="BK268" s="222" t="str">
        <f t="shared" si="235"/>
        <v/>
      </c>
      <c r="BL268" s="220" t="str">
        <f t="shared" si="236"/>
        <v/>
      </c>
      <c r="BM268" s="220" t="str">
        <f t="shared" si="237"/>
        <v/>
      </c>
      <c r="BN268" s="220" t="str">
        <f t="shared" si="238"/>
        <v/>
      </c>
      <c r="BO268" s="220" t="str">
        <f t="shared" si="239"/>
        <v/>
      </c>
      <c r="BP268" s="220" t="str">
        <f>IF(AM268,VLOOKUP(AT268,'Beschäftigungsgruppen Honorare'!$I$17:$J$23,2,FALSE),"")</f>
        <v/>
      </c>
      <c r="BQ268" s="220" t="str">
        <f>IF(AN268,INDEX('Beschäftigungsgruppen Honorare'!$J$28:$M$31,BO268,BN268),"")</f>
        <v/>
      </c>
      <c r="BR268" s="220" t="str">
        <f t="shared" si="240"/>
        <v/>
      </c>
      <c r="BS268" s="220" t="str">
        <f>IF(AM268,VLOOKUP(AT268,'Beschäftigungsgruppen Honorare'!$I$17:$L$23,3,FALSE),"")</f>
        <v/>
      </c>
      <c r="BT268" s="220" t="str">
        <f>IF(AM268,VLOOKUP(AT268,'Beschäftigungsgruppen Honorare'!$I$17:$L$23,4,FALSE),"")</f>
        <v/>
      </c>
      <c r="BU268" s="220" t="b">
        <f>E268&lt;&gt;config!$H$20</f>
        <v>1</v>
      </c>
      <c r="BV268" s="64" t="b">
        <f t="shared" si="241"/>
        <v>0</v>
      </c>
      <c r="BW268" s="53" t="b">
        <f t="shared" si="242"/>
        <v>0</v>
      </c>
      <c r="BX268" s="53"/>
      <c r="BY268" s="53"/>
      <c r="BZ268" s="53"/>
      <c r="CA268" s="53"/>
      <c r="CB268" s="53"/>
      <c r="CI268" s="53"/>
      <c r="CJ268" s="53"/>
      <c r="CK268" s="53"/>
    </row>
    <row r="269" spans="2:89" ht="15" customHeight="1" x14ac:dyDescent="0.2">
      <c r="B269" s="203" t="str">
        <f t="shared" si="243"/>
        <v/>
      </c>
      <c r="C269" s="217"/>
      <c r="D269" s="127"/>
      <c r="E269" s="96"/>
      <c r="F269" s="271"/>
      <c r="G269" s="180"/>
      <c r="H269" s="181"/>
      <c r="I269" s="219"/>
      <c r="J269" s="259"/>
      <c r="K269" s="181"/>
      <c r="L269" s="273"/>
      <c r="M269" s="207" t="str">
        <f t="shared" si="195"/>
        <v/>
      </c>
      <c r="N269" s="160" t="str">
        <f t="shared" si="196"/>
        <v/>
      </c>
      <c r="O269" s="161" t="str">
        <f t="shared" si="249"/>
        <v/>
      </c>
      <c r="P269" s="252" t="str">
        <f t="shared" si="250"/>
        <v/>
      </c>
      <c r="Q269" s="254" t="str">
        <f t="shared" si="251"/>
        <v/>
      </c>
      <c r="R269" s="252" t="str">
        <f t="shared" si="197"/>
        <v/>
      </c>
      <c r="S269" s="258" t="str">
        <f t="shared" si="244"/>
        <v/>
      </c>
      <c r="T269" s="252" t="str">
        <f t="shared" si="245"/>
        <v/>
      </c>
      <c r="U269" s="258" t="str">
        <f t="shared" si="246"/>
        <v/>
      </c>
      <c r="V269" s="252" t="str">
        <f t="shared" si="247"/>
        <v/>
      </c>
      <c r="W269" s="258" t="str">
        <f t="shared" si="248"/>
        <v/>
      </c>
      <c r="X269" s="120"/>
      <c r="Y269" s="267"/>
      <c r="Z269" s="4" t="b">
        <f t="shared" si="198"/>
        <v>1</v>
      </c>
      <c r="AA269" s="4" t="b">
        <f t="shared" si="199"/>
        <v>0</v>
      </c>
      <c r="AB269" s="61" t="str">
        <f t="shared" si="200"/>
        <v/>
      </c>
      <c r="AC269" s="61" t="str">
        <f t="shared" si="201"/>
        <v/>
      </c>
      <c r="AD269" s="61" t="str">
        <f t="shared" si="202"/>
        <v/>
      </c>
      <c r="AE269" s="61" t="str">
        <f t="shared" si="203"/>
        <v/>
      </c>
      <c r="AF269" s="232" t="str">
        <f t="shared" si="204"/>
        <v/>
      </c>
      <c r="AG269" s="61" t="str">
        <f t="shared" si="205"/>
        <v/>
      </c>
      <c r="AH269" s="61" t="b">
        <f t="shared" si="206"/>
        <v>0</v>
      </c>
      <c r="AI269" s="61" t="b">
        <f t="shared" si="207"/>
        <v>1</v>
      </c>
      <c r="AJ269" s="61" t="b">
        <f t="shared" si="208"/>
        <v>1</v>
      </c>
      <c r="AK269" s="61" t="b">
        <f t="shared" si="209"/>
        <v>0</v>
      </c>
      <c r="AL269" s="61" t="b">
        <f t="shared" si="210"/>
        <v>0</v>
      </c>
      <c r="AM269" s="220" t="b">
        <f t="shared" si="211"/>
        <v>0</v>
      </c>
      <c r="AN269" s="220" t="b">
        <f t="shared" si="212"/>
        <v>0</v>
      </c>
      <c r="AO269" s="220" t="str">
        <f t="shared" si="213"/>
        <v/>
      </c>
      <c r="AP269" s="220" t="str">
        <f t="shared" si="214"/>
        <v/>
      </c>
      <c r="AQ269" s="220" t="str">
        <f t="shared" si="215"/>
        <v/>
      </c>
      <c r="AR269" s="220" t="str">
        <f t="shared" si="216"/>
        <v/>
      </c>
      <c r="AS269" s="4" t="str">
        <f t="shared" si="217"/>
        <v/>
      </c>
      <c r="AT269" s="220" t="str">
        <f t="shared" si="218"/>
        <v/>
      </c>
      <c r="AU269" s="220" t="str">
        <f t="shared" si="219"/>
        <v/>
      </c>
      <c r="AV269" s="220" t="str">
        <f t="shared" si="220"/>
        <v/>
      </c>
      <c r="AW269" s="233" t="str">
        <f t="shared" si="221"/>
        <v/>
      </c>
      <c r="AX269" s="233" t="str">
        <f t="shared" si="222"/>
        <v/>
      </c>
      <c r="AY269" s="222" t="str">
        <f t="shared" si="223"/>
        <v/>
      </c>
      <c r="AZ269" s="222" t="str">
        <f t="shared" si="224"/>
        <v/>
      </c>
      <c r="BA269" s="220" t="str">
        <f t="shared" si="225"/>
        <v/>
      </c>
      <c r="BB269" s="222" t="str">
        <f t="shared" si="226"/>
        <v/>
      </c>
      <c r="BC269" s="233" t="str">
        <f t="shared" si="227"/>
        <v/>
      </c>
      <c r="BD269" s="222" t="str">
        <f t="shared" si="228"/>
        <v/>
      </c>
      <c r="BE269" s="222" t="str">
        <f t="shared" si="229"/>
        <v/>
      </c>
      <c r="BF269" s="222" t="str">
        <f t="shared" si="230"/>
        <v/>
      </c>
      <c r="BG269" s="222" t="str">
        <f t="shared" si="231"/>
        <v/>
      </c>
      <c r="BH269" s="222" t="str">
        <f t="shared" si="232"/>
        <v/>
      </c>
      <c r="BI269" s="222" t="str">
        <f t="shared" si="233"/>
        <v/>
      </c>
      <c r="BJ269" s="222" t="str">
        <f t="shared" si="234"/>
        <v/>
      </c>
      <c r="BK269" s="222" t="str">
        <f t="shared" si="235"/>
        <v/>
      </c>
      <c r="BL269" s="220" t="str">
        <f t="shared" si="236"/>
        <v/>
      </c>
      <c r="BM269" s="220" t="str">
        <f t="shared" si="237"/>
        <v/>
      </c>
      <c r="BN269" s="220" t="str">
        <f t="shared" si="238"/>
        <v/>
      </c>
      <c r="BO269" s="220" t="str">
        <f t="shared" si="239"/>
        <v/>
      </c>
      <c r="BP269" s="220" t="str">
        <f>IF(AM269,VLOOKUP(AT269,'Beschäftigungsgruppen Honorare'!$I$17:$J$23,2,FALSE),"")</f>
        <v/>
      </c>
      <c r="BQ269" s="220" t="str">
        <f>IF(AN269,INDEX('Beschäftigungsgruppen Honorare'!$J$28:$M$31,BO269,BN269),"")</f>
        <v/>
      </c>
      <c r="BR269" s="220" t="str">
        <f t="shared" si="240"/>
        <v/>
      </c>
      <c r="BS269" s="220" t="str">
        <f>IF(AM269,VLOOKUP(AT269,'Beschäftigungsgruppen Honorare'!$I$17:$L$23,3,FALSE),"")</f>
        <v/>
      </c>
      <c r="BT269" s="220" t="str">
        <f>IF(AM269,VLOOKUP(AT269,'Beschäftigungsgruppen Honorare'!$I$17:$L$23,4,FALSE),"")</f>
        <v/>
      </c>
      <c r="BU269" s="220" t="b">
        <f>E269&lt;&gt;config!$H$20</f>
        <v>1</v>
      </c>
      <c r="BV269" s="64" t="b">
        <f t="shared" si="241"/>
        <v>0</v>
      </c>
      <c r="BW269" s="53" t="b">
        <f t="shared" si="242"/>
        <v>0</v>
      </c>
      <c r="BX269" s="53"/>
      <c r="BY269" s="53"/>
      <c r="BZ269" s="53"/>
      <c r="CA269" s="53"/>
      <c r="CB269" s="53"/>
      <c r="CI269" s="53"/>
      <c r="CJ269" s="53"/>
      <c r="CK269" s="53"/>
    </row>
    <row r="270" spans="2:89" ht="15" customHeight="1" x14ac:dyDescent="0.2">
      <c r="B270" s="203" t="str">
        <f t="shared" si="243"/>
        <v/>
      </c>
      <c r="C270" s="217"/>
      <c r="D270" s="127"/>
      <c r="E270" s="96"/>
      <c r="F270" s="271"/>
      <c r="G270" s="180"/>
      <c r="H270" s="181"/>
      <c r="I270" s="219"/>
      <c r="J270" s="259"/>
      <c r="K270" s="181"/>
      <c r="L270" s="273"/>
      <c r="M270" s="207" t="str">
        <f t="shared" si="195"/>
        <v/>
      </c>
      <c r="N270" s="160" t="str">
        <f t="shared" si="196"/>
        <v/>
      </c>
      <c r="O270" s="161" t="str">
        <f t="shared" si="249"/>
        <v/>
      </c>
      <c r="P270" s="252" t="str">
        <f t="shared" si="250"/>
        <v/>
      </c>
      <c r="Q270" s="254" t="str">
        <f t="shared" si="251"/>
        <v/>
      </c>
      <c r="R270" s="252" t="str">
        <f t="shared" si="197"/>
        <v/>
      </c>
      <c r="S270" s="258" t="str">
        <f t="shared" si="244"/>
        <v/>
      </c>
      <c r="T270" s="252" t="str">
        <f t="shared" si="245"/>
        <v/>
      </c>
      <c r="U270" s="258" t="str">
        <f t="shared" si="246"/>
        <v/>
      </c>
      <c r="V270" s="252" t="str">
        <f t="shared" si="247"/>
        <v/>
      </c>
      <c r="W270" s="258" t="str">
        <f t="shared" si="248"/>
        <v/>
      </c>
      <c r="X270" s="120"/>
      <c r="Y270" s="267"/>
      <c r="Z270" s="4" t="b">
        <f t="shared" si="198"/>
        <v>1</v>
      </c>
      <c r="AA270" s="4" t="b">
        <f t="shared" si="199"/>
        <v>0</v>
      </c>
      <c r="AB270" s="61" t="str">
        <f t="shared" si="200"/>
        <v/>
      </c>
      <c r="AC270" s="61" t="str">
        <f t="shared" si="201"/>
        <v/>
      </c>
      <c r="AD270" s="61" t="str">
        <f t="shared" si="202"/>
        <v/>
      </c>
      <c r="AE270" s="61" t="str">
        <f t="shared" si="203"/>
        <v/>
      </c>
      <c r="AF270" s="232" t="str">
        <f t="shared" si="204"/>
        <v/>
      </c>
      <c r="AG270" s="61" t="str">
        <f t="shared" si="205"/>
        <v/>
      </c>
      <c r="AH270" s="61" t="b">
        <f t="shared" si="206"/>
        <v>0</v>
      </c>
      <c r="AI270" s="61" t="b">
        <f t="shared" si="207"/>
        <v>1</v>
      </c>
      <c r="AJ270" s="61" t="b">
        <f t="shared" si="208"/>
        <v>1</v>
      </c>
      <c r="AK270" s="61" t="b">
        <f t="shared" si="209"/>
        <v>0</v>
      </c>
      <c r="AL270" s="61" t="b">
        <f t="shared" si="210"/>
        <v>0</v>
      </c>
      <c r="AM270" s="220" t="b">
        <f t="shared" si="211"/>
        <v>0</v>
      </c>
      <c r="AN270" s="220" t="b">
        <f t="shared" si="212"/>
        <v>0</v>
      </c>
      <c r="AO270" s="220" t="str">
        <f t="shared" si="213"/>
        <v/>
      </c>
      <c r="AP270" s="220" t="str">
        <f t="shared" si="214"/>
        <v/>
      </c>
      <c r="AQ270" s="220" t="str">
        <f t="shared" si="215"/>
        <v/>
      </c>
      <c r="AR270" s="220" t="str">
        <f t="shared" si="216"/>
        <v/>
      </c>
      <c r="AS270" s="4" t="str">
        <f t="shared" si="217"/>
        <v/>
      </c>
      <c r="AT270" s="220" t="str">
        <f t="shared" si="218"/>
        <v/>
      </c>
      <c r="AU270" s="220" t="str">
        <f t="shared" si="219"/>
        <v/>
      </c>
      <c r="AV270" s="220" t="str">
        <f t="shared" si="220"/>
        <v/>
      </c>
      <c r="AW270" s="233" t="str">
        <f t="shared" si="221"/>
        <v/>
      </c>
      <c r="AX270" s="233" t="str">
        <f t="shared" si="222"/>
        <v/>
      </c>
      <c r="AY270" s="222" t="str">
        <f t="shared" si="223"/>
        <v/>
      </c>
      <c r="AZ270" s="222" t="str">
        <f t="shared" si="224"/>
        <v/>
      </c>
      <c r="BA270" s="220" t="str">
        <f t="shared" si="225"/>
        <v/>
      </c>
      <c r="BB270" s="222" t="str">
        <f t="shared" si="226"/>
        <v/>
      </c>
      <c r="BC270" s="233" t="str">
        <f t="shared" si="227"/>
        <v/>
      </c>
      <c r="BD270" s="222" t="str">
        <f t="shared" si="228"/>
        <v/>
      </c>
      <c r="BE270" s="222" t="str">
        <f t="shared" si="229"/>
        <v/>
      </c>
      <c r="BF270" s="222" t="str">
        <f t="shared" si="230"/>
        <v/>
      </c>
      <c r="BG270" s="222" t="str">
        <f t="shared" si="231"/>
        <v/>
      </c>
      <c r="BH270" s="222" t="str">
        <f t="shared" si="232"/>
        <v/>
      </c>
      <c r="BI270" s="222" t="str">
        <f t="shared" si="233"/>
        <v/>
      </c>
      <c r="BJ270" s="222" t="str">
        <f t="shared" si="234"/>
        <v/>
      </c>
      <c r="BK270" s="222" t="str">
        <f t="shared" si="235"/>
        <v/>
      </c>
      <c r="BL270" s="220" t="str">
        <f t="shared" si="236"/>
        <v/>
      </c>
      <c r="BM270" s="220" t="str">
        <f t="shared" si="237"/>
        <v/>
      </c>
      <c r="BN270" s="220" t="str">
        <f t="shared" si="238"/>
        <v/>
      </c>
      <c r="BO270" s="220" t="str">
        <f t="shared" si="239"/>
        <v/>
      </c>
      <c r="BP270" s="220" t="str">
        <f>IF(AM270,VLOOKUP(AT270,'Beschäftigungsgruppen Honorare'!$I$17:$J$23,2,FALSE),"")</f>
        <v/>
      </c>
      <c r="BQ270" s="220" t="str">
        <f>IF(AN270,INDEX('Beschäftigungsgruppen Honorare'!$J$28:$M$31,BO270,BN270),"")</f>
        <v/>
      </c>
      <c r="BR270" s="220" t="str">
        <f t="shared" si="240"/>
        <v/>
      </c>
      <c r="BS270" s="220" t="str">
        <f>IF(AM270,VLOOKUP(AT270,'Beschäftigungsgruppen Honorare'!$I$17:$L$23,3,FALSE),"")</f>
        <v/>
      </c>
      <c r="BT270" s="220" t="str">
        <f>IF(AM270,VLOOKUP(AT270,'Beschäftigungsgruppen Honorare'!$I$17:$L$23,4,FALSE),"")</f>
        <v/>
      </c>
      <c r="BU270" s="220" t="b">
        <f>E270&lt;&gt;config!$H$20</f>
        <v>1</v>
      </c>
      <c r="BV270" s="64" t="b">
        <f t="shared" si="241"/>
        <v>0</v>
      </c>
      <c r="BW270" s="53" t="b">
        <f t="shared" si="242"/>
        <v>0</v>
      </c>
      <c r="BX270" s="53"/>
      <c r="BY270" s="53"/>
      <c r="BZ270" s="53"/>
      <c r="CA270" s="53"/>
      <c r="CB270" s="53"/>
      <c r="CI270" s="53"/>
      <c r="CJ270" s="53"/>
      <c r="CK270" s="53"/>
    </row>
    <row r="271" spans="2:89" ht="15" customHeight="1" x14ac:dyDescent="0.2">
      <c r="B271" s="203" t="str">
        <f t="shared" si="243"/>
        <v/>
      </c>
      <c r="C271" s="217"/>
      <c r="D271" s="127"/>
      <c r="E271" s="96"/>
      <c r="F271" s="271"/>
      <c r="G271" s="180"/>
      <c r="H271" s="181"/>
      <c r="I271" s="219"/>
      <c r="J271" s="259"/>
      <c r="K271" s="181"/>
      <c r="L271" s="273"/>
      <c r="M271" s="207" t="str">
        <f t="shared" si="195"/>
        <v/>
      </c>
      <c r="N271" s="160" t="str">
        <f t="shared" si="196"/>
        <v/>
      </c>
      <c r="O271" s="161" t="str">
        <f t="shared" si="249"/>
        <v/>
      </c>
      <c r="P271" s="252" t="str">
        <f t="shared" si="250"/>
        <v/>
      </c>
      <c r="Q271" s="254" t="str">
        <f t="shared" si="251"/>
        <v/>
      </c>
      <c r="R271" s="252" t="str">
        <f t="shared" si="197"/>
        <v/>
      </c>
      <c r="S271" s="258" t="str">
        <f t="shared" si="244"/>
        <v/>
      </c>
      <c r="T271" s="252" t="str">
        <f t="shared" si="245"/>
        <v/>
      </c>
      <c r="U271" s="258" t="str">
        <f t="shared" si="246"/>
        <v/>
      </c>
      <c r="V271" s="252" t="str">
        <f t="shared" si="247"/>
        <v/>
      </c>
      <c r="W271" s="258" t="str">
        <f t="shared" si="248"/>
        <v/>
      </c>
      <c r="X271" s="120"/>
      <c r="Y271" s="267"/>
      <c r="Z271" s="4" t="b">
        <f t="shared" si="198"/>
        <v>1</v>
      </c>
      <c r="AA271" s="4" t="b">
        <f t="shared" si="199"/>
        <v>0</v>
      </c>
      <c r="AB271" s="61" t="str">
        <f t="shared" si="200"/>
        <v/>
      </c>
      <c r="AC271" s="61" t="str">
        <f t="shared" si="201"/>
        <v/>
      </c>
      <c r="AD271" s="61" t="str">
        <f t="shared" si="202"/>
        <v/>
      </c>
      <c r="AE271" s="61" t="str">
        <f t="shared" si="203"/>
        <v/>
      </c>
      <c r="AF271" s="232" t="str">
        <f t="shared" si="204"/>
        <v/>
      </c>
      <c r="AG271" s="61" t="str">
        <f t="shared" si="205"/>
        <v/>
      </c>
      <c r="AH271" s="61" t="b">
        <f t="shared" si="206"/>
        <v>0</v>
      </c>
      <c r="AI271" s="61" t="b">
        <f t="shared" si="207"/>
        <v>1</v>
      </c>
      <c r="AJ271" s="61" t="b">
        <f t="shared" si="208"/>
        <v>1</v>
      </c>
      <c r="AK271" s="61" t="b">
        <f t="shared" si="209"/>
        <v>0</v>
      </c>
      <c r="AL271" s="61" t="b">
        <f t="shared" si="210"/>
        <v>0</v>
      </c>
      <c r="AM271" s="220" t="b">
        <f t="shared" si="211"/>
        <v>0</v>
      </c>
      <c r="AN271" s="220" t="b">
        <f t="shared" si="212"/>
        <v>0</v>
      </c>
      <c r="AO271" s="220" t="str">
        <f t="shared" si="213"/>
        <v/>
      </c>
      <c r="AP271" s="220" t="str">
        <f t="shared" si="214"/>
        <v/>
      </c>
      <c r="AQ271" s="220" t="str">
        <f t="shared" si="215"/>
        <v/>
      </c>
      <c r="AR271" s="220" t="str">
        <f t="shared" si="216"/>
        <v/>
      </c>
      <c r="AS271" s="4" t="str">
        <f t="shared" si="217"/>
        <v/>
      </c>
      <c r="AT271" s="220" t="str">
        <f t="shared" si="218"/>
        <v/>
      </c>
      <c r="AU271" s="220" t="str">
        <f t="shared" si="219"/>
        <v/>
      </c>
      <c r="AV271" s="220" t="str">
        <f t="shared" si="220"/>
        <v/>
      </c>
      <c r="AW271" s="233" t="str">
        <f t="shared" si="221"/>
        <v/>
      </c>
      <c r="AX271" s="233" t="str">
        <f t="shared" si="222"/>
        <v/>
      </c>
      <c r="AY271" s="222" t="str">
        <f t="shared" si="223"/>
        <v/>
      </c>
      <c r="AZ271" s="222" t="str">
        <f t="shared" si="224"/>
        <v/>
      </c>
      <c r="BA271" s="220" t="str">
        <f t="shared" si="225"/>
        <v/>
      </c>
      <c r="BB271" s="222" t="str">
        <f t="shared" si="226"/>
        <v/>
      </c>
      <c r="BC271" s="233" t="str">
        <f t="shared" si="227"/>
        <v/>
      </c>
      <c r="BD271" s="222" t="str">
        <f t="shared" si="228"/>
        <v/>
      </c>
      <c r="BE271" s="222" t="str">
        <f t="shared" si="229"/>
        <v/>
      </c>
      <c r="BF271" s="222" t="str">
        <f t="shared" si="230"/>
        <v/>
      </c>
      <c r="BG271" s="222" t="str">
        <f t="shared" si="231"/>
        <v/>
      </c>
      <c r="BH271" s="222" t="str">
        <f t="shared" si="232"/>
        <v/>
      </c>
      <c r="BI271" s="222" t="str">
        <f t="shared" si="233"/>
        <v/>
      </c>
      <c r="BJ271" s="222" t="str">
        <f t="shared" si="234"/>
        <v/>
      </c>
      <c r="BK271" s="222" t="str">
        <f t="shared" si="235"/>
        <v/>
      </c>
      <c r="BL271" s="220" t="str">
        <f t="shared" si="236"/>
        <v/>
      </c>
      <c r="BM271" s="220" t="str">
        <f t="shared" si="237"/>
        <v/>
      </c>
      <c r="BN271" s="220" t="str">
        <f t="shared" si="238"/>
        <v/>
      </c>
      <c r="BO271" s="220" t="str">
        <f t="shared" si="239"/>
        <v/>
      </c>
      <c r="BP271" s="220" t="str">
        <f>IF(AM271,VLOOKUP(AT271,'Beschäftigungsgruppen Honorare'!$I$17:$J$23,2,FALSE),"")</f>
        <v/>
      </c>
      <c r="BQ271" s="220" t="str">
        <f>IF(AN271,INDEX('Beschäftigungsgruppen Honorare'!$J$28:$M$31,BO271,BN271),"")</f>
        <v/>
      </c>
      <c r="BR271" s="220" t="str">
        <f t="shared" si="240"/>
        <v/>
      </c>
      <c r="BS271" s="220" t="str">
        <f>IF(AM271,VLOOKUP(AT271,'Beschäftigungsgruppen Honorare'!$I$17:$L$23,3,FALSE),"")</f>
        <v/>
      </c>
      <c r="BT271" s="220" t="str">
        <f>IF(AM271,VLOOKUP(AT271,'Beschäftigungsgruppen Honorare'!$I$17:$L$23,4,FALSE),"")</f>
        <v/>
      </c>
      <c r="BU271" s="220" t="b">
        <f>E271&lt;&gt;config!$H$20</f>
        <v>1</v>
      </c>
      <c r="BV271" s="64" t="b">
        <f t="shared" si="241"/>
        <v>0</v>
      </c>
      <c r="BW271" s="53" t="b">
        <f t="shared" si="242"/>
        <v>0</v>
      </c>
      <c r="BX271" s="53"/>
      <c r="BY271" s="53"/>
      <c r="BZ271" s="53"/>
      <c r="CA271" s="53"/>
      <c r="CB271" s="53"/>
      <c r="CI271" s="53"/>
      <c r="CJ271" s="53"/>
      <c r="CK271" s="53"/>
    </row>
    <row r="272" spans="2:89" ht="15" customHeight="1" x14ac:dyDescent="0.2">
      <c r="B272" s="203" t="str">
        <f t="shared" si="243"/>
        <v/>
      </c>
      <c r="C272" s="217"/>
      <c r="D272" s="127"/>
      <c r="E272" s="96"/>
      <c r="F272" s="271"/>
      <c r="G272" s="180"/>
      <c r="H272" s="181"/>
      <c r="I272" s="219"/>
      <c r="J272" s="259"/>
      <c r="K272" s="181"/>
      <c r="L272" s="273"/>
      <c r="M272" s="207" t="str">
        <f t="shared" si="195"/>
        <v/>
      </c>
      <c r="N272" s="160" t="str">
        <f t="shared" si="196"/>
        <v/>
      </c>
      <c r="O272" s="161" t="str">
        <f t="shared" si="249"/>
        <v/>
      </c>
      <c r="P272" s="252" t="str">
        <f t="shared" si="250"/>
        <v/>
      </c>
      <c r="Q272" s="254" t="str">
        <f t="shared" si="251"/>
        <v/>
      </c>
      <c r="R272" s="252" t="str">
        <f t="shared" si="197"/>
        <v/>
      </c>
      <c r="S272" s="258" t="str">
        <f t="shared" si="244"/>
        <v/>
      </c>
      <c r="T272" s="252" t="str">
        <f t="shared" si="245"/>
        <v/>
      </c>
      <c r="U272" s="258" t="str">
        <f t="shared" si="246"/>
        <v/>
      </c>
      <c r="V272" s="252" t="str">
        <f t="shared" si="247"/>
        <v/>
      </c>
      <c r="W272" s="258" t="str">
        <f t="shared" si="248"/>
        <v/>
      </c>
      <c r="X272" s="120"/>
      <c r="Y272" s="267"/>
      <c r="Z272" s="4" t="b">
        <f t="shared" si="198"/>
        <v>1</v>
      </c>
      <c r="AA272" s="4" t="b">
        <f t="shared" si="199"/>
        <v>0</v>
      </c>
      <c r="AB272" s="61" t="str">
        <f t="shared" si="200"/>
        <v/>
      </c>
      <c r="AC272" s="61" t="str">
        <f t="shared" si="201"/>
        <v/>
      </c>
      <c r="AD272" s="61" t="str">
        <f t="shared" si="202"/>
        <v/>
      </c>
      <c r="AE272" s="61" t="str">
        <f t="shared" si="203"/>
        <v/>
      </c>
      <c r="AF272" s="232" t="str">
        <f t="shared" si="204"/>
        <v/>
      </c>
      <c r="AG272" s="61" t="str">
        <f t="shared" si="205"/>
        <v/>
      </c>
      <c r="AH272" s="61" t="b">
        <f t="shared" si="206"/>
        <v>0</v>
      </c>
      <c r="AI272" s="61" t="b">
        <f t="shared" si="207"/>
        <v>1</v>
      </c>
      <c r="AJ272" s="61" t="b">
        <f t="shared" si="208"/>
        <v>1</v>
      </c>
      <c r="AK272" s="61" t="b">
        <f t="shared" si="209"/>
        <v>0</v>
      </c>
      <c r="AL272" s="61" t="b">
        <f t="shared" si="210"/>
        <v>0</v>
      </c>
      <c r="AM272" s="220" t="b">
        <f t="shared" si="211"/>
        <v>0</v>
      </c>
      <c r="AN272" s="220" t="b">
        <f t="shared" si="212"/>
        <v>0</v>
      </c>
      <c r="AO272" s="220" t="str">
        <f t="shared" si="213"/>
        <v/>
      </c>
      <c r="AP272" s="220" t="str">
        <f t="shared" si="214"/>
        <v/>
      </c>
      <c r="AQ272" s="220" t="str">
        <f t="shared" si="215"/>
        <v/>
      </c>
      <c r="AR272" s="220" t="str">
        <f t="shared" si="216"/>
        <v/>
      </c>
      <c r="AS272" s="4" t="str">
        <f t="shared" si="217"/>
        <v/>
      </c>
      <c r="AT272" s="220" t="str">
        <f t="shared" si="218"/>
        <v/>
      </c>
      <c r="AU272" s="220" t="str">
        <f t="shared" si="219"/>
        <v/>
      </c>
      <c r="AV272" s="220" t="str">
        <f t="shared" si="220"/>
        <v/>
      </c>
      <c r="AW272" s="233" t="str">
        <f t="shared" si="221"/>
        <v/>
      </c>
      <c r="AX272" s="233" t="str">
        <f t="shared" si="222"/>
        <v/>
      </c>
      <c r="AY272" s="222" t="str">
        <f t="shared" si="223"/>
        <v/>
      </c>
      <c r="AZ272" s="222" t="str">
        <f t="shared" si="224"/>
        <v/>
      </c>
      <c r="BA272" s="220" t="str">
        <f t="shared" si="225"/>
        <v/>
      </c>
      <c r="BB272" s="222" t="str">
        <f t="shared" si="226"/>
        <v/>
      </c>
      <c r="BC272" s="233" t="str">
        <f t="shared" si="227"/>
        <v/>
      </c>
      <c r="BD272" s="222" t="str">
        <f t="shared" si="228"/>
        <v/>
      </c>
      <c r="BE272" s="222" t="str">
        <f t="shared" si="229"/>
        <v/>
      </c>
      <c r="BF272" s="222" t="str">
        <f t="shared" si="230"/>
        <v/>
      </c>
      <c r="BG272" s="222" t="str">
        <f t="shared" si="231"/>
        <v/>
      </c>
      <c r="BH272" s="222" t="str">
        <f t="shared" si="232"/>
        <v/>
      </c>
      <c r="BI272" s="222" t="str">
        <f t="shared" si="233"/>
        <v/>
      </c>
      <c r="BJ272" s="222" t="str">
        <f t="shared" si="234"/>
        <v/>
      </c>
      <c r="BK272" s="222" t="str">
        <f t="shared" si="235"/>
        <v/>
      </c>
      <c r="BL272" s="220" t="str">
        <f t="shared" si="236"/>
        <v/>
      </c>
      <c r="BM272" s="220" t="str">
        <f t="shared" si="237"/>
        <v/>
      </c>
      <c r="BN272" s="220" t="str">
        <f t="shared" si="238"/>
        <v/>
      </c>
      <c r="BO272" s="220" t="str">
        <f t="shared" si="239"/>
        <v/>
      </c>
      <c r="BP272" s="220" t="str">
        <f>IF(AM272,VLOOKUP(AT272,'Beschäftigungsgruppen Honorare'!$I$17:$J$23,2,FALSE),"")</f>
        <v/>
      </c>
      <c r="BQ272" s="220" t="str">
        <f>IF(AN272,INDEX('Beschäftigungsgruppen Honorare'!$J$28:$M$31,BO272,BN272),"")</f>
        <v/>
      </c>
      <c r="BR272" s="220" t="str">
        <f t="shared" si="240"/>
        <v/>
      </c>
      <c r="BS272" s="220" t="str">
        <f>IF(AM272,VLOOKUP(AT272,'Beschäftigungsgruppen Honorare'!$I$17:$L$23,3,FALSE),"")</f>
        <v/>
      </c>
      <c r="BT272" s="220" t="str">
        <f>IF(AM272,VLOOKUP(AT272,'Beschäftigungsgruppen Honorare'!$I$17:$L$23,4,FALSE),"")</f>
        <v/>
      </c>
      <c r="BU272" s="220" t="b">
        <f>E272&lt;&gt;config!$H$20</f>
        <v>1</v>
      </c>
      <c r="BV272" s="64" t="b">
        <f t="shared" si="241"/>
        <v>0</v>
      </c>
      <c r="BW272" s="53" t="b">
        <f t="shared" si="242"/>
        <v>0</v>
      </c>
      <c r="BX272" s="53"/>
      <c r="BY272" s="53"/>
      <c r="BZ272" s="53"/>
      <c r="CA272" s="53"/>
      <c r="CB272" s="53"/>
      <c r="CI272" s="53"/>
      <c r="CJ272" s="53"/>
      <c r="CK272" s="53"/>
    </row>
    <row r="273" spans="2:89" ht="15" customHeight="1" x14ac:dyDescent="0.2">
      <c r="B273" s="203" t="str">
        <f t="shared" si="243"/>
        <v/>
      </c>
      <c r="C273" s="217"/>
      <c r="D273" s="127"/>
      <c r="E273" s="96"/>
      <c r="F273" s="271"/>
      <c r="G273" s="180"/>
      <c r="H273" s="181"/>
      <c r="I273" s="219"/>
      <c r="J273" s="259"/>
      <c r="K273" s="181"/>
      <c r="L273" s="273"/>
      <c r="M273" s="207" t="str">
        <f t="shared" si="195"/>
        <v/>
      </c>
      <c r="N273" s="160" t="str">
        <f t="shared" si="196"/>
        <v/>
      </c>
      <c r="O273" s="161" t="str">
        <f t="shared" si="249"/>
        <v/>
      </c>
      <c r="P273" s="252" t="str">
        <f t="shared" si="250"/>
        <v/>
      </c>
      <c r="Q273" s="254" t="str">
        <f t="shared" si="251"/>
        <v/>
      </c>
      <c r="R273" s="252" t="str">
        <f t="shared" si="197"/>
        <v/>
      </c>
      <c r="S273" s="258" t="str">
        <f t="shared" si="244"/>
        <v/>
      </c>
      <c r="T273" s="252" t="str">
        <f t="shared" si="245"/>
        <v/>
      </c>
      <c r="U273" s="258" t="str">
        <f t="shared" si="246"/>
        <v/>
      </c>
      <c r="V273" s="252" t="str">
        <f t="shared" si="247"/>
        <v/>
      </c>
      <c r="W273" s="258" t="str">
        <f t="shared" si="248"/>
        <v/>
      </c>
      <c r="X273" s="120"/>
      <c r="Y273" s="267"/>
      <c r="Z273" s="4" t="b">
        <f t="shared" si="198"/>
        <v>1</v>
      </c>
      <c r="AA273" s="4" t="b">
        <f t="shared" si="199"/>
        <v>0</v>
      </c>
      <c r="AB273" s="61" t="str">
        <f t="shared" si="200"/>
        <v/>
      </c>
      <c r="AC273" s="61" t="str">
        <f t="shared" si="201"/>
        <v/>
      </c>
      <c r="AD273" s="61" t="str">
        <f t="shared" si="202"/>
        <v/>
      </c>
      <c r="AE273" s="61" t="str">
        <f t="shared" si="203"/>
        <v/>
      </c>
      <c r="AF273" s="232" t="str">
        <f t="shared" si="204"/>
        <v/>
      </c>
      <c r="AG273" s="61" t="str">
        <f t="shared" si="205"/>
        <v/>
      </c>
      <c r="AH273" s="61" t="b">
        <f t="shared" si="206"/>
        <v>0</v>
      </c>
      <c r="AI273" s="61" t="b">
        <f t="shared" si="207"/>
        <v>1</v>
      </c>
      <c r="AJ273" s="61" t="b">
        <f t="shared" si="208"/>
        <v>1</v>
      </c>
      <c r="AK273" s="61" t="b">
        <f t="shared" si="209"/>
        <v>0</v>
      </c>
      <c r="AL273" s="61" t="b">
        <f t="shared" si="210"/>
        <v>0</v>
      </c>
      <c r="AM273" s="220" t="b">
        <f t="shared" si="211"/>
        <v>0</v>
      </c>
      <c r="AN273" s="220" t="b">
        <f t="shared" si="212"/>
        <v>0</v>
      </c>
      <c r="AO273" s="220" t="str">
        <f t="shared" si="213"/>
        <v/>
      </c>
      <c r="AP273" s="220" t="str">
        <f t="shared" si="214"/>
        <v/>
      </c>
      <c r="AQ273" s="220" t="str">
        <f t="shared" si="215"/>
        <v/>
      </c>
      <c r="AR273" s="220" t="str">
        <f t="shared" si="216"/>
        <v/>
      </c>
      <c r="AS273" s="4" t="str">
        <f t="shared" si="217"/>
        <v/>
      </c>
      <c r="AT273" s="220" t="str">
        <f t="shared" si="218"/>
        <v/>
      </c>
      <c r="AU273" s="220" t="str">
        <f t="shared" si="219"/>
        <v/>
      </c>
      <c r="AV273" s="220" t="str">
        <f t="shared" si="220"/>
        <v/>
      </c>
      <c r="AW273" s="233" t="str">
        <f t="shared" si="221"/>
        <v/>
      </c>
      <c r="AX273" s="233" t="str">
        <f t="shared" si="222"/>
        <v/>
      </c>
      <c r="AY273" s="222" t="str">
        <f t="shared" si="223"/>
        <v/>
      </c>
      <c r="AZ273" s="222" t="str">
        <f t="shared" si="224"/>
        <v/>
      </c>
      <c r="BA273" s="220" t="str">
        <f t="shared" si="225"/>
        <v/>
      </c>
      <c r="BB273" s="222" t="str">
        <f t="shared" si="226"/>
        <v/>
      </c>
      <c r="BC273" s="233" t="str">
        <f t="shared" si="227"/>
        <v/>
      </c>
      <c r="BD273" s="222" t="str">
        <f t="shared" si="228"/>
        <v/>
      </c>
      <c r="BE273" s="222" t="str">
        <f t="shared" si="229"/>
        <v/>
      </c>
      <c r="BF273" s="222" t="str">
        <f t="shared" si="230"/>
        <v/>
      </c>
      <c r="BG273" s="222" t="str">
        <f t="shared" si="231"/>
        <v/>
      </c>
      <c r="BH273" s="222" t="str">
        <f t="shared" si="232"/>
        <v/>
      </c>
      <c r="BI273" s="222" t="str">
        <f t="shared" si="233"/>
        <v/>
      </c>
      <c r="BJ273" s="222" t="str">
        <f t="shared" si="234"/>
        <v/>
      </c>
      <c r="BK273" s="222" t="str">
        <f t="shared" si="235"/>
        <v/>
      </c>
      <c r="BL273" s="220" t="str">
        <f t="shared" si="236"/>
        <v/>
      </c>
      <c r="BM273" s="220" t="str">
        <f t="shared" si="237"/>
        <v/>
      </c>
      <c r="BN273" s="220" t="str">
        <f t="shared" si="238"/>
        <v/>
      </c>
      <c r="BO273" s="220" t="str">
        <f t="shared" si="239"/>
        <v/>
      </c>
      <c r="BP273" s="220" t="str">
        <f>IF(AM273,VLOOKUP(AT273,'Beschäftigungsgruppen Honorare'!$I$17:$J$23,2,FALSE),"")</f>
        <v/>
      </c>
      <c r="BQ273" s="220" t="str">
        <f>IF(AN273,INDEX('Beschäftigungsgruppen Honorare'!$J$28:$M$31,BO273,BN273),"")</f>
        <v/>
      </c>
      <c r="BR273" s="220" t="str">
        <f t="shared" si="240"/>
        <v/>
      </c>
      <c r="BS273" s="220" t="str">
        <f>IF(AM273,VLOOKUP(AT273,'Beschäftigungsgruppen Honorare'!$I$17:$L$23,3,FALSE),"")</f>
        <v/>
      </c>
      <c r="BT273" s="220" t="str">
        <f>IF(AM273,VLOOKUP(AT273,'Beschäftigungsgruppen Honorare'!$I$17:$L$23,4,FALSE),"")</f>
        <v/>
      </c>
      <c r="BU273" s="220" t="b">
        <f>E273&lt;&gt;config!$H$20</f>
        <v>1</v>
      </c>
      <c r="BV273" s="64" t="b">
        <f t="shared" si="241"/>
        <v>0</v>
      </c>
      <c r="BW273" s="53" t="b">
        <f t="shared" si="242"/>
        <v>0</v>
      </c>
      <c r="BX273" s="53"/>
      <c r="BY273" s="53"/>
      <c r="BZ273" s="53"/>
      <c r="CA273" s="53"/>
      <c r="CB273" s="53"/>
      <c r="CI273" s="53"/>
      <c r="CJ273" s="53"/>
      <c r="CK273" s="53"/>
    </row>
    <row r="274" spans="2:89" ht="15" customHeight="1" x14ac:dyDescent="0.2">
      <c r="B274" s="203" t="str">
        <f t="shared" si="243"/>
        <v/>
      </c>
      <c r="C274" s="217"/>
      <c r="D274" s="127"/>
      <c r="E274" s="96"/>
      <c r="F274" s="271"/>
      <c r="G274" s="180"/>
      <c r="H274" s="181"/>
      <c r="I274" s="219"/>
      <c r="J274" s="259"/>
      <c r="K274" s="181"/>
      <c r="L274" s="273"/>
      <c r="M274" s="207" t="str">
        <f t="shared" si="195"/>
        <v/>
      </c>
      <c r="N274" s="160" t="str">
        <f t="shared" si="196"/>
        <v/>
      </c>
      <c r="O274" s="161" t="str">
        <f t="shared" si="249"/>
        <v/>
      </c>
      <c r="P274" s="252" t="str">
        <f t="shared" si="250"/>
        <v/>
      </c>
      <c r="Q274" s="254" t="str">
        <f t="shared" si="251"/>
        <v/>
      </c>
      <c r="R274" s="252" t="str">
        <f t="shared" si="197"/>
        <v/>
      </c>
      <c r="S274" s="258" t="str">
        <f t="shared" si="244"/>
        <v/>
      </c>
      <c r="T274" s="252" t="str">
        <f t="shared" si="245"/>
        <v/>
      </c>
      <c r="U274" s="258" t="str">
        <f t="shared" si="246"/>
        <v/>
      </c>
      <c r="V274" s="252" t="str">
        <f t="shared" si="247"/>
        <v/>
      </c>
      <c r="W274" s="258" t="str">
        <f t="shared" si="248"/>
        <v/>
      </c>
      <c r="X274" s="120"/>
      <c r="Y274" s="267"/>
      <c r="Z274" s="4" t="b">
        <f t="shared" si="198"/>
        <v>1</v>
      </c>
      <c r="AA274" s="4" t="b">
        <f t="shared" si="199"/>
        <v>0</v>
      </c>
      <c r="AB274" s="61" t="str">
        <f t="shared" si="200"/>
        <v/>
      </c>
      <c r="AC274" s="61" t="str">
        <f t="shared" si="201"/>
        <v/>
      </c>
      <c r="AD274" s="61" t="str">
        <f t="shared" si="202"/>
        <v/>
      </c>
      <c r="AE274" s="61" t="str">
        <f t="shared" si="203"/>
        <v/>
      </c>
      <c r="AF274" s="232" t="str">
        <f t="shared" si="204"/>
        <v/>
      </c>
      <c r="AG274" s="61" t="str">
        <f t="shared" si="205"/>
        <v/>
      </c>
      <c r="AH274" s="61" t="b">
        <f t="shared" si="206"/>
        <v>0</v>
      </c>
      <c r="AI274" s="61" t="b">
        <f t="shared" si="207"/>
        <v>1</v>
      </c>
      <c r="AJ274" s="61" t="b">
        <f t="shared" si="208"/>
        <v>1</v>
      </c>
      <c r="AK274" s="61" t="b">
        <f t="shared" si="209"/>
        <v>0</v>
      </c>
      <c r="AL274" s="61" t="b">
        <f t="shared" si="210"/>
        <v>0</v>
      </c>
      <c r="AM274" s="220" t="b">
        <f t="shared" si="211"/>
        <v>0</v>
      </c>
      <c r="AN274" s="220" t="b">
        <f t="shared" si="212"/>
        <v>0</v>
      </c>
      <c r="AO274" s="220" t="str">
        <f t="shared" si="213"/>
        <v/>
      </c>
      <c r="AP274" s="220" t="str">
        <f t="shared" si="214"/>
        <v/>
      </c>
      <c r="AQ274" s="220" t="str">
        <f t="shared" si="215"/>
        <v/>
      </c>
      <c r="AR274" s="220" t="str">
        <f t="shared" si="216"/>
        <v/>
      </c>
      <c r="AS274" s="4" t="str">
        <f t="shared" si="217"/>
        <v/>
      </c>
      <c r="AT274" s="220" t="str">
        <f t="shared" si="218"/>
        <v/>
      </c>
      <c r="AU274" s="220" t="str">
        <f t="shared" si="219"/>
        <v/>
      </c>
      <c r="AV274" s="220" t="str">
        <f t="shared" si="220"/>
        <v/>
      </c>
      <c r="AW274" s="233" t="str">
        <f t="shared" si="221"/>
        <v/>
      </c>
      <c r="AX274" s="233" t="str">
        <f t="shared" si="222"/>
        <v/>
      </c>
      <c r="AY274" s="222" t="str">
        <f t="shared" si="223"/>
        <v/>
      </c>
      <c r="AZ274" s="222" t="str">
        <f t="shared" si="224"/>
        <v/>
      </c>
      <c r="BA274" s="220" t="str">
        <f t="shared" si="225"/>
        <v/>
      </c>
      <c r="BB274" s="222" t="str">
        <f t="shared" si="226"/>
        <v/>
      </c>
      <c r="BC274" s="233" t="str">
        <f t="shared" si="227"/>
        <v/>
      </c>
      <c r="BD274" s="222" t="str">
        <f t="shared" si="228"/>
        <v/>
      </c>
      <c r="BE274" s="222" t="str">
        <f t="shared" si="229"/>
        <v/>
      </c>
      <c r="BF274" s="222" t="str">
        <f t="shared" si="230"/>
        <v/>
      </c>
      <c r="BG274" s="222" t="str">
        <f t="shared" si="231"/>
        <v/>
      </c>
      <c r="BH274" s="222" t="str">
        <f t="shared" si="232"/>
        <v/>
      </c>
      <c r="BI274" s="222" t="str">
        <f t="shared" si="233"/>
        <v/>
      </c>
      <c r="BJ274" s="222" t="str">
        <f t="shared" si="234"/>
        <v/>
      </c>
      <c r="BK274" s="222" t="str">
        <f t="shared" si="235"/>
        <v/>
      </c>
      <c r="BL274" s="220" t="str">
        <f t="shared" si="236"/>
        <v/>
      </c>
      <c r="BM274" s="220" t="str">
        <f t="shared" si="237"/>
        <v/>
      </c>
      <c r="BN274" s="220" t="str">
        <f t="shared" si="238"/>
        <v/>
      </c>
      <c r="BO274" s="220" t="str">
        <f t="shared" si="239"/>
        <v/>
      </c>
      <c r="BP274" s="220" t="str">
        <f>IF(AM274,VLOOKUP(AT274,'Beschäftigungsgruppen Honorare'!$I$17:$J$23,2,FALSE),"")</f>
        <v/>
      </c>
      <c r="BQ274" s="220" t="str">
        <f>IF(AN274,INDEX('Beschäftigungsgruppen Honorare'!$J$28:$M$31,BO274,BN274),"")</f>
        <v/>
      </c>
      <c r="BR274" s="220" t="str">
        <f t="shared" si="240"/>
        <v/>
      </c>
      <c r="BS274" s="220" t="str">
        <f>IF(AM274,VLOOKUP(AT274,'Beschäftigungsgruppen Honorare'!$I$17:$L$23,3,FALSE),"")</f>
        <v/>
      </c>
      <c r="BT274" s="220" t="str">
        <f>IF(AM274,VLOOKUP(AT274,'Beschäftigungsgruppen Honorare'!$I$17:$L$23,4,FALSE),"")</f>
        <v/>
      </c>
      <c r="BU274" s="220" t="b">
        <f>E274&lt;&gt;config!$H$20</f>
        <v>1</v>
      </c>
      <c r="BV274" s="64" t="b">
        <f t="shared" si="241"/>
        <v>0</v>
      </c>
      <c r="BW274" s="53" t="b">
        <f t="shared" si="242"/>
        <v>0</v>
      </c>
      <c r="BX274" s="53"/>
      <c r="BY274" s="53"/>
      <c r="BZ274" s="53"/>
      <c r="CA274" s="53"/>
      <c r="CB274" s="53"/>
      <c r="CI274" s="53"/>
      <c r="CJ274" s="53"/>
      <c r="CK274" s="53"/>
    </row>
    <row r="275" spans="2:89" ht="15" customHeight="1" x14ac:dyDescent="0.2">
      <c r="B275" s="203" t="str">
        <f t="shared" si="243"/>
        <v/>
      </c>
      <c r="C275" s="217"/>
      <c r="D275" s="127"/>
      <c r="E275" s="96"/>
      <c r="F275" s="271"/>
      <c r="G275" s="180"/>
      <c r="H275" s="181"/>
      <c r="I275" s="219"/>
      <c r="J275" s="259"/>
      <c r="K275" s="181"/>
      <c r="L275" s="273"/>
      <c r="M275" s="207" t="str">
        <f t="shared" si="195"/>
        <v/>
      </c>
      <c r="N275" s="160" t="str">
        <f t="shared" si="196"/>
        <v/>
      </c>
      <c r="O275" s="161" t="str">
        <f t="shared" si="249"/>
        <v/>
      </c>
      <c r="P275" s="252" t="str">
        <f t="shared" si="250"/>
        <v/>
      </c>
      <c r="Q275" s="254" t="str">
        <f t="shared" si="251"/>
        <v/>
      </c>
      <c r="R275" s="252" t="str">
        <f t="shared" si="197"/>
        <v/>
      </c>
      <c r="S275" s="258" t="str">
        <f t="shared" si="244"/>
        <v/>
      </c>
      <c r="T275" s="252" t="str">
        <f t="shared" si="245"/>
        <v/>
      </c>
      <c r="U275" s="258" t="str">
        <f t="shared" si="246"/>
        <v/>
      </c>
      <c r="V275" s="252" t="str">
        <f t="shared" si="247"/>
        <v/>
      </c>
      <c r="W275" s="258" t="str">
        <f t="shared" si="248"/>
        <v/>
      </c>
      <c r="X275" s="120"/>
      <c r="Y275" s="267"/>
      <c r="Z275" s="4" t="b">
        <f t="shared" si="198"/>
        <v>1</v>
      </c>
      <c r="AA275" s="4" t="b">
        <f t="shared" si="199"/>
        <v>0</v>
      </c>
      <c r="AB275" s="61" t="str">
        <f t="shared" si="200"/>
        <v/>
      </c>
      <c r="AC275" s="61" t="str">
        <f t="shared" si="201"/>
        <v/>
      </c>
      <c r="AD275" s="61" t="str">
        <f t="shared" si="202"/>
        <v/>
      </c>
      <c r="AE275" s="61" t="str">
        <f t="shared" si="203"/>
        <v/>
      </c>
      <c r="AF275" s="232" t="str">
        <f t="shared" si="204"/>
        <v/>
      </c>
      <c r="AG275" s="61" t="str">
        <f t="shared" si="205"/>
        <v/>
      </c>
      <c r="AH275" s="61" t="b">
        <f t="shared" si="206"/>
        <v>0</v>
      </c>
      <c r="AI275" s="61" t="b">
        <f t="shared" si="207"/>
        <v>1</v>
      </c>
      <c r="AJ275" s="61" t="b">
        <f t="shared" si="208"/>
        <v>1</v>
      </c>
      <c r="AK275" s="61" t="b">
        <f t="shared" si="209"/>
        <v>0</v>
      </c>
      <c r="AL275" s="61" t="b">
        <f t="shared" si="210"/>
        <v>0</v>
      </c>
      <c r="AM275" s="220" t="b">
        <f t="shared" si="211"/>
        <v>0</v>
      </c>
      <c r="AN275" s="220" t="b">
        <f t="shared" si="212"/>
        <v>0</v>
      </c>
      <c r="AO275" s="220" t="str">
        <f t="shared" si="213"/>
        <v/>
      </c>
      <c r="AP275" s="220" t="str">
        <f t="shared" si="214"/>
        <v/>
      </c>
      <c r="AQ275" s="220" t="str">
        <f t="shared" si="215"/>
        <v/>
      </c>
      <c r="AR275" s="220" t="str">
        <f t="shared" si="216"/>
        <v/>
      </c>
      <c r="AS275" s="4" t="str">
        <f t="shared" si="217"/>
        <v/>
      </c>
      <c r="AT275" s="220" t="str">
        <f t="shared" si="218"/>
        <v/>
      </c>
      <c r="AU275" s="220" t="str">
        <f t="shared" si="219"/>
        <v/>
      </c>
      <c r="AV275" s="220" t="str">
        <f t="shared" si="220"/>
        <v/>
      </c>
      <c r="AW275" s="233" t="str">
        <f t="shared" si="221"/>
        <v/>
      </c>
      <c r="AX275" s="233" t="str">
        <f t="shared" si="222"/>
        <v/>
      </c>
      <c r="AY275" s="222" t="str">
        <f t="shared" si="223"/>
        <v/>
      </c>
      <c r="AZ275" s="222" t="str">
        <f t="shared" si="224"/>
        <v/>
      </c>
      <c r="BA275" s="220" t="str">
        <f t="shared" si="225"/>
        <v/>
      </c>
      <c r="BB275" s="222" t="str">
        <f t="shared" si="226"/>
        <v/>
      </c>
      <c r="BC275" s="233" t="str">
        <f t="shared" si="227"/>
        <v/>
      </c>
      <c r="BD275" s="222" t="str">
        <f t="shared" si="228"/>
        <v/>
      </c>
      <c r="BE275" s="222" t="str">
        <f t="shared" si="229"/>
        <v/>
      </c>
      <c r="BF275" s="222" t="str">
        <f t="shared" si="230"/>
        <v/>
      </c>
      <c r="BG275" s="222" t="str">
        <f t="shared" si="231"/>
        <v/>
      </c>
      <c r="BH275" s="222" t="str">
        <f t="shared" si="232"/>
        <v/>
      </c>
      <c r="BI275" s="222" t="str">
        <f t="shared" si="233"/>
        <v/>
      </c>
      <c r="BJ275" s="222" t="str">
        <f t="shared" si="234"/>
        <v/>
      </c>
      <c r="BK275" s="222" t="str">
        <f t="shared" si="235"/>
        <v/>
      </c>
      <c r="BL275" s="220" t="str">
        <f t="shared" si="236"/>
        <v/>
      </c>
      <c r="BM275" s="220" t="str">
        <f t="shared" si="237"/>
        <v/>
      </c>
      <c r="BN275" s="220" t="str">
        <f t="shared" si="238"/>
        <v/>
      </c>
      <c r="BO275" s="220" t="str">
        <f t="shared" si="239"/>
        <v/>
      </c>
      <c r="BP275" s="220" t="str">
        <f>IF(AM275,VLOOKUP(AT275,'Beschäftigungsgruppen Honorare'!$I$17:$J$23,2,FALSE),"")</f>
        <v/>
      </c>
      <c r="BQ275" s="220" t="str">
        <f>IF(AN275,INDEX('Beschäftigungsgruppen Honorare'!$J$28:$M$31,BO275,BN275),"")</f>
        <v/>
      </c>
      <c r="BR275" s="220" t="str">
        <f t="shared" si="240"/>
        <v/>
      </c>
      <c r="BS275" s="220" t="str">
        <f>IF(AM275,VLOOKUP(AT275,'Beschäftigungsgruppen Honorare'!$I$17:$L$23,3,FALSE),"")</f>
        <v/>
      </c>
      <c r="BT275" s="220" t="str">
        <f>IF(AM275,VLOOKUP(AT275,'Beschäftigungsgruppen Honorare'!$I$17:$L$23,4,FALSE),"")</f>
        <v/>
      </c>
      <c r="BU275" s="220" t="b">
        <f>E275&lt;&gt;config!$H$20</f>
        <v>1</v>
      </c>
      <c r="BV275" s="64" t="b">
        <f t="shared" si="241"/>
        <v>0</v>
      </c>
      <c r="BW275" s="53" t="b">
        <f t="shared" si="242"/>
        <v>0</v>
      </c>
      <c r="BX275" s="53"/>
      <c r="BY275" s="53"/>
      <c r="BZ275" s="53"/>
      <c r="CA275" s="53"/>
      <c r="CB275" s="53"/>
      <c r="CI275" s="53"/>
      <c r="CJ275" s="53"/>
      <c r="CK275" s="53"/>
    </row>
    <row r="276" spans="2:89" ht="15" customHeight="1" x14ac:dyDescent="0.2">
      <c r="B276" s="203" t="str">
        <f t="shared" si="243"/>
        <v/>
      </c>
      <c r="C276" s="217"/>
      <c r="D276" s="127"/>
      <c r="E276" s="96"/>
      <c r="F276" s="271"/>
      <c r="G276" s="180"/>
      <c r="H276" s="181"/>
      <c r="I276" s="219"/>
      <c r="J276" s="259"/>
      <c r="K276" s="181"/>
      <c r="L276" s="273"/>
      <c r="M276" s="207" t="str">
        <f t="shared" si="195"/>
        <v/>
      </c>
      <c r="N276" s="160" t="str">
        <f t="shared" si="196"/>
        <v/>
      </c>
      <c r="O276" s="161" t="str">
        <f t="shared" si="249"/>
        <v/>
      </c>
      <c r="P276" s="252" t="str">
        <f t="shared" si="250"/>
        <v/>
      </c>
      <c r="Q276" s="254" t="str">
        <f t="shared" si="251"/>
        <v/>
      </c>
      <c r="R276" s="252" t="str">
        <f t="shared" si="197"/>
        <v/>
      </c>
      <c r="S276" s="258" t="str">
        <f t="shared" si="244"/>
        <v/>
      </c>
      <c r="T276" s="252" t="str">
        <f t="shared" si="245"/>
        <v/>
      </c>
      <c r="U276" s="258" t="str">
        <f t="shared" si="246"/>
        <v/>
      </c>
      <c r="V276" s="252" t="str">
        <f t="shared" si="247"/>
        <v/>
      </c>
      <c r="W276" s="258" t="str">
        <f t="shared" si="248"/>
        <v/>
      </c>
      <c r="X276" s="120"/>
      <c r="Y276" s="267"/>
      <c r="Z276" s="4" t="b">
        <f t="shared" si="198"/>
        <v>1</v>
      </c>
      <c r="AA276" s="4" t="b">
        <f t="shared" si="199"/>
        <v>0</v>
      </c>
      <c r="AB276" s="61" t="str">
        <f t="shared" si="200"/>
        <v/>
      </c>
      <c r="AC276" s="61" t="str">
        <f t="shared" si="201"/>
        <v/>
      </c>
      <c r="AD276" s="61" t="str">
        <f t="shared" si="202"/>
        <v/>
      </c>
      <c r="AE276" s="61" t="str">
        <f t="shared" si="203"/>
        <v/>
      </c>
      <c r="AF276" s="232" t="str">
        <f t="shared" si="204"/>
        <v/>
      </c>
      <c r="AG276" s="61" t="str">
        <f t="shared" si="205"/>
        <v/>
      </c>
      <c r="AH276" s="61" t="b">
        <f t="shared" si="206"/>
        <v>0</v>
      </c>
      <c r="AI276" s="61" t="b">
        <f t="shared" si="207"/>
        <v>1</v>
      </c>
      <c r="AJ276" s="61" t="b">
        <f t="shared" si="208"/>
        <v>1</v>
      </c>
      <c r="AK276" s="61" t="b">
        <f t="shared" si="209"/>
        <v>0</v>
      </c>
      <c r="AL276" s="61" t="b">
        <f t="shared" si="210"/>
        <v>0</v>
      </c>
      <c r="AM276" s="220" t="b">
        <f t="shared" si="211"/>
        <v>0</v>
      </c>
      <c r="AN276" s="220" t="b">
        <f t="shared" si="212"/>
        <v>0</v>
      </c>
      <c r="AO276" s="220" t="str">
        <f t="shared" si="213"/>
        <v/>
      </c>
      <c r="AP276" s="220" t="str">
        <f t="shared" si="214"/>
        <v/>
      </c>
      <c r="AQ276" s="220" t="str">
        <f t="shared" si="215"/>
        <v/>
      </c>
      <c r="AR276" s="220" t="str">
        <f t="shared" si="216"/>
        <v/>
      </c>
      <c r="AS276" s="4" t="str">
        <f t="shared" si="217"/>
        <v/>
      </c>
      <c r="AT276" s="220" t="str">
        <f t="shared" si="218"/>
        <v/>
      </c>
      <c r="AU276" s="220" t="str">
        <f t="shared" si="219"/>
        <v/>
      </c>
      <c r="AV276" s="220" t="str">
        <f t="shared" si="220"/>
        <v/>
      </c>
      <c r="AW276" s="233" t="str">
        <f t="shared" si="221"/>
        <v/>
      </c>
      <c r="AX276" s="233" t="str">
        <f t="shared" si="222"/>
        <v/>
      </c>
      <c r="AY276" s="222" t="str">
        <f t="shared" si="223"/>
        <v/>
      </c>
      <c r="AZ276" s="222" t="str">
        <f t="shared" si="224"/>
        <v/>
      </c>
      <c r="BA276" s="220" t="str">
        <f t="shared" si="225"/>
        <v/>
      </c>
      <c r="BB276" s="222" t="str">
        <f t="shared" si="226"/>
        <v/>
      </c>
      <c r="BC276" s="233" t="str">
        <f t="shared" si="227"/>
        <v/>
      </c>
      <c r="BD276" s="222" t="str">
        <f t="shared" si="228"/>
        <v/>
      </c>
      <c r="BE276" s="222" t="str">
        <f t="shared" si="229"/>
        <v/>
      </c>
      <c r="BF276" s="222" t="str">
        <f t="shared" si="230"/>
        <v/>
      </c>
      <c r="BG276" s="222" t="str">
        <f t="shared" si="231"/>
        <v/>
      </c>
      <c r="BH276" s="222" t="str">
        <f t="shared" si="232"/>
        <v/>
      </c>
      <c r="BI276" s="222" t="str">
        <f t="shared" si="233"/>
        <v/>
      </c>
      <c r="BJ276" s="222" t="str">
        <f t="shared" si="234"/>
        <v/>
      </c>
      <c r="BK276" s="222" t="str">
        <f t="shared" si="235"/>
        <v/>
      </c>
      <c r="BL276" s="220" t="str">
        <f t="shared" si="236"/>
        <v/>
      </c>
      <c r="BM276" s="220" t="str">
        <f t="shared" si="237"/>
        <v/>
      </c>
      <c r="BN276" s="220" t="str">
        <f t="shared" si="238"/>
        <v/>
      </c>
      <c r="BO276" s="220" t="str">
        <f t="shared" si="239"/>
        <v/>
      </c>
      <c r="BP276" s="220" t="str">
        <f>IF(AM276,VLOOKUP(AT276,'Beschäftigungsgruppen Honorare'!$I$17:$J$23,2,FALSE),"")</f>
        <v/>
      </c>
      <c r="BQ276" s="220" t="str">
        <f>IF(AN276,INDEX('Beschäftigungsgruppen Honorare'!$J$28:$M$31,BO276,BN276),"")</f>
        <v/>
      </c>
      <c r="BR276" s="220" t="str">
        <f t="shared" si="240"/>
        <v/>
      </c>
      <c r="BS276" s="220" t="str">
        <f>IF(AM276,VLOOKUP(AT276,'Beschäftigungsgruppen Honorare'!$I$17:$L$23,3,FALSE),"")</f>
        <v/>
      </c>
      <c r="BT276" s="220" t="str">
        <f>IF(AM276,VLOOKUP(AT276,'Beschäftigungsgruppen Honorare'!$I$17:$L$23,4,FALSE),"")</f>
        <v/>
      </c>
      <c r="BU276" s="220" t="b">
        <f>E276&lt;&gt;config!$H$20</f>
        <v>1</v>
      </c>
      <c r="BV276" s="64" t="b">
        <f t="shared" si="241"/>
        <v>0</v>
      </c>
      <c r="BW276" s="53" t="b">
        <f t="shared" si="242"/>
        <v>0</v>
      </c>
      <c r="BX276" s="53"/>
      <c r="BY276" s="53"/>
      <c r="BZ276" s="53"/>
      <c r="CA276" s="53"/>
      <c r="CB276" s="53"/>
      <c r="CI276" s="53"/>
      <c r="CJ276" s="53"/>
      <c r="CK276" s="53"/>
    </row>
    <row r="277" spans="2:89" ht="15" customHeight="1" x14ac:dyDescent="0.2">
      <c r="B277" s="203" t="str">
        <f t="shared" si="243"/>
        <v/>
      </c>
      <c r="C277" s="217"/>
      <c r="D277" s="127"/>
      <c r="E277" s="96"/>
      <c r="F277" s="271"/>
      <c r="G277" s="180"/>
      <c r="H277" s="181"/>
      <c r="I277" s="219"/>
      <c r="J277" s="259"/>
      <c r="K277" s="181"/>
      <c r="L277" s="273"/>
      <c r="M277" s="207" t="str">
        <f t="shared" ref="M277:M340" si="252">IF(AS277&gt;0,AS277,"")</f>
        <v/>
      </c>
      <c r="N277" s="160" t="str">
        <f t="shared" ref="N277:N340" si="253">AU277</f>
        <v/>
      </c>
      <c r="O277" s="161" t="str">
        <f t="shared" si="249"/>
        <v/>
      </c>
      <c r="P277" s="252" t="str">
        <f t="shared" si="250"/>
        <v/>
      </c>
      <c r="Q277" s="254" t="str">
        <f t="shared" si="251"/>
        <v/>
      </c>
      <c r="R277" s="252" t="str">
        <f t="shared" ref="R277:R340" si="254">IF(AM277,BD277,"")</f>
        <v/>
      </c>
      <c r="S277" s="258" t="str">
        <f t="shared" si="244"/>
        <v/>
      </c>
      <c r="T277" s="252" t="str">
        <f t="shared" si="245"/>
        <v/>
      </c>
      <c r="U277" s="258" t="str">
        <f t="shared" si="246"/>
        <v/>
      </c>
      <c r="V277" s="252" t="str">
        <f t="shared" si="247"/>
        <v/>
      </c>
      <c r="W277" s="258" t="str">
        <f t="shared" si="248"/>
        <v/>
      </c>
      <c r="X277" s="120"/>
      <c r="Y277" s="267"/>
      <c r="Z277" s="4" t="b">
        <f t="shared" ref="Z277:Z340" si="255">AND(AND(AND(ISBLANK(C277),ISBLANK(D277)),ISBLANK(E277)),ISBLANK(F277))</f>
        <v>1</v>
      </c>
      <c r="AA277" s="4" t="b">
        <f t="shared" ref="AA277:AA340" si="256">AND(NOT(Z277),NOT(AND(AND(AND(NOT(ISBLANK(C277)),NOT(ISBLANK(D277)),NOT(ISBLANK(E277))*NOT(ISBLANK(F277)))))))</f>
        <v>0</v>
      </c>
      <c r="AB277" s="61" t="str">
        <f t="shared" ref="AB277:AB340" si="257">IF(Z277,"",IF(AI277,TRUE,FALSE))</f>
        <v/>
      </c>
      <c r="AC277" s="61" t="str">
        <f t="shared" ref="AC277:AC340" si="258">IF(Z277,"",IF(AJ277,TRUE,FALSE))</f>
        <v/>
      </c>
      <c r="AD277" s="61" t="str">
        <f t="shared" ref="AD277:AD340" si="259">IF(AI277,"",IF(AK277,TRUE,FALSE))</f>
        <v/>
      </c>
      <c r="AE277" s="61" t="str">
        <f t="shared" ref="AE277:AE340" si="260">IF(AJ277,"",IF(AL277,TRUE,FALSE))</f>
        <v/>
      </c>
      <c r="AF277" s="232" t="str">
        <f t="shared" ref="AF277:AF340" si="261">IF(Z277,"",IF(AA277,TRUE,FALSE))</f>
        <v/>
      </c>
      <c r="AG277" s="61" t="str">
        <f t="shared" ref="AG277:AG340" si="262">IF(BL277="organisatorisch",AD277,AE277)</f>
        <v/>
      </c>
      <c r="AH277" s="61" t="b">
        <f t="shared" ref="AH277:AH340" si="263">COUNTIF(AF277:AG277,FALSE)=2</f>
        <v>0</v>
      </c>
      <c r="AI277" s="61" t="b">
        <f t="shared" ref="AI277:AI340" si="264">(AND(AND(ISBLANK(G277)),ISBLANK(H277),ISBLANK(I277)))</f>
        <v>1</v>
      </c>
      <c r="AJ277" s="61" t="b">
        <f t="shared" ref="AJ277:AJ340" si="265">(AND(AND(ISBLANK(K277)),ISBLANK(L277)))</f>
        <v>1</v>
      </c>
      <c r="AK277" s="61" t="b">
        <f t="shared" ref="AK277:AK340" si="266">AND(NOT(AI277),NOT(AND(AND(NOT(ISBLANK(G277)),NOT(ISBLANK(H277)),NOT(ISBLANK(I277))))))</f>
        <v>0</v>
      </c>
      <c r="AL277" s="61" t="b">
        <f t="shared" ref="AL277:AL340" si="267">AND(NOT(AJ277),NOT(AND(AND(NOT(ISBLANK(J277)),NOT(ISBLANK(K277)),NOT(ISBLANK(L277))))))</f>
        <v>0</v>
      </c>
      <c r="AM277" s="220" t="b">
        <f t="shared" ref="AM277:AM340" si="268">IF(E277="organisatorisch",TRUE,FALSE)</f>
        <v>0</v>
      </c>
      <c r="AN277" s="220" t="b">
        <f t="shared" ref="AN277:AN340" si="269">IF(E277="künstlerisch",TRUE,FALSE)</f>
        <v>0</v>
      </c>
      <c r="AO277" s="220" t="str">
        <f t="shared" ref="AO277:AO340" si="270">IF(Z277,"",AND(AND(NOT(ISBLANK(E277)),NOT(ISBLANK(G277))),NOT(ISBLANK(H277))))</f>
        <v/>
      </c>
      <c r="AP277" s="220" t="str">
        <f t="shared" ref="AP277:AP340" si="271">IF(Z277,"",AND(AND(AND(NOT(ISBLANK(E277)),NOT(ISBLANK(J277)))*NOT(ISBLANK(K277))),NOT(ISBLANK(L277))))</f>
        <v/>
      </c>
      <c r="AQ277" s="220" t="str">
        <f t="shared" ref="AQ277:AQ340" si="272">IF(Z277,"",G277*H277)</f>
        <v/>
      </c>
      <c r="AR277" s="220" t="str">
        <f t="shared" ref="AR277:AR340" si="273">IF(Z277,"",K277*L277)</f>
        <v/>
      </c>
      <c r="AS277" s="4" t="str">
        <f t="shared" ref="AS277:AS340" si="274">IF(AM277,AQ277,AR277)</f>
        <v/>
      </c>
      <c r="AT277" s="220" t="str">
        <f t="shared" ref="AT277:AT340" si="275">IF(F277&gt;0,F277,"")</f>
        <v/>
      </c>
      <c r="AU277" s="220" t="str">
        <f t="shared" ref="AU277:AU340" si="276">IF(BV277,IF(AO277,H277,IF(AP277,L277,"")),"")</f>
        <v/>
      </c>
      <c r="AV277" s="220" t="str">
        <f t="shared" ref="AV277:AV340" si="277">IF(BV277,BR277,"")</f>
        <v/>
      </c>
      <c r="AW277" s="233" t="str">
        <f t="shared" ref="AW277:AW340" si="278">IF(BV277,BS277,"")</f>
        <v/>
      </c>
      <c r="AX277" s="233" t="str">
        <f t="shared" ref="AX277:AX340" si="279">IF(BV277,BT277,"")</f>
        <v/>
      </c>
      <c r="AY277" s="222" t="str">
        <f t="shared" ref="AY277:AY340" si="280">IF(BV277,(100/AV277*AU277)-100,"")</f>
        <v/>
      </c>
      <c r="AZ277" s="222" t="str">
        <f t="shared" ref="AZ277:AZ340" si="281">IF(BV277,AU277-AV277,"")</f>
        <v/>
      </c>
      <c r="BA277" s="220" t="str">
        <f t="shared" ref="BA277:BA340" si="282">IF(Z277,"",IF(AM277,G277,K277))</f>
        <v/>
      </c>
      <c r="BB277" s="222" t="str">
        <f t="shared" ref="BB277:BB340" si="283">IF(Z277,"",IF(AO277,G277+I277,K277))</f>
        <v/>
      </c>
      <c r="BC277" s="233" t="str">
        <f t="shared" ref="BC277:BC340" si="284">IF(BV277,(AU277*BA277)/BB277,"")</f>
        <v/>
      </c>
      <c r="BD277" s="222" t="str">
        <f t="shared" ref="BD277:BD340" si="285">IF(BV277,(100/AV277*BC277)-100,"")</f>
        <v/>
      </c>
      <c r="BE277" s="222" t="str">
        <f t="shared" ref="BE277:BE340" si="286">IF(BV277,BC277-AV277,"")</f>
        <v/>
      </c>
      <c r="BF277" s="222" t="str">
        <f t="shared" ref="BF277:BF340" si="287">IF(AM277,BD277,"")</f>
        <v/>
      </c>
      <c r="BG277" s="222" t="str">
        <f t="shared" ref="BG277:BG340" si="288">IF(AM277,BE277,"")</f>
        <v/>
      </c>
      <c r="BH277" s="222" t="str">
        <f t="shared" ref="BH277:BH340" si="289">IF(BS277="","",(100/AW277*BC277)-100)</f>
        <v/>
      </c>
      <c r="BI277" s="222" t="str">
        <f t="shared" ref="BI277:BI340" si="290">IF(BL277="künstlerisch","",IF(BR277="","",BC277-AW277))</f>
        <v/>
      </c>
      <c r="BJ277" s="222" t="str">
        <f t="shared" ref="BJ277:BJ340" si="291">IF(BT277="","",(100/AX277*BC277)-100)</f>
        <v/>
      </c>
      <c r="BK277" s="222" t="str">
        <f t="shared" ref="BK277:BK340" si="292">IF(BL277="künstlerisch","",IF(BR277="","",BC277-AX277))</f>
        <v/>
      </c>
      <c r="BL277" s="220" t="str">
        <f t="shared" ref="BL277:BL340" si="293">IF(E277="","",E277)</f>
        <v/>
      </c>
      <c r="BM277" s="220" t="str">
        <f t="shared" ref="BM277:BM340" si="294">IF(J277="","",J277)</f>
        <v/>
      </c>
      <c r="BN277" s="220" t="str">
        <f t="shared" ref="BN277:BN340" si="295">IF(BM277="Bildende Kunst",1,IF(BM277="Darstellende Kunst",2,IF(BM277="Literatur",3,IF(BM277="Musik",4,""))))</f>
        <v/>
      </c>
      <c r="BO277" s="220" t="str">
        <f t="shared" ref="BO277:BO340" si="296">IF(AT277=8,1,IF(AT277=9,2,IF(AT277=10,3,IF(AT277=11,4,AT277))))</f>
        <v/>
      </c>
      <c r="BP277" s="220" t="str">
        <f>IF(AM277,VLOOKUP(AT277,'Beschäftigungsgruppen Honorare'!$I$17:$J$23,2,FALSE),"")</f>
        <v/>
      </c>
      <c r="BQ277" s="220" t="str">
        <f>IF(AN277,INDEX('Beschäftigungsgruppen Honorare'!$J$28:$M$31,BO277,BN277),"")</f>
        <v/>
      </c>
      <c r="BR277" s="220" t="str">
        <f t="shared" ref="BR277:BR340" si="297">IF(BU277,BQ277,BP277)</f>
        <v/>
      </c>
      <c r="BS277" s="220" t="str">
        <f>IF(AM277,VLOOKUP(AT277,'Beschäftigungsgruppen Honorare'!$I$17:$L$23,3,FALSE),"")</f>
        <v/>
      </c>
      <c r="BT277" s="220" t="str">
        <f>IF(AM277,VLOOKUP(AT277,'Beschäftigungsgruppen Honorare'!$I$17:$L$23,4,FALSE),"")</f>
        <v/>
      </c>
      <c r="BU277" s="220" t="b">
        <f>E277&lt;&gt;config!$H$20</f>
        <v>1</v>
      </c>
      <c r="BV277" s="64" t="b">
        <f t="shared" ref="BV277:BV340" si="298">B277="vollständig"</f>
        <v>0</v>
      </c>
      <c r="BW277" s="53" t="b">
        <f t="shared" ref="BW277:BW340" si="299">B277="unvollständig"</f>
        <v>0</v>
      </c>
      <c r="BX277" s="53"/>
      <c r="BY277" s="53"/>
      <c r="BZ277" s="53"/>
      <c r="CA277" s="53"/>
      <c r="CB277" s="53"/>
      <c r="CI277" s="53"/>
      <c r="CJ277" s="53"/>
      <c r="CK277" s="53"/>
    </row>
    <row r="278" spans="2:89" ht="15" customHeight="1" x14ac:dyDescent="0.2">
      <c r="B278" s="203" t="str">
        <f t="shared" ref="B278:B341" si="300">IF(Z278,"",IF(AH278,"vollständig","unvollständig"))</f>
        <v/>
      </c>
      <c r="C278" s="217"/>
      <c r="D278" s="127"/>
      <c r="E278" s="96"/>
      <c r="F278" s="271"/>
      <c r="G278" s="180"/>
      <c r="H278" s="181"/>
      <c r="I278" s="219"/>
      <c r="J278" s="259"/>
      <c r="K278" s="181"/>
      <c r="L278" s="273"/>
      <c r="M278" s="207" t="str">
        <f t="shared" si="252"/>
        <v/>
      </c>
      <c r="N278" s="160" t="str">
        <f t="shared" si="253"/>
        <v/>
      </c>
      <c r="O278" s="161" t="str">
        <f t="shared" si="249"/>
        <v/>
      </c>
      <c r="P278" s="252" t="str">
        <f t="shared" si="250"/>
        <v/>
      </c>
      <c r="Q278" s="254" t="str">
        <f t="shared" si="251"/>
        <v/>
      </c>
      <c r="R278" s="252" t="str">
        <f t="shared" si="254"/>
        <v/>
      </c>
      <c r="S278" s="258" t="str">
        <f t="shared" ref="S278:S341" si="301">IF(AM278,BE278,"")</f>
        <v/>
      </c>
      <c r="T278" s="252" t="str">
        <f t="shared" ref="T278:T341" si="302">IF(AM278,BH278,"")</f>
        <v/>
      </c>
      <c r="U278" s="258" t="str">
        <f t="shared" ref="U278:U341" si="303">IF(AM278,BI278,"")</f>
        <v/>
      </c>
      <c r="V278" s="252" t="str">
        <f t="shared" ref="V278:V341" si="304">IF(AM278,BJ278,"")</f>
        <v/>
      </c>
      <c r="W278" s="258" t="str">
        <f t="shared" ref="W278:W341" si="305">IF(BV278,BK278,"")</f>
        <v/>
      </c>
      <c r="X278" s="120"/>
      <c r="Y278" s="267"/>
      <c r="Z278" s="4" t="b">
        <f t="shared" si="255"/>
        <v>1</v>
      </c>
      <c r="AA278" s="4" t="b">
        <f t="shared" si="256"/>
        <v>0</v>
      </c>
      <c r="AB278" s="61" t="str">
        <f t="shared" si="257"/>
        <v/>
      </c>
      <c r="AC278" s="61" t="str">
        <f t="shared" si="258"/>
        <v/>
      </c>
      <c r="AD278" s="61" t="str">
        <f t="shared" si="259"/>
        <v/>
      </c>
      <c r="AE278" s="61" t="str">
        <f t="shared" si="260"/>
        <v/>
      </c>
      <c r="AF278" s="232" t="str">
        <f t="shared" si="261"/>
        <v/>
      </c>
      <c r="AG278" s="61" t="str">
        <f t="shared" si="262"/>
        <v/>
      </c>
      <c r="AH278" s="61" t="b">
        <f t="shared" si="263"/>
        <v>0</v>
      </c>
      <c r="AI278" s="61" t="b">
        <f t="shared" si="264"/>
        <v>1</v>
      </c>
      <c r="AJ278" s="61" t="b">
        <f t="shared" si="265"/>
        <v>1</v>
      </c>
      <c r="AK278" s="61" t="b">
        <f t="shared" si="266"/>
        <v>0</v>
      </c>
      <c r="AL278" s="61" t="b">
        <f t="shared" si="267"/>
        <v>0</v>
      </c>
      <c r="AM278" s="220" t="b">
        <f t="shared" si="268"/>
        <v>0</v>
      </c>
      <c r="AN278" s="220" t="b">
        <f t="shared" si="269"/>
        <v>0</v>
      </c>
      <c r="AO278" s="220" t="str">
        <f t="shared" si="270"/>
        <v/>
      </c>
      <c r="AP278" s="220" t="str">
        <f t="shared" si="271"/>
        <v/>
      </c>
      <c r="AQ278" s="220" t="str">
        <f t="shared" si="272"/>
        <v/>
      </c>
      <c r="AR278" s="220" t="str">
        <f t="shared" si="273"/>
        <v/>
      </c>
      <c r="AS278" s="4" t="str">
        <f t="shared" si="274"/>
        <v/>
      </c>
      <c r="AT278" s="220" t="str">
        <f t="shared" si="275"/>
        <v/>
      </c>
      <c r="AU278" s="220" t="str">
        <f t="shared" si="276"/>
        <v/>
      </c>
      <c r="AV278" s="220" t="str">
        <f t="shared" si="277"/>
        <v/>
      </c>
      <c r="AW278" s="233" t="str">
        <f t="shared" si="278"/>
        <v/>
      </c>
      <c r="AX278" s="233" t="str">
        <f t="shared" si="279"/>
        <v/>
      </c>
      <c r="AY278" s="222" t="str">
        <f t="shared" si="280"/>
        <v/>
      </c>
      <c r="AZ278" s="222" t="str">
        <f t="shared" si="281"/>
        <v/>
      </c>
      <c r="BA278" s="220" t="str">
        <f t="shared" si="282"/>
        <v/>
      </c>
      <c r="BB278" s="222" t="str">
        <f t="shared" si="283"/>
        <v/>
      </c>
      <c r="BC278" s="233" t="str">
        <f t="shared" si="284"/>
        <v/>
      </c>
      <c r="BD278" s="222" t="str">
        <f t="shared" si="285"/>
        <v/>
      </c>
      <c r="BE278" s="222" t="str">
        <f t="shared" si="286"/>
        <v/>
      </c>
      <c r="BF278" s="222" t="str">
        <f t="shared" si="287"/>
        <v/>
      </c>
      <c r="BG278" s="222" t="str">
        <f t="shared" si="288"/>
        <v/>
      </c>
      <c r="BH278" s="222" t="str">
        <f t="shared" si="289"/>
        <v/>
      </c>
      <c r="BI278" s="222" t="str">
        <f t="shared" si="290"/>
        <v/>
      </c>
      <c r="BJ278" s="222" t="str">
        <f t="shared" si="291"/>
        <v/>
      </c>
      <c r="BK278" s="222" t="str">
        <f t="shared" si="292"/>
        <v/>
      </c>
      <c r="BL278" s="220" t="str">
        <f t="shared" si="293"/>
        <v/>
      </c>
      <c r="BM278" s="220" t="str">
        <f t="shared" si="294"/>
        <v/>
      </c>
      <c r="BN278" s="220" t="str">
        <f t="shared" si="295"/>
        <v/>
      </c>
      <c r="BO278" s="220" t="str">
        <f t="shared" si="296"/>
        <v/>
      </c>
      <c r="BP278" s="220" t="str">
        <f>IF(AM278,VLOOKUP(AT278,'Beschäftigungsgruppen Honorare'!$I$17:$J$23,2,FALSE),"")</f>
        <v/>
      </c>
      <c r="BQ278" s="220" t="str">
        <f>IF(AN278,INDEX('Beschäftigungsgruppen Honorare'!$J$28:$M$31,BO278,BN278),"")</f>
        <v/>
      </c>
      <c r="BR278" s="220" t="str">
        <f t="shared" si="297"/>
        <v/>
      </c>
      <c r="BS278" s="220" t="str">
        <f>IF(AM278,VLOOKUP(AT278,'Beschäftigungsgruppen Honorare'!$I$17:$L$23,3,FALSE),"")</f>
        <v/>
      </c>
      <c r="BT278" s="220" t="str">
        <f>IF(AM278,VLOOKUP(AT278,'Beschäftigungsgruppen Honorare'!$I$17:$L$23,4,FALSE),"")</f>
        <v/>
      </c>
      <c r="BU278" s="220" t="b">
        <f>E278&lt;&gt;config!$H$20</f>
        <v>1</v>
      </c>
      <c r="BV278" s="64" t="b">
        <f t="shared" si="298"/>
        <v>0</v>
      </c>
      <c r="BW278" s="53" t="b">
        <f t="shared" si="299"/>
        <v>0</v>
      </c>
      <c r="BX278" s="53"/>
      <c r="BY278" s="53"/>
      <c r="BZ278" s="53"/>
      <c r="CA278" s="53"/>
      <c r="CB278" s="53"/>
      <c r="CI278" s="53"/>
      <c r="CJ278" s="53"/>
      <c r="CK278" s="53"/>
    </row>
    <row r="279" spans="2:89" ht="15" customHeight="1" x14ac:dyDescent="0.2">
      <c r="B279" s="203" t="str">
        <f t="shared" si="300"/>
        <v/>
      </c>
      <c r="C279" s="217"/>
      <c r="D279" s="127"/>
      <c r="E279" s="96"/>
      <c r="F279" s="271"/>
      <c r="G279" s="180"/>
      <c r="H279" s="181"/>
      <c r="I279" s="219"/>
      <c r="J279" s="259"/>
      <c r="K279" s="181"/>
      <c r="L279" s="273"/>
      <c r="M279" s="207" t="str">
        <f t="shared" si="252"/>
        <v/>
      </c>
      <c r="N279" s="160" t="str">
        <f t="shared" si="253"/>
        <v/>
      </c>
      <c r="O279" s="161" t="str">
        <f t="shared" ref="O279:O342" si="306">AV279</f>
        <v/>
      </c>
      <c r="P279" s="252" t="str">
        <f t="shared" ref="P279:P342" si="307">AY279</f>
        <v/>
      </c>
      <c r="Q279" s="254" t="str">
        <f t="shared" ref="Q279:Q342" si="308">AZ279</f>
        <v/>
      </c>
      <c r="R279" s="252" t="str">
        <f t="shared" si="254"/>
        <v/>
      </c>
      <c r="S279" s="258" t="str">
        <f t="shared" si="301"/>
        <v/>
      </c>
      <c r="T279" s="252" t="str">
        <f t="shared" si="302"/>
        <v/>
      </c>
      <c r="U279" s="258" t="str">
        <f t="shared" si="303"/>
        <v/>
      </c>
      <c r="V279" s="252" t="str">
        <f t="shared" si="304"/>
        <v/>
      </c>
      <c r="W279" s="258" t="str">
        <f t="shared" si="305"/>
        <v/>
      </c>
      <c r="X279" s="120"/>
      <c r="Y279" s="267"/>
      <c r="Z279" s="4" t="b">
        <f t="shared" si="255"/>
        <v>1</v>
      </c>
      <c r="AA279" s="4" t="b">
        <f t="shared" si="256"/>
        <v>0</v>
      </c>
      <c r="AB279" s="61" t="str">
        <f t="shared" si="257"/>
        <v/>
      </c>
      <c r="AC279" s="61" t="str">
        <f t="shared" si="258"/>
        <v/>
      </c>
      <c r="AD279" s="61" t="str">
        <f t="shared" si="259"/>
        <v/>
      </c>
      <c r="AE279" s="61" t="str">
        <f t="shared" si="260"/>
        <v/>
      </c>
      <c r="AF279" s="232" t="str">
        <f t="shared" si="261"/>
        <v/>
      </c>
      <c r="AG279" s="61" t="str">
        <f t="shared" si="262"/>
        <v/>
      </c>
      <c r="AH279" s="61" t="b">
        <f t="shared" si="263"/>
        <v>0</v>
      </c>
      <c r="AI279" s="61" t="b">
        <f t="shared" si="264"/>
        <v>1</v>
      </c>
      <c r="AJ279" s="61" t="b">
        <f t="shared" si="265"/>
        <v>1</v>
      </c>
      <c r="AK279" s="61" t="b">
        <f t="shared" si="266"/>
        <v>0</v>
      </c>
      <c r="AL279" s="61" t="b">
        <f t="shared" si="267"/>
        <v>0</v>
      </c>
      <c r="AM279" s="220" t="b">
        <f t="shared" si="268"/>
        <v>0</v>
      </c>
      <c r="AN279" s="220" t="b">
        <f t="shared" si="269"/>
        <v>0</v>
      </c>
      <c r="AO279" s="220" t="str">
        <f t="shared" si="270"/>
        <v/>
      </c>
      <c r="AP279" s="220" t="str">
        <f t="shared" si="271"/>
        <v/>
      </c>
      <c r="AQ279" s="220" t="str">
        <f t="shared" si="272"/>
        <v/>
      </c>
      <c r="AR279" s="220" t="str">
        <f t="shared" si="273"/>
        <v/>
      </c>
      <c r="AS279" s="4" t="str">
        <f t="shared" si="274"/>
        <v/>
      </c>
      <c r="AT279" s="220" t="str">
        <f t="shared" si="275"/>
        <v/>
      </c>
      <c r="AU279" s="220" t="str">
        <f t="shared" si="276"/>
        <v/>
      </c>
      <c r="AV279" s="220" t="str">
        <f t="shared" si="277"/>
        <v/>
      </c>
      <c r="AW279" s="233" t="str">
        <f t="shared" si="278"/>
        <v/>
      </c>
      <c r="AX279" s="233" t="str">
        <f t="shared" si="279"/>
        <v/>
      </c>
      <c r="AY279" s="222" t="str">
        <f t="shared" si="280"/>
        <v/>
      </c>
      <c r="AZ279" s="222" t="str">
        <f t="shared" si="281"/>
        <v/>
      </c>
      <c r="BA279" s="220" t="str">
        <f t="shared" si="282"/>
        <v/>
      </c>
      <c r="BB279" s="222" t="str">
        <f t="shared" si="283"/>
        <v/>
      </c>
      <c r="BC279" s="233" t="str">
        <f t="shared" si="284"/>
        <v/>
      </c>
      <c r="BD279" s="222" t="str">
        <f t="shared" si="285"/>
        <v/>
      </c>
      <c r="BE279" s="222" t="str">
        <f t="shared" si="286"/>
        <v/>
      </c>
      <c r="BF279" s="222" t="str">
        <f t="shared" si="287"/>
        <v/>
      </c>
      <c r="BG279" s="222" t="str">
        <f t="shared" si="288"/>
        <v/>
      </c>
      <c r="BH279" s="222" t="str">
        <f t="shared" si="289"/>
        <v/>
      </c>
      <c r="BI279" s="222" t="str">
        <f t="shared" si="290"/>
        <v/>
      </c>
      <c r="BJ279" s="222" t="str">
        <f t="shared" si="291"/>
        <v/>
      </c>
      <c r="BK279" s="222" t="str">
        <f t="shared" si="292"/>
        <v/>
      </c>
      <c r="BL279" s="220" t="str">
        <f t="shared" si="293"/>
        <v/>
      </c>
      <c r="BM279" s="220" t="str">
        <f t="shared" si="294"/>
        <v/>
      </c>
      <c r="BN279" s="220" t="str">
        <f t="shared" si="295"/>
        <v/>
      </c>
      <c r="BO279" s="220" t="str">
        <f t="shared" si="296"/>
        <v/>
      </c>
      <c r="BP279" s="220" t="str">
        <f>IF(AM279,VLOOKUP(AT279,'Beschäftigungsgruppen Honorare'!$I$17:$J$23,2,FALSE),"")</f>
        <v/>
      </c>
      <c r="BQ279" s="220" t="str">
        <f>IF(AN279,INDEX('Beschäftigungsgruppen Honorare'!$J$28:$M$31,BO279,BN279),"")</f>
        <v/>
      </c>
      <c r="BR279" s="220" t="str">
        <f t="shared" si="297"/>
        <v/>
      </c>
      <c r="BS279" s="220" t="str">
        <f>IF(AM279,VLOOKUP(AT279,'Beschäftigungsgruppen Honorare'!$I$17:$L$23,3,FALSE),"")</f>
        <v/>
      </c>
      <c r="BT279" s="220" t="str">
        <f>IF(AM279,VLOOKUP(AT279,'Beschäftigungsgruppen Honorare'!$I$17:$L$23,4,FALSE),"")</f>
        <v/>
      </c>
      <c r="BU279" s="220" t="b">
        <f>E279&lt;&gt;config!$H$20</f>
        <v>1</v>
      </c>
      <c r="BV279" s="64" t="b">
        <f t="shared" si="298"/>
        <v>0</v>
      </c>
      <c r="BW279" s="53" t="b">
        <f t="shared" si="299"/>
        <v>0</v>
      </c>
      <c r="BX279" s="53"/>
      <c r="BY279" s="53"/>
      <c r="BZ279" s="53"/>
      <c r="CA279" s="53"/>
      <c r="CB279" s="53"/>
      <c r="CI279" s="53"/>
      <c r="CJ279" s="53"/>
      <c r="CK279" s="53"/>
    </row>
    <row r="280" spans="2:89" ht="15" customHeight="1" x14ac:dyDescent="0.2">
      <c r="B280" s="203" t="str">
        <f t="shared" si="300"/>
        <v/>
      </c>
      <c r="C280" s="217"/>
      <c r="D280" s="127"/>
      <c r="E280" s="96"/>
      <c r="F280" s="271"/>
      <c r="G280" s="180"/>
      <c r="H280" s="181"/>
      <c r="I280" s="219"/>
      <c r="J280" s="259"/>
      <c r="K280" s="181"/>
      <c r="L280" s="273"/>
      <c r="M280" s="207" t="str">
        <f t="shared" si="252"/>
        <v/>
      </c>
      <c r="N280" s="160" t="str">
        <f t="shared" si="253"/>
        <v/>
      </c>
      <c r="O280" s="161" t="str">
        <f t="shared" si="306"/>
        <v/>
      </c>
      <c r="P280" s="252" t="str">
        <f t="shared" si="307"/>
        <v/>
      </c>
      <c r="Q280" s="254" t="str">
        <f t="shared" si="308"/>
        <v/>
      </c>
      <c r="R280" s="252" t="str">
        <f t="shared" si="254"/>
        <v/>
      </c>
      <c r="S280" s="258" t="str">
        <f t="shared" si="301"/>
        <v/>
      </c>
      <c r="T280" s="252" t="str">
        <f t="shared" si="302"/>
        <v/>
      </c>
      <c r="U280" s="258" t="str">
        <f t="shared" si="303"/>
        <v/>
      </c>
      <c r="V280" s="252" t="str">
        <f t="shared" si="304"/>
        <v/>
      </c>
      <c r="W280" s="258" t="str">
        <f t="shared" si="305"/>
        <v/>
      </c>
      <c r="X280" s="120"/>
      <c r="Y280" s="267"/>
      <c r="Z280" s="4" t="b">
        <f t="shared" si="255"/>
        <v>1</v>
      </c>
      <c r="AA280" s="4" t="b">
        <f t="shared" si="256"/>
        <v>0</v>
      </c>
      <c r="AB280" s="61" t="str">
        <f t="shared" si="257"/>
        <v/>
      </c>
      <c r="AC280" s="61" t="str">
        <f t="shared" si="258"/>
        <v/>
      </c>
      <c r="AD280" s="61" t="str">
        <f t="shared" si="259"/>
        <v/>
      </c>
      <c r="AE280" s="61" t="str">
        <f t="shared" si="260"/>
        <v/>
      </c>
      <c r="AF280" s="232" t="str">
        <f t="shared" si="261"/>
        <v/>
      </c>
      <c r="AG280" s="61" t="str">
        <f t="shared" si="262"/>
        <v/>
      </c>
      <c r="AH280" s="61" t="b">
        <f t="shared" si="263"/>
        <v>0</v>
      </c>
      <c r="AI280" s="61" t="b">
        <f t="shared" si="264"/>
        <v>1</v>
      </c>
      <c r="AJ280" s="61" t="b">
        <f t="shared" si="265"/>
        <v>1</v>
      </c>
      <c r="AK280" s="61" t="b">
        <f t="shared" si="266"/>
        <v>0</v>
      </c>
      <c r="AL280" s="61" t="b">
        <f t="shared" si="267"/>
        <v>0</v>
      </c>
      <c r="AM280" s="220" t="b">
        <f t="shared" si="268"/>
        <v>0</v>
      </c>
      <c r="AN280" s="220" t="b">
        <f t="shared" si="269"/>
        <v>0</v>
      </c>
      <c r="AO280" s="220" t="str">
        <f t="shared" si="270"/>
        <v/>
      </c>
      <c r="AP280" s="220" t="str">
        <f t="shared" si="271"/>
        <v/>
      </c>
      <c r="AQ280" s="220" t="str">
        <f t="shared" si="272"/>
        <v/>
      </c>
      <c r="AR280" s="220" t="str">
        <f t="shared" si="273"/>
        <v/>
      </c>
      <c r="AS280" s="4" t="str">
        <f t="shared" si="274"/>
        <v/>
      </c>
      <c r="AT280" s="220" t="str">
        <f t="shared" si="275"/>
        <v/>
      </c>
      <c r="AU280" s="220" t="str">
        <f t="shared" si="276"/>
        <v/>
      </c>
      <c r="AV280" s="220" t="str">
        <f t="shared" si="277"/>
        <v/>
      </c>
      <c r="AW280" s="233" t="str">
        <f t="shared" si="278"/>
        <v/>
      </c>
      <c r="AX280" s="233" t="str">
        <f t="shared" si="279"/>
        <v/>
      </c>
      <c r="AY280" s="222" t="str">
        <f t="shared" si="280"/>
        <v/>
      </c>
      <c r="AZ280" s="222" t="str">
        <f t="shared" si="281"/>
        <v/>
      </c>
      <c r="BA280" s="220" t="str">
        <f t="shared" si="282"/>
        <v/>
      </c>
      <c r="BB280" s="222" t="str">
        <f t="shared" si="283"/>
        <v/>
      </c>
      <c r="BC280" s="233" t="str">
        <f t="shared" si="284"/>
        <v/>
      </c>
      <c r="BD280" s="222" t="str">
        <f t="shared" si="285"/>
        <v/>
      </c>
      <c r="BE280" s="222" t="str">
        <f t="shared" si="286"/>
        <v/>
      </c>
      <c r="BF280" s="222" t="str">
        <f t="shared" si="287"/>
        <v/>
      </c>
      <c r="BG280" s="222" t="str">
        <f t="shared" si="288"/>
        <v/>
      </c>
      <c r="BH280" s="222" t="str">
        <f t="shared" si="289"/>
        <v/>
      </c>
      <c r="BI280" s="222" t="str">
        <f t="shared" si="290"/>
        <v/>
      </c>
      <c r="BJ280" s="222" t="str">
        <f t="shared" si="291"/>
        <v/>
      </c>
      <c r="BK280" s="222" t="str">
        <f t="shared" si="292"/>
        <v/>
      </c>
      <c r="BL280" s="220" t="str">
        <f t="shared" si="293"/>
        <v/>
      </c>
      <c r="BM280" s="220" t="str">
        <f t="shared" si="294"/>
        <v/>
      </c>
      <c r="BN280" s="220" t="str">
        <f t="shared" si="295"/>
        <v/>
      </c>
      <c r="BO280" s="220" t="str">
        <f t="shared" si="296"/>
        <v/>
      </c>
      <c r="BP280" s="220" t="str">
        <f>IF(AM280,VLOOKUP(AT280,'Beschäftigungsgruppen Honorare'!$I$17:$J$23,2,FALSE),"")</f>
        <v/>
      </c>
      <c r="BQ280" s="220" t="str">
        <f>IF(AN280,INDEX('Beschäftigungsgruppen Honorare'!$J$28:$M$31,BO280,BN280),"")</f>
        <v/>
      </c>
      <c r="BR280" s="220" t="str">
        <f t="shared" si="297"/>
        <v/>
      </c>
      <c r="BS280" s="220" t="str">
        <f>IF(AM280,VLOOKUP(AT280,'Beschäftigungsgruppen Honorare'!$I$17:$L$23,3,FALSE),"")</f>
        <v/>
      </c>
      <c r="BT280" s="220" t="str">
        <f>IF(AM280,VLOOKUP(AT280,'Beschäftigungsgruppen Honorare'!$I$17:$L$23,4,FALSE),"")</f>
        <v/>
      </c>
      <c r="BU280" s="220" t="b">
        <f>E280&lt;&gt;config!$H$20</f>
        <v>1</v>
      </c>
      <c r="BV280" s="64" t="b">
        <f t="shared" si="298"/>
        <v>0</v>
      </c>
      <c r="BW280" s="53" t="b">
        <f t="shared" si="299"/>
        <v>0</v>
      </c>
      <c r="BX280" s="53"/>
      <c r="BY280" s="53"/>
      <c r="BZ280" s="53"/>
      <c r="CA280" s="53"/>
      <c r="CB280" s="53"/>
      <c r="CI280" s="53"/>
      <c r="CJ280" s="53"/>
      <c r="CK280" s="53"/>
    </row>
    <row r="281" spans="2:89" ht="15" customHeight="1" x14ac:dyDescent="0.2">
      <c r="B281" s="203" t="str">
        <f t="shared" si="300"/>
        <v/>
      </c>
      <c r="C281" s="217"/>
      <c r="D281" s="127"/>
      <c r="E281" s="96"/>
      <c r="F281" s="271"/>
      <c r="G281" s="180"/>
      <c r="H281" s="181"/>
      <c r="I281" s="219"/>
      <c r="J281" s="259"/>
      <c r="K281" s="181"/>
      <c r="L281" s="273"/>
      <c r="M281" s="207" t="str">
        <f t="shared" si="252"/>
        <v/>
      </c>
      <c r="N281" s="160" t="str">
        <f t="shared" si="253"/>
        <v/>
      </c>
      <c r="O281" s="161" t="str">
        <f t="shared" si="306"/>
        <v/>
      </c>
      <c r="P281" s="252" t="str">
        <f t="shared" si="307"/>
        <v/>
      </c>
      <c r="Q281" s="254" t="str">
        <f t="shared" si="308"/>
        <v/>
      </c>
      <c r="R281" s="252" t="str">
        <f t="shared" si="254"/>
        <v/>
      </c>
      <c r="S281" s="258" t="str">
        <f t="shared" si="301"/>
        <v/>
      </c>
      <c r="T281" s="252" t="str">
        <f t="shared" si="302"/>
        <v/>
      </c>
      <c r="U281" s="258" t="str">
        <f t="shared" si="303"/>
        <v/>
      </c>
      <c r="V281" s="252" t="str">
        <f t="shared" si="304"/>
        <v/>
      </c>
      <c r="W281" s="258" t="str">
        <f t="shared" si="305"/>
        <v/>
      </c>
      <c r="X281" s="120"/>
      <c r="Y281" s="267"/>
      <c r="Z281" s="4" t="b">
        <f t="shared" si="255"/>
        <v>1</v>
      </c>
      <c r="AA281" s="4" t="b">
        <f t="shared" si="256"/>
        <v>0</v>
      </c>
      <c r="AB281" s="61" t="str">
        <f t="shared" si="257"/>
        <v/>
      </c>
      <c r="AC281" s="61" t="str">
        <f t="shared" si="258"/>
        <v/>
      </c>
      <c r="AD281" s="61" t="str">
        <f t="shared" si="259"/>
        <v/>
      </c>
      <c r="AE281" s="61" t="str">
        <f t="shared" si="260"/>
        <v/>
      </c>
      <c r="AF281" s="232" t="str">
        <f t="shared" si="261"/>
        <v/>
      </c>
      <c r="AG281" s="61" t="str">
        <f t="shared" si="262"/>
        <v/>
      </c>
      <c r="AH281" s="61" t="b">
        <f t="shared" si="263"/>
        <v>0</v>
      </c>
      <c r="AI281" s="61" t="b">
        <f t="shared" si="264"/>
        <v>1</v>
      </c>
      <c r="AJ281" s="61" t="b">
        <f t="shared" si="265"/>
        <v>1</v>
      </c>
      <c r="AK281" s="61" t="b">
        <f t="shared" si="266"/>
        <v>0</v>
      </c>
      <c r="AL281" s="61" t="b">
        <f t="shared" si="267"/>
        <v>0</v>
      </c>
      <c r="AM281" s="220" t="b">
        <f t="shared" si="268"/>
        <v>0</v>
      </c>
      <c r="AN281" s="220" t="b">
        <f t="shared" si="269"/>
        <v>0</v>
      </c>
      <c r="AO281" s="220" t="str">
        <f t="shared" si="270"/>
        <v/>
      </c>
      <c r="AP281" s="220" t="str">
        <f t="shared" si="271"/>
        <v/>
      </c>
      <c r="AQ281" s="220" t="str">
        <f t="shared" si="272"/>
        <v/>
      </c>
      <c r="AR281" s="220" t="str">
        <f t="shared" si="273"/>
        <v/>
      </c>
      <c r="AS281" s="4" t="str">
        <f t="shared" si="274"/>
        <v/>
      </c>
      <c r="AT281" s="220" t="str">
        <f t="shared" si="275"/>
        <v/>
      </c>
      <c r="AU281" s="220" t="str">
        <f t="shared" si="276"/>
        <v/>
      </c>
      <c r="AV281" s="220" t="str">
        <f t="shared" si="277"/>
        <v/>
      </c>
      <c r="AW281" s="233" t="str">
        <f t="shared" si="278"/>
        <v/>
      </c>
      <c r="AX281" s="233" t="str">
        <f t="shared" si="279"/>
        <v/>
      </c>
      <c r="AY281" s="222" t="str">
        <f t="shared" si="280"/>
        <v/>
      </c>
      <c r="AZ281" s="222" t="str">
        <f t="shared" si="281"/>
        <v/>
      </c>
      <c r="BA281" s="220" t="str">
        <f t="shared" si="282"/>
        <v/>
      </c>
      <c r="BB281" s="222" t="str">
        <f t="shared" si="283"/>
        <v/>
      </c>
      <c r="BC281" s="233" t="str">
        <f t="shared" si="284"/>
        <v/>
      </c>
      <c r="BD281" s="222" t="str">
        <f t="shared" si="285"/>
        <v/>
      </c>
      <c r="BE281" s="222" t="str">
        <f t="shared" si="286"/>
        <v/>
      </c>
      <c r="BF281" s="222" t="str">
        <f t="shared" si="287"/>
        <v/>
      </c>
      <c r="BG281" s="222" t="str">
        <f t="shared" si="288"/>
        <v/>
      </c>
      <c r="BH281" s="222" t="str">
        <f t="shared" si="289"/>
        <v/>
      </c>
      <c r="BI281" s="222" t="str">
        <f t="shared" si="290"/>
        <v/>
      </c>
      <c r="BJ281" s="222" t="str">
        <f t="shared" si="291"/>
        <v/>
      </c>
      <c r="BK281" s="222" t="str">
        <f t="shared" si="292"/>
        <v/>
      </c>
      <c r="BL281" s="220" t="str">
        <f t="shared" si="293"/>
        <v/>
      </c>
      <c r="BM281" s="220" t="str">
        <f t="shared" si="294"/>
        <v/>
      </c>
      <c r="BN281" s="220" t="str">
        <f t="shared" si="295"/>
        <v/>
      </c>
      <c r="BO281" s="220" t="str">
        <f t="shared" si="296"/>
        <v/>
      </c>
      <c r="BP281" s="220" t="str">
        <f>IF(AM281,VLOOKUP(AT281,'Beschäftigungsgruppen Honorare'!$I$17:$J$23,2,FALSE),"")</f>
        <v/>
      </c>
      <c r="BQ281" s="220" t="str">
        <f>IF(AN281,INDEX('Beschäftigungsgruppen Honorare'!$J$28:$M$31,BO281,BN281),"")</f>
        <v/>
      </c>
      <c r="BR281" s="220" t="str">
        <f t="shared" si="297"/>
        <v/>
      </c>
      <c r="BS281" s="220" t="str">
        <f>IF(AM281,VLOOKUP(AT281,'Beschäftigungsgruppen Honorare'!$I$17:$L$23,3,FALSE),"")</f>
        <v/>
      </c>
      <c r="BT281" s="220" t="str">
        <f>IF(AM281,VLOOKUP(AT281,'Beschäftigungsgruppen Honorare'!$I$17:$L$23,4,FALSE),"")</f>
        <v/>
      </c>
      <c r="BU281" s="220" t="b">
        <f>E281&lt;&gt;config!$H$20</f>
        <v>1</v>
      </c>
      <c r="BV281" s="64" t="b">
        <f t="shared" si="298"/>
        <v>0</v>
      </c>
      <c r="BW281" s="53" t="b">
        <f t="shared" si="299"/>
        <v>0</v>
      </c>
      <c r="BX281" s="53"/>
      <c r="BY281" s="53"/>
      <c r="BZ281" s="53"/>
      <c r="CA281" s="53"/>
      <c r="CB281" s="53"/>
      <c r="CI281" s="53"/>
      <c r="CJ281" s="53"/>
      <c r="CK281" s="53"/>
    </row>
    <row r="282" spans="2:89" ht="15" customHeight="1" x14ac:dyDescent="0.2">
      <c r="B282" s="203" t="str">
        <f t="shared" si="300"/>
        <v/>
      </c>
      <c r="C282" s="217"/>
      <c r="D282" s="127"/>
      <c r="E282" s="96"/>
      <c r="F282" s="271"/>
      <c r="G282" s="180"/>
      <c r="H282" s="181"/>
      <c r="I282" s="219"/>
      <c r="J282" s="259"/>
      <c r="K282" s="181"/>
      <c r="L282" s="273"/>
      <c r="M282" s="207" t="str">
        <f t="shared" si="252"/>
        <v/>
      </c>
      <c r="N282" s="160" t="str">
        <f t="shared" si="253"/>
        <v/>
      </c>
      <c r="O282" s="161" t="str">
        <f t="shared" si="306"/>
        <v/>
      </c>
      <c r="P282" s="252" t="str">
        <f t="shared" si="307"/>
        <v/>
      </c>
      <c r="Q282" s="254" t="str">
        <f t="shared" si="308"/>
        <v/>
      </c>
      <c r="R282" s="252" t="str">
        <f t="shared" si="254"/>
        <v/>
      </c>
      <c r="S282" s="258" t="str">
        <f t="shared" si="301"/>
        <v/>
      </c>
      <c r="T282" s="252" t="str">
        <f t="shared" si="302"/>
        <v/>
      </c>
      <c r="U282" s="258" t="str">
        <f t="shared" si="303"/>
        <v/>
      </c>
      <c r="V282" s="252" t="str">
        <f t="shared" si="304"/>
        <v/>
      </c>
      <c r="W282" s="258" t="str">
        <f t="shared" si="305"/>
        <v/>
      </c>
      <c r="X282" s="120"/>
      <c r="Y282" s="267"/>
      <c r="Z282" s="4" t="b">
        <f t="shared" si="255"/>
        <v>1</v>
      </c>
      <c r="AA282" s="4" t="b">
        <f t="shared" si="256"/>
        <v>0</v>
      </c>
      <c r="AB282" s="61" t="str">
        <f t="shared" si="257"/>
        <v/>
      </c>
      <c r="AC282" s="61" t="str">
        <f t="shared" si="258"/>
        <v/>
      </c>
      <c r="AD282" s="61" t="str">
        <f t="shared" si="259"/>
        <v/>
      </c>
      <c r="AE282" s="61" t="str">
        <f t="shared" si="260"/>
        <v/>
      </c>
      <c r="AF282" s="232" t="str">
        <f t="shared" si="261"/>
        <v/>
      </c>
      <c r="AG282" s="61" t="str">
        <f t="shared" si="262"/>
        <v/>
      </c>
      <c r="AH282" s="61" t="b">
        <f t="shared" si="263"/>
        <v>0</v>
      </c>
      <c r="AI282" s="61" t="b">
        <f t="shared" si="264"/>
        <v>1</v>
      </c>
      <c r="AJ282" s="61" t="b">
        <f t="shared" si="265"/>
        <v>1</v>
      </c>
      <c r="AK282" s="61" t="b">
        <f t="shared" si="266"/>
        <v>0</v>
      </c>
      <c r="AL282" s="61" t="b">
        <f t="shared" si="267"/>
        <v>0</v>
      </c>
      <c r="AM282" s="220" t="b">
        <f t="shared" si="268"/>
        <v>0</v>
      </c>
      <c r="AN282" s="220" t="b">
        <f t="shared" si="269"/>
        <v>0</v>
      </c>
      <c r="AO282" s="220" t="str">
        <f t="shared" si="270"/>
        <v/>
      </c>
      <c r="AP282" s="220" t="str">
        <f t="shared" si="271"/>
        <v/>
      </c>
      <c r="AQ282" s="220" t="str">
        <f t="shared" si="272"/>
        <v/>
      </c>
      <c r="AR282" s="220" t="str">
        <f t="shared" si="273"/>
        <v/>
      </c>
      <c r="AS282" s="4" t="str">
        <f t="shared" si="274"/>
        <v/>
      </c>
      <c r="AT282" s="220" t="str">
        <f t="shared" si="275"/>
        <v/>
      </c>
      <c r="AU282" s="220" t="str">
        <f t="shared" si="276"/>
        <v/>
      </c>
      <c r="AV282" s="220" t="str">
        <f t="shared" si="277"/>
        <v/>
      </c>
      <c r="AW282" s="233" t="str">
        <f t="shared" si="278"/>
        <v/>
      </c>
      <c r="AX282" s="233" t="str">
        <f t="shared" si="279"/>
        <v/>
      </c>
      <c r="AY282" s="222" t="str">
        <f t="shared" si="280"/>
        <v/>
      </c>
      <c r="AZ282" s="222" t="str">
        <f t="shared" si="281"/>
        <v/>
      </c>
      <c r="BA282" s="220" t="str">
        <f t="shared" si="282"/>
        <v/>
      </c>
      <c r="BB282" s="222" t="str">
        <f t="shared" si="283"/>
        <v/>
      </c>
      <c r="BC282" s="233" t="str">
        <f t="shared" si="284"/>
        <v/>
      </c>
      <c r="BD282" s="222" t="str">
        <f t="shared" si="285"/>
        <v/>
      </c>
      <c r="BE282" s="222" t="str">
        <f t="shared" si="286"/>
        <v/>
      </c>
      <c r="BF282" s="222" t="str">
        <f t="shared" si="287"/>
        <v/>
      </c>
      <c r="BG282" s="222" t="str">
        <f t="shared" si="288"/>
        <v/>
      </c>
      <c r="BH282" s="222" t="str">
        <f t="shared" si="289"/>
        <v/>
      </c>
      <c r="BI282" s="222" t="str">
        <f t="shared" si="290"/>
        <v/>
      </c>
      <c r="BJ282" s="222" t="str">
        <f t="shared" si="291"/>
        <v/>
      </c>
      <c r="BK282" s="222" t="str">
        <f t="shared" si="292"/>
        <v/>
      </c>
      <c r="BL282" s="220" t="str">
        <f t="shared" si="293"/>
        <v/>
      </c>
      <c r="BM282" s="220" t="str">
        <f t="shared" si="294"/>
        <v/>
      </c>
      <c r="BN282" s="220" t="str">
        <f t="shared" si="295"/>
        <v/>
      </c>
      <c r="BO282" s="220" t="str">
        <f t="shared" si="296"/>
        <v/>
      </c>
      <c r="BP282" s="220" t="str">
        <f>IF(AM282,VLOOKUP(AT282,'Beschäftigungsgruppen Honorare'!$I$17:$J$23,2,FALSE),"")</f>
        <v/>
      </c>
      <c r="BQ282" s="220" t="str">
        <f>IF(AN282,INDEX('Beschäftigungsgruppen Honorare'!$J$28:$M$31,BO282,BN282),"")</f>
        <v/>
      </c>
      <c r="BR282" s="220" t="str">
        <f t="shared" si="297"/>
        <v/>
      </c>
      <c r="BS282" s="220" t="str">
        <f>IF(AM282,VLOOKUP(AT282,'Beschäftigungsgruppen Honorare'!$I$17:$L$23,3,FALSE),"")</f>
        <v/>
      </c>
      <c r="BT282" s="220" t="str">
        <f>IF(AM282,VLOOKUP(AT282,'Beschäftigungsgruppen Honorare'!$I$17:$L$23,4,FALSE),"")</f>
        <v/>
      </c>
      <c r="BU282" s="220" t="b">
        <f>E282&lt;&gt;config!$H$20</f>
        <v>1</v>
      </c>
      <c r="BV282" s="64" t="b">
        <f t="shared" si="298"/>
        <v>0</v>
      </c>
      <c r="BW282" s="53" t="b">
        <f t="shared" si="299"/>
        <v>0</v>
      </c>
      <c r="BX282" s="53"/>
      <c r="BY282" s="53"/>
      <c r="BZ282" s="53"/>
      <c r="CA282" s="53"/>
      <c r="CB282" s="53"/>
      <c r="CI282" s="53"/>
      <c r="CJ282" s="53"/>
      <c r="CK282" s="53"/>
    </row>
    <row r="283" spans="2:89" ht="15" customHeight="1" x14ac:dyDescent="0.2">
      <c r="B283" s="203" t="str">
        <f t="shared" si="300"/>
        <v/>
      </c>
      <c r="C283" s="217"/>
      <c r="D283" s="127"/>
      <c r="E283" s="96"/>
      <c r="F283" s="271"/>
      <c r="G283" s="180"/>
      <c r="H283" s="181"/>
      <c r="I283" s="219"/>
      <c r="J283" s="259"/>
      <c r="K283" s="181"/>
      <c r="L283" s="273"/>
      <c r="M283" s="207" t="str">
        <f t="shared" si="252"/>
        <v/>
      </c>
      <c r="N283" s="160" t="str">
        <f t="shared" si="253"/>
        <v/>
      </c>
      <c r="O283" s="161" t="str">
        <f t="shared" si="306"/>
        <v/>
      </c>
      <c r="P283" s="252" t="str">
        <f t="shared" si="307"/>
        <v/>
      </c>
      <c r="Q283" s="254" t="str">
        <f t="shared" si="308"/>
        <v/>
      </c>
      <c r="R283" s="252" t="str">
        <f t="shared" si="254"/>
        <v/>
      </c>
      <c r="S283" s="258" t="str">
        <f t="shared" si="301"/>
        <v/>
      </c>
      <c r="T283" s="252" t="str">
        <f t="shared" si="302"/>
        <v/>
      </c>
      <c r="U283" s="258" t="str">
        <f t="shared" si="303"/>
        <v/>
      </c>
      <c r="V283" s="252" t="str">
        <f t="shared" si="304"/>
        <v/>
      </c>
      <c r="W283" s="258" t="str">
        <f t="shared" si="305"/>
        <v/>
      </c>
      <c r="X283" s="120"/>
      <c r="Y283" s="267"/>
      <c r="Z283" s="4" t="b">
        <f t="shared" si="255"/>
        <v>1</v>
      </c>
      <c r="AA283" s="4" t="b">
        <f t="shared" si="256"/>
        <v>0</v>
      </c>
      <c r="AB283" s="61" t="str">
        <f t="shared" si="257"/>
        <v/>
      </c>
      <c r="AC283" s="61" t="str">
        <f t="shared" si="258"/>
        <v/>
      </c>
      <c r="AD283" s="61" t="str">
        <f t="shared" si="259"/>
        <v/>
      </c>
      <c r="AE283" s="61" t="str">
        <f t="shared" si="260"/>
        <v/>
      </c>
      <c r="AF283" s="232" t="str">
        <f t="shared" si="261"/>
        <v/>
      </c>
      <c r="AG283" s="61" t="str">
        <f t="shared" si="262"/>
        <v/>
      </c>
      <c r="AH283" s="61" t="b">
        <f t="shared" si="263"/>
        <v>0</v>
      </c>
      <c r="AI283" s="61" t="b">
        <f t="shared" si="264"/>
        <v>1</v>
      </c>
      <c r="AJ283" s="61" t="b">
        <f t="shared" si="265"/>
        <v>1</v>
      </c>
      <c r="AK283" s="61" t="b">
        <f t="shared" si="266"/>
        <v>0</v>
      </c>
      <c r="AL283" s="61" t="b">
        <f t="shared" si="267"/>
        <v>0</v>
      </c>
      <c r="AM283" s="220" t="b">
        <f t="shared" si="268"/>
        <v>0</v>
      </c>
      <c r="AN283" s="220" t="b">
        <f t="shared" si="269"/>
        <v>0</v>
      </c>
      <c r="AO283" s="220" t="str">
        <f t="shared" si="270"/>
        <v/>
      </c>
      <c r="AP283" s="220" t="str">
        <f t="shared" si="271"/>
        <v/>
      </c>
      <c r="AQ283" s="220" t="str">
        <f t="shared" si="272"/>
        <v/>
      </c>
      <c r="AR283" s="220" t="str">
        <f t="shared" si="273"/>
        <v/>
      </c>
      <c r="AS283" s="4" t="str">
        <f t="shared" si="274"/>
        <v/>
      </c>
      <c r="AT283" s="220" t="str">
        <f t="shared" si="275"/>
        <v/>
      </c>
      <c r="AU283" s="220" t="str">
        <f t="shared" si="276"/>
        <v/>
      </c>
      <c r="AV283" s="220" t="str">
        <f t="shared" si="277"/>
        <v/>
      </c>
      <c r="AW283" s="233" t="str">
        <f t="shared" si="278"/>
        <v/>
      </c>
      <c r="AX283" s="233" t="str">
        <f t="shared" si="279"/>
        <v/>
      </c>
      <c r="AY283" s="222" t="str">
        <f t="shared" si="280"/>
        <v/>
      </c>
      <c r="AZ283" s="222" t="str">
        <f t="shared" si="281"/>
        <v/>
      </c>
      <c r="BA283" s="220" t="str">
        <f t="shared" si="282"/>
        <v/>
      </c>
      <c r="BB283" s="222" t="str">
        <f t="shared" si="283"/>
        <v/>
      </c>
      <c r="BC283" s="233" t="str">
        <f t="shared" si="284"/>
        <v/>
      </c>
      <c r="BD283" s="222" t="str">
        <f t="shared" si="285"/>
        <v/>
      </c>
      <c r="BE283" s="222" t="str">
        <f t="shared" si="286"/>
        <v/>
      </c>
      <c r="BF283" s="222" t="str">
        <f t="shared" si="287"/>
        <v/>
      </c>
      <c r="BG283" s="222" t="str">
        <f t="shared" si="288"/>
        <v/>
      </c>
      <c r="BH283" s="222" t="str">
        <f t="shared" si="289"/>
        <v/>
      </c>
      <c r="BI283" s="222" t="str">
        <f t="shared" si="290"/>
        <v/>
      </c>
      <c r="BJ283" s="222" t="str">
        <f t="shared" si="291"/>
        <v/>
      </c>
      <c r="BK283" s="222" t="str">
        <f t="shared" si="292"/>
        <v/>
      </c>
      <c r="BL283" s="220" t="str">
        <f t="shared" si="293"/>
        <v/>
      </c>
      <c r="BM283" s="220" t="str">
        <f t="shared" si="294"/>
        <v/>
      </c>
      <c r="BN283" s="220" t="str">
        <f t="shared" si="295"/>
        <v/>
      </c>
      <c r="BO283" s="220" t="str">
        <f t="shared" si="296"/>
        <v/>
      </c>
      <c r="BP283" s="220" t="str">
        <f>IF(AM283,VLOOKUP(AT283,'Beschäftigungsgruppen Honorare'!$I$17:$J$23,2,FALSE),"")</f>
        <v/>
      </c>
      <c r="BQ283" s="220" t="str">
        <f>IF(AN283,INDEX('Beschäftigungsgruppen Honorare'!$J$28:$M$31,BO283,BN283),"")</f>
        <v/>
      </c>
      <c r="BR283" s="220" t="str">
        <f t="shared" si="297"/>
        <v/>
      </c>
      <c r="BS283" s="220" t="str">
        <f>IF(AM283,VLOOKUP(AT283,'Beschäftigungsgruppen Honorare'!$I$17:$L$23,3,FALSE),"")</f>
        <v/>
      </c>
      <c r="BT283" s="220" t="str">
        <f>IF(AM283,VLOOKUP(AT283,'Beschäftigungsgruppen Honorare'!$I$17:$L$23,4,FALSE),"")</f>
        <v/>
      </c>
      <c r="BU283" s="220" t="b">
        <f>E283&lt;&gt;config!$H$20</f>
        <v>1</v>
      </c>
      <c r="BV283" s="64" t="b">
        <f t="shared" si="298"/>
        <v>0</v>
      </c>
      <c r="BW283" s="53" t="b">
        <f t="shared" si="299"/>
        <v>0</v>
      </c>
      <c r="BX283" s="53"/>
      <c r="BY283" s="53"/>
      <c r="BZ283" s="53"/>
      <c r="CA283" s="53"/>
      <c r="CB283" s="53"/>
      <c r="CI283" s="53"/>
      <c r="CJ283" s="53"/>
      <c r="CK283" s="53"/>
    </row>
    <row r="284" spans="2:89" ht="15" customHeight="1" x14ac:dyDescent="0.2">
      <c r="B284" s="203" t="str">
        <f t="shared" si="300"/>
        <v/>
      </c>
      <c r="C284" s="217"/>
      <c r="D284" s="127"/>
      <c r="E284" s="96"/>
      <c r="F284" s="271"/>
      <c r="G284" s="180"/>
      <c r="H284" s="181"/>
      <c r="I284" s="219"/>
      <c r="J284" s="259"/>
      <c r="K284" s="181"/>
      <c r="L284" s="273"/>
      <c r="M284" s="207" t="str">
        <f t="shared" si="252"/>
        <v/>
      </c>
      <c r="N284" s="160" t="str">
        <f t="shared" si="253"/>
        <v/>
      </c>
      <c r="O284" s="161" t="str">
        <f t="shared" si="306"/>
        <v/>
      </c>
      <c r="P284" s="252" t="str">
        <f t="shared" si="307"/>
        <v/>
      </c>
      <c r="Q284" s="254" t="str">
        <f t="shared" si="308"/>
        <v/>
      </c>
      <c r="R284" s="252" t="str">
        <f t="shared" si="254"/>
        <v/>
      </c>
      <c r="S284" s="258" t="str">
        <f t="shared" si="301"/>
        <v/>
      </c>
      <c r="T284" s="252" t="str">
        <f t="shared" si="302"/>
        <v/>
      </c>
      <c r="U284" s="258" t="str">
        <f t="shared" si="303"/>
        <v/>
      </c>
      <c r="V284" s="252" t="str">
        <f t="shared" si="304"/>
        <v/>
      </c>
      <c r="W284" s="258" t="str">
        <f t="shared" si="305"/>
        <v/>
      </c>
      <c r="X284" s="120"/>
      <c r="Y284" s="267"/>
      <c r="Z284" s="4" t="b">
        <f t="shared" si="255"/>
        <v>1</v>
      </c>
      <c r="AA284" s="4" t="b">
        <f t="shared" si="256"/>
        <v>0</v>
      </c>
      <c r="AB284" s="61" t="str">
        <f t="shared" si="257"/>
        <v/>
      </c>
      <c r="AC284" s="61" t="str">
        <f t="shared" si="258"/>
        <v/>
      </c>
      <c r="AD284" s="61" t="str">
        <f t="shared" si="259"/>
        <v/>
      </c>
      <c r="AE284" s="61" t="str">
        <f t="shared" si="260"/>
        <v/>
      </c>
      <c r="AF284" s="232" t="str">
        <f t="shared" si="261"/>
        <v/>
      </c>
      <c r="AG284" s="61" t="str">
        <f t="shared" si="262"/>
        <v/>
      </c>
      <c r="AH284" s="61" t="b">
        <f t="shared" si="263"/>
        <v>0</v>
      </c>
      <c r="AI284" s="61" t="b">
        <f t="shared" si="264"/>
        <v>1</v>
      </c>
      <c r="AJ284" s="61" t="b">
        <f t="shared" si="265"/>
        <v>1</v>
      </c>
      <c r="AK284" s="61" t="b">
        <f t="shared" si="266"/>
        <v>0</v>
      </c>
      <c r="AL284" s="61" t="b">
        <f t="shared" si="267"/>
        <v>0</v>
      </c>
      <c r="AM284" s="220" t="b">
        <f t="shared" si="268"/>
        <v>0</v>
      </c>
      <c r="AN284" s="220" t="b">
        <f t="shared" si="269"/>
        <v>0</v>
      </c>
      <c r="AO284" s="220" t="str">
        <f t="shared" si="270"/>
        <v/>
      </c>
      <c r="AP284" s="220" t="str">
        <f t="shared" si="271"/>
        <v/>
      </c>
      <c r="AQ284" s="220" t="str">
        <f t="shared" si="272"/>
        <v/>
      </c>
      <c r="AR284" s="220" t="str">
        <f t="shared" si="273"/>
        <v/>
      </c>
      <c r="AS284" s="4" t="str">
        <f t="shared" si="274"/>
        <v/>
      </c>
      <c r="AT284" s="220" t="str">
        <f t="shared" si="275"/>
        <v/>
      </c>
      <c r="AU284" s="220" t="str">
        <f t="shared" si="276"/>
        <v/>
      </c>
      <c r="AV284" s="220" t="str">
        <f t="shared" si="277"/>
        <v/>
      </c>
      <c r="AW284" s="233" t="str">
        <f t="shared" si="278"/>
        <v/>
      </c>
      <c r="AX284" s="233" t="str">
        <f t="shared" si="279"/>
        <v/>
      </c>
      <c r="AY284" s="222" t="str">
        <f t="shared" si="280"/>
        <v/>
      </c>
      <c r="AZ284" s="222" t="str">
        <f t="shared" si="281"/>
        <v/>
      </c>
      <c r="BA284" s="220" t="str">
        <f t="shared" si="282"/>
        <v/>
      </c>
      <c r="BB284" s="222" t="str">
        <f t="shared" si="283"/>
        <v/>
      </c>
      <c r="BC284" s="233" t="str">
        <f t="shared" si="284"/>
        <v/>
      </c>
      <c r="BD284" s="222" t="str">
        <f t="shared" si="285"/>
        <v/>
      </c>
      <c r="BE284" s="222" t="str">
        <f t="shared" si="286"/>
        <v/>
      </c>
      <c r="BF284" s="222" t="str">
        <f t="shared" si="287"/>
        <v/>
      </c>
      <c r="BG284" s="222" t="str">
        <f t="shared" si="288"/>
        <v/>
      </c>
      <c r="BH284" s="222" t="str">
        <f t="shared" si="289"/>
        <v/>
      </c>
      <c r="BI284" s="222" t="str">
        <f t="shared" si="290"/>
        <v/>
      </c>
      <c r="BJ284" s="222" t="str">
        <f t="shared" si="291"/>
        <v/>
      </c>
      <c r="BK284" s="222" t="str">
        <f t="shared" si="292"/>
        <v/>
      </c>
      <c r="BL284" s="220" t="str">
        <f t="shared" si="293"/>
        <v/>
      </c>
      <c r="BM284" s="220" t="str">
        <f t="shared" si="294"/>
        <v/>
      </c>
      <c r="BN284" s="220" t="str">
        <f t="shared" si="295"/>
        <v/>
      </c>
      <c r="BO284" s="220" t="str">
        <f t="shared" si="296"/>
        <v/>
      </c>
      <c r="BP284" s="220" t="str">
        <f>IF(AM284,VLOOKUP(AT284,'Beschäftigungsgruppen Honorare'!$I$17:$J$23,2,FALSE),"")</f>
        <v/>
      </c>
      <c r="BQ284" s="220" t="str">
        <f>IF(AN284,INDEX('Beschäftigungsgruppen Honorare'!$J$28:$M$31,BO284,BN284),"")</f>
        <v/>
      </c>
      <c r="BR284" s="220" t="str">
        <f t="shared" si="297"/>
        <v/>
      </c>
      <c r="BS284" s="220" t="str">
        <f>IF(AM284,VLOOKUP(AT284,'Beschäftigungsgruppen Honorare'!$I$17:$L$23,3,FALSE),"")</f>
        <v/>
      </c>
      <c r="BT284" s="220" t="str">
        <f>IF(AM284,VLOOKUP(AT284,'Beschäftigungsgruppen Honorare'!$I$17:$L$23,4,FALSE),"")</f>
        <v/>
      </c>
      <c r="BU284" s="220" t="b">
        <f>E284&lt;&gt;config!$H$20</f>
        <v>1</v>
      </c>
      <c r="BV284" s="64" t="b">
        <f t="shared" si="298"/>
        <v>0</v>
      </c>
      <c r="BW284" s="53" t="b">
        <f t="shared" si="299"/>
        <v>0</v>
      </c>
      <c r="BX284" s="53"/>
      <c r="BY284" s="53"/>
      <c r="BZ284" s="53"/>
      <c r="CA284" s="53"/>
      <c r="CB284" s="53"/>
      <c r="CI284" s="53"/>
      <c r="CJ284" s="53"/>
      <c r="CK284" s="53"/>
    </row>
    <row r="285" spans="2:89" ht="15" customHeight="1" x14ac:dyDescent="0.2">
      <c r="B285" s="203" t="str">
        <f t="shared" si="300"/>
        <v/>
      </c>
      <c r="C285" s="217"/>
      <c r="D285" s="127"/>
      <c r="E285" s="96"/>
      <c r="F285" s="271"/>
      <c r="G285" s="180"/>
      <c r="H285" s="181"/>
      <c r="I285" s="219"/>
      <c r="J285" s="259"/>
      <c r="K285" s="181"/>
      <c r="L285" s="273"/>
      <c r="M285" s="207" t="str">
        <f t="shared" si="252"/>
        <v/>
      </c>
      <c r="N285" s="160" t="str">
        <f t="shared" si="253"/>
        <v/>
      </c>
      <c r="O285" s="161" t="str">
        <f t="shared" si="306"/>
        <v/>
      </c>
      <c r="P285" s="252" t="str">
        <f t="shared" si="307"/>
        <v/>
      </c>
      <c r="Q285" s="254" t="str">
        <f t="shared" si="308"/>
        <v/>
      </c>
      <c r="R285" s="252" t="str">
        <f t="shared" si="254"/>
        <v/>
      </c>
      <c r="S285" s="258" t="str">
        <f t="shared" si="301"/>
        <v/>
      </c>
      <c r="T285" s="252" t="str">
        <f t="shared" si="302"/>
        <v/>
      </c>
      <c r="U285" s="258" t="str">
        <f t="shared" si="303"/>
        <v/>
      </c>
      <c r="V285" s="252" t="str">
        <f t="shared" si="304"/>
        <v/>
      </c>
      <c r="W285" s="258" t="str">
        <f t="shared" si="305"/>
        <v/>
      </c>
      <c r="X285" s="120"/>
      <c r="Y285" s="267"/>
      <c r="Z285" s="4" t="b">
        <f t="shared" si="255"/>
        <v>1</v>
      </c>
      <c r="AA285" s="4" t="b">
        <f t="shared" si="256"/>
        <v>0</v>
      </c>
      <c r="AB285" s="61" t="str">
        <f t="shared" si="257"/>
        <v/>
      </c>
      <c r="AC285" s="61" t="str">
        <f t="shared" si="258"/>
        <v/>
      </c>
      <c r="AD285" s="61" t="str">
        <f t="shared" si="259"/>
        <v/>
      </c>
      <c r="AE285" s="61" t="str">
        <f t="shared" si="260"/>
        <v/>
      </c>
      <c r="AF285" s="232" t="str">
        <f t="shared" si="261"/>
        <v/>
      </c>
      <c r="AG285" s="61" t="str">
        <f t="shared" si="262"/>
        <v/>
      </c>
      <c r="AH285" s="61" t="b">
        <f t="shared" si="263"/>
        <v>0</v>
      </c>
      <c r="AI285" s="61" t="b">
        <f t="shared" si="264"/>
        <v>1</v>
      </c>
      <c r="AJ285" s="61" t="b">
        <f t="shared" si="265"/>
        <v>1</v>
      </c>
      <c r="AK285" s="61" t="b">
        <f t="shared" si="266"/>
        <v>0</v>
      </c>
      <c r="AL285" s="61" t="b">
        <f t="shared" si="267"/>
        <v>0</v>
      </c>
      <c r="AM285" s="220" t="b">
        <f t="shared" si="268"/>
        <v>0</v>
      </c>
      <c r="AN285" s="220" t="b">
        <f t="shared" si="269"/>
        <v>0</v>
      </c>
      <c r="AO285" s="220" t="str">
        <f t="shared" si="270"/>
        <v/>
      </c>
      <c r="AP285" s="220" t="str">
        <f t="shared" si="271"/>
        <v/>
      </c>
      <c r="AQ285" s="220" t="str">
        <f t="shared" si="272"/>
        <v/>
      </c>
      <c r="AR285" s="220" t="str">
        <f t="shared" si="273"/>
        <v/>
      </c>
      <c r="AS285" s="4" t="str">
        <f t="shared" si="274"/>
        <v/>
      </c>
      <c r="AT285" s="220" t="str">
        <f t="shared" si="275"/>
        <v/>
      </c>
      <c r="AU285" s="220" t="str">
        <f t="shared" si="276"/>
        <v/>
      </c>
      <c r="AV285" s="220" t="str">
        <f t="shared" si="277"/>
        <v/>
      </c>
      <c r="AW285" s="233" t="str">
        <f t="shared" si="278"/>
        <v/>
      </c>
      <c r="AX285" s="233" t="str">
        <f t="shared" si="279"/>
        <v/>
      </c>
      <c r="AY285" s="222" t="str">
        <f t="shared" si="280"/>
        <v/>
      </c>
      <c r="AZ285" s="222" t="str">
        <f t="shared" si="281"/>
        <v/>
      </c>
      <c r="BA285" s="220" t="str">
        <f t="shared" si="282"/>
        <v/>
      </c>
      <c r="BB285" s="222" t="str">
        <f t="shared" si="283"/>
        <v/>
      </c>
      <c r="BC285" s="233" t="str">
        <f t="shared" si="284"/>
        <v/>
      </c>
      <c r="BD285" s="222" t="str">
        <f t="shared" si="285"/>
        <v/>
      </c>
      <c r="BE285" s="222" t="str">
        <f t="shared" si="286"/>
        <v/>
      </c>
      <c r="BF285" s="222" t="str">
        <f t="shared" si="287"/>
        <v/>
      </c>
      <c r="BG285" s="222" t="str">
        <f t="shared" si="288"/>
        <v/>
      </c>
      <c r="BH285" s="222" t="str">
        <f t="shared" si="289"/>
        <v/>
      </c>
      <c r="BI285" s="222" t="str">
        <f t="shared" si="290"/>
        <v/>
      </c>
      <c r="BJ285" s="222" t="str">
        <f t="shared" si="291"/>
        <v/>
      </c>
      <c r="BK285" s="222" t="str">
        <f t="shared" si="292"/>
        <v/>
      </c>
      <c r="BL285" s="220" t="str">
        <f t="shared" si="293"/>
        <v/>
      </c>
      <c r="BM285" s="220" t="str">
        <f t="shared" si="294"/>
        <v/>
      </c>
      <c r="BN285" s="220" t="str">
        <f t="shared" si="295"/>
        <v/>
      </c>
      <c r="BO285" s="220" t="str">
        <f t="shared" si="296"/>
        <v/>
      </c>
      <c r="BP285" s="220" t="str">
        <f>IF(AM285,VLOOKUP(AT285,'Beschäftigungsgruppen Honorare'!$I$17:$J$23,2,FALSE),"")</f>
        <v/>
      </c>
      <c r="BQ285" s="220" t="str">
        <f>IF(AN285,INDEX('Beschäftigungsgruppen Honorare'!$J$28:$M$31,BO285,BN285),"")</f>
        <v/>
      </c>
      <c r="BR285" s="220" t="str">
        <f t="shared" si="297"/>
        <v/>
      </c>
      <c r="BS285" s="220" t="str">
        <f>IF(AM285,VLOOKUP(AT285,'Beschäftigungsgruppen Honorare'!$I$17:$L$23,3,FALSE),"")</f>
        <v/>
      </c>
      <c r="BT285" s="220" t="str">
        <f>IF(AM285,VLOOKUP(AT285,'Beschäftigungsgruppen Honorare'!$I$17:$L$23,4,FALSE),"")</f>
        <v/>
      </c>
      <c r="BU285" s="220" t="b">
        <f>E285&lt;&gt;config!$H$20</f>
        <v>1</v>
      </c>
      <c r="BV285" s="64" t="b">
        <f t="shared" si="298"/>
        <v>0</v>
      </c>
      <c r="BW285" s="53" t="b">
        <f t="shared" si="299"/>
        <v>0</v>
      </c>
      <c r="BX285" s="53"/>
      <c r="BY285" s="53"/>
      <c r="BZ285" s="53"/>
      <c r="CA285" s="53"/>
      <c r="CB285" s="53"/>
      <c r="CI285" s="53"/>
      <c r="CJ285" s="53"/>
      <c r="CK285" s="53"/>
    </row>
    <row r="286" spans="2:89" ht="15" customHeight="1" x14ac:dyDescent="0.2">
      <c r="B286" s="203" t="str">
        <f t="shared" si="300"/>
        <v/>
      </c>
      <c r="C286" s="217"/>
      <c r="D286" s="127"/>
      <c r="E286" s="96"/>
      <c r="F286" s="271"/>
      <c r="G286" s="180"/>
      <c r="H286" s="181"/>
      <c r="I286" s="219"/>
      <c r="J286" s="259"/>
      <c r="K286" s="181"/>
      <c r="L286" s="273"/>
      <c r="M286" s="207" t="str">
        <f t="shared" si="252"/>
        <v/>
      </c>
      <c r="N286" s="160" t="str">
        <f t="shared" si="253"/>
        <v/>
      </c>
      <c r="O286" s="161" t="str">
        <f t="shared" si="306"/>
        <v/>
      </c>
      <c r="P286" s="252" t="str">
        <f t="shared" si="307"/>
        <v/>
      </c>
      <c r="Q286" s="254" t="str">
        <f t="shared" si="308"/>
        <v/>
      </c>
      <c r="R286" s="252" t="str">
        <f t="shared" si="254"/>
        <v/>
      </c>
      <c r="S286" s="258" t="str">
        <f t="shared" si="301"/>
        <v/>
      </c>
      <c r="T286" s="252" t="str">
        <f t="shared" si="302"/>
        <v/>
      </c>
      <c r="U286" s="258" t="str">
        <f t="shared" si="303"/>
        <v/>
      </c>
      <c r="V286" s="252" t="str">
        <f t="shared" si="304"/>
        <v/>
      </c>
      <c r="W286" s="258" t="str">
        <f t="shared" si="305"/>
        <v/>
      </c>
      <c r="X286" s="120"/>
      <c r="Y286" s="267"/>
      <c r="Z286" s="4" t="b">
        <f t="shared" si="255"/>
        <v>1</v>
      </c>
      <c r="AA286" s="4" t="b">
        <f t="shared" si="256"/>
        <v>0</v>
      </c>
      <c r="AB286" s="61" t="str">
        <f t="shared" si="257"/>
        <v/>
      </c>
      <c r="AC286" s="61" t="str">
        <f t="shared" si="258"/>
        <v/>
      </c>
      <c r="AD286" s="61" t="str">
        <f t="shared" si="259"/>
        <v/>
      </c>
      <c r="AE286" s="61" t="str">
        <f t="shared" si="260"/>
        <v/>
      </c>
      <c r="AF286" s="232" t="str">
        <f t="shared" si="261"/>
        <v/>
      </c>
      <c r="AG286" s="61" t="str">
        <f t="shared" si="262"/>
        <v/>
      </c>
      <c r="AH286" s="61" t="b">
        <f t="shared" si="263"/>
        <v>0</v>
      </c>
      <c r="AI286" s="61" t="b">
        <f t="shared" si="264"/>
        <v>1</v>
      </c>
      <c r="AJ286" s="61" t="b">
        <f t="shared" si="265"/>
        <v>1</v>
      </c>
      <c r="AK286" s="61" t="b">
        <f t="shared" si="266"/>
        <v>0</v>
      </c>
      <c r="AL286" s="61" t="b">
        <f t="shared" si="267"/>
        <v>0</v>
      </c>
      <c r="AM286" s="220" t="b">
        <f t="shared" si="268"/>
        <v>0</v>
      </c>
      <c r="AN286" s="220" t="b">
        <f t="shared" si="269"/>
        <v>0</v>
      </c>
      <c r="AO286" s="220" t="str">
        <f t="shared" si="270"/>
        <v/>
      </c>
      <c r="AP286" s="220" t="str">
        <f t="shared" si="271"/>
        <v/>
      </c>
      <c r="AQ286" s="220" t="str">
        <f t="shared" si="272"/>
        <v/>
      </c>
      <c r="AR286" s="220" t="str">
        <f t="shared" si="273"/>
        <v/>
      </c>
      <c r="AS286" s="4" t="str">
        <f t="shared" si="274"/>
        <v/>
      </c>
      <c r="AT286" s="220" t="str">
        <f t="shared" si="275"/>
        <v/>
      </c>
      <c r="AU286" s="220" t="str">
        <f t="shared" si="276"/>
        <v/>
      </c>
      <c r="AV286" s="220" t="str">
        <f t="shared" si="277"/>
        <v/>
      </c>
      <c r="AW286" s="233" t="str">
        <f t="shared" si="278"/>
        <v/>
      </c>
      <c r="AX286" s="233" t="str">
        <f t="shared" si="279"/>
        <v/>
      </c>
      <c r="AY286" s="222" t="str">
        <f t="shared" si="280"/>
        <v/>
      </c>
      <c r="AZ286" s="222" t="str">
        <f t="shared" si="281"/>
        <v/>
      </c>
      <c r="BA286" s="220" t="str">
        <f t="shared" si="282"/>
        <v/>
      </c>
      <c r="BB286" s="222" t="str">
        <f t="shared" si="283"/>
        <v/>
      </c>
      <c r="BC286" s="233" t="str">
        <f t="shared" si="284"/>
        <v/>
      </c>
      <c r="BD286" s="222" t="str">
        <f t="shared" si="285"/>
        <v/>
      </c>
      <c r="BE286" s="222" t="str">
        <f t="shared" si="286"/>
        <v/>
      </c>
      <c r="BF286" s="222" t="str">
        <f t="shared" si="287"/>
        <v/>
      </c>
      <c r="BG286" s="222" t="str">
        <f t="shared" si="288"/>
        <v/>
      </c>
      <c r="BH286" s="222" t="str">
        <f t="shared" si="289"/>
        <v/>
      </c>
      <c r="BI286" s="222" t="str">
        <f t="shared" si="290"/>
        <v/>
      </c>
      <c r="BJ286" s="222" t="str">
        <f t="shared" si="291"/>
        <v/>
      </c>
      <c r="BK286" s="222" t="str">
        <f t="shared" si="292"/>
        <v/>
      </c>
      <c r="BL286" s="220" t="str">
        <f t="shared" si="293"/>
        <v/>
      </c>
      <c r="BM286" s="220" t="str">
        <f t="shared" si="294"/>
        <v/>
      </c>
      <c r="BN286" s="220" t="str">
        <f t="shared" si="295"/>
        <v/>
      </c>
      <c r="BO286" s="220" t="str">
        <f t="shared" si="296"/>
        <v/>
      </c>
      <c r="BP286" s="220" t="str">
        <f>IF(AM286,VLOOKUP(AT286,'Beschäftigungsgruppen Honorare'!$I$17:$J$23,2,FALSE),"")</f>
        <v/>
      </c>
      <c r="BQ286" s="220" t="str">
        <f>IF(AN286,INDEX('Beschäftigungsgruppen Honorare'!$J$28:$M$31,BO286,BN286),"")</f>
        <v/>
      </c>
      <c r="BR286" s="220" t="str">
        <f t="shared" si="297"/>
        <v/>
      </c>
      <c r="BS286" s="220" t="str">
        <f>IF(AM286,VLOOKUP(AT286,'Beschäftigungsgruppen Honorare'!$I$17:$L$23,3,FALSE),"")</f>
        <v/>
      </c>
      <c r="BT286" s="220" t="str">
        <f>IF(AM286,VLOOKUP(AT286,'Beschäftigungsgruppen Honorare'!$I$17:$L$23,4,FALSE),"")</f>
        <v/>
      </c>
      <c r="BU286" s="220" t="b">
        <f>E286&lt;&gt;config!$H$20</f>
        <v>1</v>
      </c>
      <c r="BV286" s="64" t="b">
        <f t="shared" si="298"/>
        <v>0</v>
      </c>
      <c r="BW286" s="53" t="b">
        <f t="shared" si="299"/>
        <v>0</v>
      </c>
      <c r="BX286" s="53"/>
      <c r="BY286" s="53"/>
      <c r="BZ286" s="53"/>
      <c r="CA286" s="53"/>
      <c r="CB286" s="53"/>
      <c r="CI286" s="53"/>
      <c r="CJ286" s="53"/>
      <c r="CK286" s="53"/>
    </row>
    <row r="287" spans="2:89" ht="15" customHeight="1" x14ac:dyDescent="0.2">
      <c r="B287" s="203" t="str">
        <f t="shared" si="300"/>
        <v/>
      </c>
      <c r="C287" s="217"/>
      <c r="D287" s="127"/>
      <c r="E287" s="96"/>
      <c r="F287" s="271"/>
      <c r="G287" s="180"/>
      <c r="H287" s="181"/>
      <c r="I287" s="219"/>
      <c r="J287" s="259"/>
      <c r="K287" s="181"/>
      <c r="L287" s="273"/>
      <c r="M287" s="207" t="str">
        <f t="shared" si="252"/>
        <v/>
      </c>
      <c r="N287" s="160" t="str">
        <f t="shared" si="253"/>
        <v/>
      </c>
      <c r="O287" s="161" t="str">
        <f t="shared" si="306"/>
        <v/>
      </c>
      <c r="P287" s="252" t="str">
        <f t="shared" si="307"/>
        <v/>
      </c>
      <c r="Q287" s="254" t="str">
        <f t="shared" si="308"/>
        <v/>
      </c>
      <c r="R287" s="252" t="str">
        <f t="shared" si="254"/>
        <v/>
      </c>
      <c r="S287" s="258" t="str">
        <f t="shared" si="301"/>
        <v/>
      </c>
      <c r="T287" s="252" t="str">
        <f t="shared" si="302"/>
        <v/>
      </c>
      <c r="U287" s="258" t="str">
        <f t="shared" si="303"/>
        <v/>
      </c>
      <c r="V287" s="252" t="str">
        <f t="shared" si="304"/>
        <v/>
      </c>
      <c r="W287" s="258" t="str">
        <f t="shared" si="305"/>
        <v/>
      </c>
      <c r="X287" s="120"/>
      <c r="Y287" s="267"/>
      <c r="Z287" s="4" t="b">
        <f t="shared" si="255"/>
        <v>1</v>
      </c>
      <c r="AA287" s="4" t="b">
        <f t="shared" si="256"/>
        <v>0</v>
      </c>
      <c r="AB287" s="61" t="str">
        <f t="shared" si="257"/>
        <v/>
      </c>
      <c r="AC287" s="61" t="str">
        <f t="shared" si="258"/>
        <v/>
      </c>
      <c r="AD287" s="61" t="str">
        <f t="shared" si="259"/>
        <v/>
      </c>
      <c r="AE287" s="61" t="str">
        <f t="shared" si="260"/>
        <v/>
      </c>
      <c r="AF287" s="232" t="str">
        <f t="shared" si="261"/>
        <v/>
      </c>
      <c r="AG287" s="61" t="str">
        <f t="shared" si="262"/>
        <v/>
      </c>
      <c r="AH287" s="61" t="b">
        <f t="shared" si="263"/>
        <v>0</v>
      </c>
      <c r="AI287" s="61" t="b">
        <f t="shared" si="264"/>
        <v>1</v>
      </c>
      <c r="AJ287" s="61" t="b">
        <f t="shared" si="265"/>
        <v>1</v>
      </c>
      <c r="AK287" s="61" t="b">
        <f t="shared" si="266"/>
        <v>0</v>
      </c>
      <c r="AL287" s="61" t="b">
        <f t="shared" si="267"/>
        <v>0</v>
      </c>
      <c r="AM287" s="220" t="b">
        <f t="shared" si="268"/>
        <v>0</v>
      </c>
      <c r="AN287" s="220" t="b">
        <f t="shared" si="269"/>
        <v>0</v>
      </c>
      <c r="AO287" s="220" t="str">
        <f t="shared" si="270"/>
        <v/>
      </c>
      <c r="AP287" s="220" t="str">
        <f t="shared" si="271"/>
        <v/>
      </c>
      <c r="AQ287" s="220" t="str">
        <f t="shared" si="272"/>
        <v/>
      </c>
      <c r="AR287" s="220" t="str">
        <f t="shared" si="273"/>
        <v/>
      </c>
      <c r="AS287" s="4" t="str">
        <f t="shared" si="274"/>
        <v/>
      </c>
      <c r="AT287" s="220" t="str">
        <f t="shared" si="275"/>
        <v/>
      </c>
      <c r="AU287" s="220" t="str">
        <f t="shared" si="276"/>
        <v/>
      </c>
      <c r="AV287" s="220" t="str">
        <f t="shared" si="277"/>
        <v/>
      </c>
      <c r="AW287" s="233" t="str">
        <f t="shared" si="278"/>
        <v/>
      </c>
      <c r="AX287" s="233" t="str">
        <f t="shared" si="279"/>
        <v/>
      </c>
      <c r="AY287" s="222" t="str">
        <f t="shared" si="280"/>
        <v/>
      </c>
      <c r="AZ287" s="222" t="str">
        <f t="shared" si="281"/>
        <v/>
      </c>
      <c r="BA287" s="220" t="str">
        <f t="shared" si="282"/>
        <v/>
      </c>
      <c r="BB287" s="222" t="str">
        <f t="shared" si="283"/>
        <v/>
      </c>
      <c r="BC287" s="233" t="str">
        <f t="shared" si="284"/>
        <v/>
      </c>
      <c r="BD287" s="222" t="str">
        <f t="shared" si="285"/>
        <v/>
      </c>
      <c r="BE287" s="222" t="str">
        <f t="shared" si="286"/>
        <v/>
      </c>
      <c r="BF287" s="222" t="str">
        <f t="shared" si="287"/>
        <v/>
      </c>
      <c r="BG287" s="222" t="str">
        <f t="shared" si="288"/>
        <v/>
      </c>
      <c r="BH287" s="222" t="str">
        <f t="shared" si="289"/>
        <v/>
      </c>
      <c r="BI287" s="222" t="str">
        <f t="shared" si="290"/>
        <v/>
      </c>
      <c r="BJ287" s="222" t="str">
        <f t="shared" si="291"/>
        <v/>
      </c>
      <c r="BK287" s="222" t="str">
        <f t="shared" si="292"/>
        <v/>
      </c>
      <c r="BL287" s="220" t="str">
        <f t="shared" si="293"/>
        <v/>
      </c>
      <c r="BM287" s="220" t="str">
        <f t="shared" si="294"/>
        <v/>
      </c>
      <c r="BN287" s="220" t="str">
        <f t="shared" si="295"/>
        <v/>
      </c>
      <c r="BO287" s="220" t="str">
        <f t="shared" si="296"/>
        <v/>
      </c>
      <c r="BP287" s="220" t="str">
        <f>IF(AM287,VLOOKUP(AT287,'Beschäftigungsgruppen Honorare'!$I$17:$J$23,2,FALSE),"")</f>
        <v/>
      </c>
      <c r="BQ287" s="220" t="str">
        <f>IF(AN287,INDEX('Beschäftigungsgruppen Honorare'!$J$28:$M$31,BO287,BN287),"")</f>
        <v/>
      </c>
      <c r="BR287" s="220" t="str">
        <f t="shared" si="297"/>
        <v/>
      </c>
      <c r="BS287" s="220" t="str">
        <f>IF(AM287,VLOOKUP(AT287,'Beschäftigungsgruppen Honorare'!$I$17:$L$23,3,FALSE),"")</f>
        <v/>
      </c>
      <c r="BT287" s="220" t="str">
        <f>IF(AM287,VLOOKUP(AT287,'Beschäftigungsgruppen Honorare'!$I$17:$L$23,4,FALSE),"")</f>
        <v/>
      </c>
      <c r="BU287" s="220" t="b">
        <f>E287&lt;&gt;config!$H$20</f>
        <v>1</v>
      </c>
      <c r="BV287" s="64" t="b">
        <f t="shared" si="298"/>
        <v>0</v>
      </c>
      <c r="BW287" s="53" t="b">
        <f t="shared" si="299"/>
        <v>0</v>
      </c>
      <c r="BX287" s="53"/>
      <c r="BY287" s="53"/>
      <c r="BZ287" s="53"/>
      <c r="CA287" s="53"/>
      <c r="CB287" s="53"/>
      <c r="CI287" s="53"/>
      <c r="CJ287" s="53"/>
      <c r="CK287" s="53"/>
    </row>
    <row r="288" spans="2:89" ht="15" customHeight="1" x14ac:dyDescent="0.2">
      <c r="B288" s="203" t="str">
        <f t="shared" si="300"/>
        <v/>
      </c>
      <c r="C288" s="217"/>
      <c r="D288" s="127"/>
      <c r="E288" s="96"/>
      <c r="F288" s="271"/>
      <c r="G288" s="180"/>
      <c r="H288" s="181"/>
      <c r="I288" s="219"/>
      <c r="J288" s="259"/>
      <c r="K288" s="181"/>
      <c r="L288" s="273"/>
      <c r="M288" s="207" t="str">
        <f t="shared" si="252"/>
        <v/>
      </c>
      <c r="N288" s="160" t="str">
        <f t="shared" si="253"/>
        <v/>
      </c>
      <c r="O288" s="161" t="str">
        <f t="shared" si="306"/>
        <v/>
      </c>
      <c r="P288" s="252" t="str">
        <f t="shared" si="307"/>
        <v/>
      </c>
      <c r="Q288" s="254" t="str">
        <f t="shared" si="308"/>
        <v/>
      </c>
      <c r="R288" s="252" t="str">
        <f t="shared" si="254"/>
        <v/>
      </c>
      <c r="S288" s="258" t="str">
        <f t="shared" si="301"/>
        <v/>
      </c>
      <c r="T288" s="252" t="str">
        <f t="shared" si="302"/>
        <v/>
      </c>
      <c r="U288" s="258" t="str">
        <f t="shared" si="303"/>
        <v/>
      </c>
      <c r="V288" s="252" t="str">
        <f t="shared" si="304"/>
        <v/>
      </c>
      <c r="W288" s="258" t="str">
        <f t="shared" si="305"/>
        <v/>
      </c>
      <c r="X288" s="120"/>
      <c r="Y288" s="267"/>
      <c r="Z288" s="4" t="b">
        <f t="shared" si="255"/>
        <v>1</v>
      </c>
      <c r="AA288" s="4" t="b">
        <f t="shared" si="256"/>
        <v>0</v>
      </c>
      <c r="AB288" s="61" t="str">
        <f t="shared" si="257"/>
        <v/>
      </c>
      <c r="AC288" s="61" t="str">
        <f t="shared" si="258"/>
        <v/>
      </c>
      <c r="AD288" s="61" t="str">
        <f t="shared" si="259"/>
        <v/>
      </c>
      <c r="AE288" s="61" t="str">
        <f t="shared" si="260"/>
        <v/>
      </c>
      <c r="AF288" s="232" t="str">
        <f t="shared" si="261"/>
        <v/>
      </c>
      <c r="AG288" s="61" t="str">
        <f t="shared" si="262"/>
        <v/>
      </c>
      <c r="AH288" s="61" t="b">
        <f t="shared" si="263"/>
        <v>0</v>
      </c>
      <c r="AI288" s="61" t="b">
        <f t="shared" si="264"/>
        <v>1</v>
      </c>
      <c r="AJ288" s="61" t="b">
        <f t="shared" si="265"/>
        <v>1</v>
      </c>
      <c r="AK288" s="61" t="b">
        <f t="shared" si="266"/>
        <v>0</v>
      </c>
      <c r="AL288" s="61" t="b">
        <f t="shared" si="267"/>
        <v>0</v>
      </c>
      <c r="AM288" s="220" t="b">
        <f t="shared" si="268"/>
        <v>0</v>
      </c>
      <c r="AN288" s="220" t="b">
        <f t="shared" si="269"/>
        <v>0</v>
      </c>
      <c r="AO288" s="220" t="str">
        <f t="shared" si="270"/>
        <v/>
      </c>
      <c r="AP288" s="220" t="str">
        <f t="shared" si="271"/>
        <v/>
      </c>
      <c r="AQ288" s="220" t="str">
        <f t="shared" si="272"/>
        <v/>
      </c>
      <c r="AR288" s="220" t="str">
        <f t="shared" si="273"/>
        <v/>
      </c>
      <c r="AS288" s="4" t="str">
        <f t="shared" si="274"/>
        <v/>
      </c>
      <c r="AT288" s="220" t="str">
        <f t="shared" si="275"/>
        <v/>
      </c>
      <c r="AU288" s="220" t="str">
        <f t="shared" si="276"/>
        <v/>
      </c>
      <c r="AV288" s="220" t="str">
        <f t="shared" si="277"/>
        <v/>
      </c>
      <c r="AW288" s="233" t="str">
        <f t="shared" si="278"/>
        <v/>
      </c>
      <c r="AX288" s="233" t="str">
        <f t="shared" si="279"/>
        <v/>
      </c>
      <c r="AY288" s="222" t="str">
        <f t="shared" si="280"/>
        <v/>
      </c>
      <c r="AZ288" s="222" t="str">
        <f t="shared" si="281"/>
        <v/>
      </c>
      <c r="BA288" s="220" t="str">
        <f t="shared" si="282"/>
        <v/>
      </c>
      <c r="BB288" s="222" t="str">
        <f t="shared" si="283"/>
        <v/>
      </c>
      <c r="BC288" s="233" t="str">
        <f t="shared" si="284"/>
        <v/>
      </c>
      <c r="BD288" s="222" t="str">
        <f t="shared" si="285"/>
        <v/>
      </c>
      <c r="BE288" s="222" t="str">
        <f t="shared" si="286"/>
        <v/>
      </c>
      <c r="BF288" s="222" t="str">
        <f t="shared" si="287"/>
        <v/>
      </c>
      <c r="BG288" s="222" t="str">
        <f t="shared" si="288"/>
        <v/>
      </c>
      <c r="BH288" s="222" t="str">
        <f t="shared" si="289"/>
        <v/>
      </c>
      <c r="BI288" s="222" t="str">
        <f t="shared" si="290"/>
        <v/>
      </c>
      <c r="BJ288" s="222" t="str">
        <f t="shared" si="291"/>
        <v/>
      </c>
      <c r="BK288" s="222" t="str">
        <f t="shared" si="292"/>
        <v/>
      </c>
      <c r="BL288" s="220" t="str">
        <f t="shared" si="293"/>
        <v/>
      </c>
      <c r="BM288" s="220" t="str">
        <f t="shared" si="294"/>
        <v/>
      </c>
      <c r="BN288" s="220" t="str">
        <f t="shared" si="295"/>
        <v/>
      </c>
      <c r="BO288" s="220" t="str">
        <f t="shared" si="296"/>
        <v/>
      </c>
      <c r="BP288" s="220" t="str">
        <f>IF(AM288,VLOOKUP(AT288,'Beschäftigungsgruppen Honorare'!$I$17:$J$23,2,FALSE),"")</f>
        <v/>
      </c>
      <c r="BQ288" s="220" t="str">
        <f>IF(AN288,INDEX('Beschäftigungsgruppen Honorare'!$J$28:$M$31,BO288,BN288),"")</f>
        <v/>
      </c>
      <c r="BR288" s="220" t="str">
        <f t="shared" si="297"/>
        <v/>
      </c>
      <c r="BS288" s="220" t="str">
        <f>IF(AM288,VLOOKUP(AT288,'Beschäftigungsgruppen Honorare'!$I$17:$L$23,3,FALSE),"")</f>
        <v/>
      </c>
      <c r="BT288" s="220" t="str">
        <f>IF(AM288,VLOOKUP(AT288,'Beschäftigungsgruppen Honorare'!$I$17:$L$23,4,FALSE),"")</f>
        <v/>
      </c>
      <c r="BU288" s="220" t="b">
        <f>E288&lt;&gt;config!$H$20</f>
        <v>1</v>
      </c>
      <c r="BV288" s="64" t="b">
        <f t="shared" si="298"/>
        <v>0</v>
      </c>
      <c r="BW288" s="53" t="b">
        <f t="shared" si="299"/>
        <v>0</v>
      </c>
      <c r="BX288" s="53"/>
      <c r="BY288" s="53"/>
      <c r="BZ288" s="53"/>
      <c r="CA288" s="53"/>
      <c r="CB288" s="53"/>
      <c r="CI288" s="53"/>
      <c r="CJ288" s="53"/>
      <c r="CK288" s="53"/>
    </row>
    <row r="289" spans="2:89" ht="15" customHeight="1" x14ac:dyDescent="0.2">
      <c r="B289" s="203" t="str">
        <f t="shared" si="300"/>
        <v/>
      </c>
      <c r="C289" s="217"/>
      <c r="D289" s="127"/>
      <c r="E289" s="96"/>
      <c r="F289" s="271"/>
      <c r="G289" s="180"/>
      <c r="H289" s="181"/>
      <c r="I289" s="219"/>
      <c r="J289" s="259"/>
      <c r="K289" s="181"/>
      <c r="L289" s="273"/>
      <c r="M289" s="207" t="str">
        <f t="shared" si="252"/>
        <v/>
      </c>
      <c r="N289" s="160" t="str">
        <f t="shared" si="253"/>
        <v/>
      </c>
      <c r="O289" s="161" t="str">
        <f t="shared" si="306"/>
        <v/>
      </c>
      <c r="P289" s="252" t="str">
        <f t="shared" si="307"/>
        <v/>
      </c>
      <c r="Q289" s="254" t="str">
        <f t="shared" si="308"/>
        <v/>
      </c>
      <c r="R289" s="252" t="str">
        <f t="shared" si="254"/>
        <v/>
      </c>
      <c r="S289" s="258" t="str">
        <f t="shared" si="301"/>
        <v/>
      </c>
      <c r="T289" s="252" t="str">
        <f t="shared" si="302"/>
        <v/>
      </c>
      <c r="U289" s="258" t="str">
        <f t="shared" si="303"/>
        <v/>
      </c>
      <c r="V289" s="252" t="str">
        <f t="shared" si="304"/>
        <v/>
      </c>
      <c r="W289" s="258" t="str">
        <f t="shared" si="305"/>
        <v/>
      </c>
      <c r="X289" s="120"/>
      <c r="Y289" s="267"/>
      <c r="Z289" s="4" t="b">
        <f t="shared" si="255"/>
        <v>1</v>
      </c>
      <c r="AA289" s="4" t="b">
        <f t="shared" si="256"/>
        <v>0</v>
      </c>
      <c r="AB289" s="61" t="str">
        <f t="shared" si="257"/>
        <v/>
      </c>
      <c r="AC289" s="61" t="str">
        <f t="shared" si="258"/>
        <v/>
      </c>
      <c r="AD289" s="61" t="str">
        <f t="shared" si="259"/>
        <v/>
      </c>
      <c r="AE289" s="61" t="str">
        <f t="shared" si="260"/>
        <v/>
      </c>
      <c r="AF289" s="232" t="str">
        <f t="shared" si="261"/>
        <v/>
      </c>
      <c r="AG289" s="61" t="str">
        <f t="shared" si="262"/>
        <v/>
      </c>
      <c r="AH289" s="61" t="b">
        <f t="shared" si="263"/>
        <v>0</v>
      </c>
      <c r="AI289" s="61" t="b">
        <f t="shared" si="264"/>
        <v>1</v>
      </c>
      <c r="AJ289" s="61" t="b">
        <f t="shared" si="265"/>
        <v>1</v>
      </c>
      <c r="AK289" s="61" t="b">
        <f t="shared" si="266"/>
        <v>0</v>
      </c>
      <c r="AL289" s="61" t="b">
        <f t="shared" si="267"/>
        <v>0</v>
      </c>
      <c r="AM289" s="220" t="b">
        <f t="shared" si="268"/>
        <v>0</v>
      </c>
      <c r="AN289" s="220" t="b">
        <f t="shared" si="269"/>
        <v>0</v>
      </c>
      <c r="AO289" s="220" t="str">
        <f t="shared" si="270"/>
        <v/>
      </c>
      <c r="AP289" s="220" t="str">
        <f t="shared" si="271"/>
        <v/>
      </c>
      <c r="AQ289" s="220" t="str">
        <f t="shared" si="272"/>
        <v/>
      </c>
      <c r="AR289" s="220" t="str">
        <f t="shared" si="273"/>
        <v/>
      </c>
      <c r="AS289" s="4" t="str">
        <f t="shared" si="274"/>
        <v/>
      </c>
      <c r="AT289" s="220" t="str">
        <f t="shared" si="275"/>
        <v/>
      </c>
      <c r="AU289" s="220" t="str">
        <f t="shared" si="276"/>
        <v/>
      </c>
      <c r="AV289" s="220" t="str">
        <f t="shared" si="277"/>
        <v/>
      </c>
      <c r="AW289" s="233" t="str">
        <f t="shared" si="278"/>
        <v/>
      </c>
      <c r="AX289" s="233" t="str">
        <f t="shared" si="279"/>
        <v/>
      </c>
      <c r="AY289" s="222" t="str">
        <f t="shared" si="280"/>
        <v/>
      </c>
      <c r="AZ289" s="222" t="str">
        <f t="shared" si="281"/>
        <v/>
      </c>
      <c r="BA289" s="220" t="str">
        <f t="shared" si="282"/>
        <v/>
      </c>
      <c r="BB289" s="222" t="str">
        <f t="shared" si="283"/>
        <v/>
      </c>
      <c r="BC289" s="233" t="str">
        <f t="shared" si="284"/>
        <v/>
      </c>
      <c r="BD289" s="222" t="str">
        <f t="shared" si="285"/>
        <v/>
      </c>
      <c r="BE289" s="222" t="str">
        <f t="shared" si="286"/>
        <v/>
      </c>
      <c r="BF289" s="222" t="str">
        <f t="shared" si="287"/>
        <v/>
      </c>
      <c r="BG289" s="222" t="str">
        <f t="shared" si="288"/>
        <v/>
      </c>
      <c r="BH289" s="222" t="str">
        <f t="shared" si="289"/>
        <v/>
      </c>
      <c r="BI289" s="222" t="str">
        <f t="shared" si="290"/>
        <v/>
      </c>
      <c r="BJ289" s="222" t="str">
        <f t="shared" si="291"/>
        <v/>
      </c>
      <c r="BK289" s="222" t="str">
        <f t="shared" si="292"/>
        <v/>
      </c>
      <c r="BL289" s="220" t="str">
        <f t="shared" si="293"/>
        <v/>
      </c>
      <c r="BM289" s="220" t="str">
        <f t="shared" si="294"/>
        <v/>
      </c>
      <c r="BN289" s="220" t="str">
        <f t="shared" si="295"/>
        <v/>
      </c>
      <c r="BO289" s="220" t="str">
        <f t="shared" si="296"/>
        <v/>
      </c>
      <c r="BP289" s="220" t="str">
        <f>IF(AM289,VLOOKUP(AT289,'Beschäftigungsgruppen Honorare'!$I$17:$J$23,2,FALSE),"")</f>
        <v/>
      </c>
      <c r="BQ289" s="220" t="str">
        <f>IF(AN289,INDEX('Beschäftigungsgruppen Honorare'!$J$28:$M$31,BO289,BN289),"")</f>
        <v/>
      </c>
      <c r="BR289" s="220" t="str">
        <f t="shared" si="297"/>
        <v/>
      </c>
      <c r="BS289" s="220" t="str">
        <f>IF(AM289,VLOOKUP(AT289,'Beschäftigungsgruppen Honorare'!$I$17:$L$23,3,FALSE),"")</f>
        <v/>
      </c>
      <c r="BT289" s="220" t="str">
        <f>IF(AM289,VLOOKUP(AT289,'Beschäftigungsgruppen Honorare'!$I$17:$L$23,4,FALSE),"")</f>
        <v/>
      </c>
      <c r="BU289" s="220" t="b">
        <f>E289&lt;&gt;config!$H$20</f>
        <v>1</v>
      </c>
      <c r="BV289" s="64" t="b">
        <f t="shared" si="298"/>
        <v>0</v>
      </c>
      <c r="BW289" s="53" t="b">
        <f t="shared" si="299"/>
        <v>0</v>
      </c>
      <c r="BX289" s="53"/>
      <c r="BY289" s="53"/>
      <c r="BZ289" s="53"/>
      <c r="CA289" s="53"/>
      <c r="CB289" s="53"/>
      <c r="CI289" s="53"/>
      <c r="CJ289" s="53"/>
      <c r="CK289" s="53"/>
    </row>
    <row r="290" spans="2:89" ht="15" customHeight="1" x14ac:dyDescent="0.2">
      <c r="B290" s="203" t="str">
        <f t="shared" si="300"/>
        <v/>
      </c>
      <c r="C290" s="217"/>
      <c r="D290" s="127"/>
      <c r="E290" s="96"/>
      <c r="F290" s="271"/>
      <c r="G290" s="180"/>
      <c r="H290" s="181"/>
      <c r="I290" s="219"/>
      <c r="J290" s="259"/>
      <c r="K290" s="181"/>
      <c r="L290" s="273"/>
      <c r="M290" s="207" t="str">
        <f t="shared" si="252"/>
        <v/>
      </c>
      <c r="N290" s="160" t="str">
        <f t="shared" si="253"/>
        <v/>
      </c>
      <c r="O290" s="161" t="str">
        <f t="shared" si="306"/>
        <v/>
      </c>
      <c r="P290" s="252" t="str">
        <f t="shared" si="307"/>
        <v/>
      </c>
      <c r="Q290" s="254" t="str">
        <f t="shared" si="308"/>
        <v/>
      </c>
      <c r="R290" s="252" t="str">
        <f t="shared" si="254"/>
        <v/>
      </c>
      <c r="S290" s="258" t="str">
        <f t="shared" si="301"/>
        <v/>
      </c>
      <c r="T290" s="252" t="str">
        <f t="shared" si="302"/>
        <v/>
      </c>
      <c r="U290" s="258" t="str">
        <f t="shared" si="303"/>
        <v/>
      </c>
      <c r="V290" s="252" t="str">
        <f t="shared" si="304"/>
        <v/>
      </c>
      <c r="W290" s="258" t="str">
        <f t="shared" si="305"/>
        <v/>
      </c>
      <c r="X290" s="120"/>
      <c r="Y290" s="267"/>
      <c r="Z290" s="4" t="b">
        <f t="shared" si="255"/>
        <v>1</v>
      </c>
      <c r="AA290" s="4" t="b">
        <f t="shared" si="256"/>
        <v>0</v>
      </c>
      <c r="AB290" s="61" t="str">
        <f t="shared" si="257"/>
        <v/>
      </c>
      <c r="AC290" s="61" t="str">
        <f t="shared" si="258"/>
        <v/>
      </c>
      <c r="AD290" s="61" t="str">
        <f t="shared" si="259"/>
        <v/>
      </c>
      <c r="AE290" s="61" t="str">
        <f t="shared" si="260"/>
        <v/>
      </c>
      <c r="AF290" s="232" t="str">
        <f t="shared" si="261"/>
        <v/>
      </c>
      <c r="AG290" s="61" t="str">
        <f t="shared" si="262"/>
        <v/>
      </c>
      <c r="AH290" s="61" t="b">
        <f t="shared" si="263"/>
        <v>0</v>
      </c>
      <c r="AI290" s="61" t="b">
        <f t="shared" si="264"/>
        <v>1</v>
      </c>
      <c r="AJ290" s="61" t="b">
        <f t="shared" si="265"/>
        <v>1</v>
      </c>
      <c r="AK290" s="61" t="b">
        <f t="shared" si="266"/>
        <v>0</v>
      </c>
      <c r="AL290" s="61" t="b">
        <f t="shared" si="267"/>
        <v>0</v>
      </c>
      <c r="AM290" s="220" t="b">
        <f t="shared" si="268"/>
        <v>0</v>
      </c>
      <c r="AN290" s="220" t="b">
        <f t="shared" si="269"/>
        <v>0</v>
      </c>
      <c r="AO290" s="220" t="str">
        <f t="shared" si="270"/>
        <v/>
      </c>
      <c r="AP290" s="220" t="str">
        <f t="shared" si="271"/>
        <v/>
      </c>
      <c r="AQ290" s="220" t="str">
        <f t="shared" si="272"/>
        <v/>
      </c>
      <c r="AR290" s="220" t="str">
        <f t="shared" si="273"/>
        <v/>
      </c>
      <c r="AS290" s="4" t="str">
        <f t="shared" si="274"/>
        <v/>
      </c>
      <c r="AT290" s="220" t="str">
        <f t="shared" si="275"/>
        <v/>
      </c>
      <c r="AU290" s="220" t="str">
        <f t="shared" si="276"/>
        <v/>
      </c>
      <c r="AV290" s="220" t="str">
        <f t="shared" si="277"/>
        <v/>
      </c>
      <c r="AW290" s="233" t="str">
        <f t="shared" si="278"/>
        <v/>
      </c>
      <c r="AX290" s="233" t="str">
        <f t="shared" si="279"/>
        <v/>
      </c>
      <c r="AY290" s="222" t="str">
        <f t="shared" si="280"/>
        <v/>
      </c>
      <c r="AZ290" s="222" t="str">
        <f t="shared" si="281"/>
        <v/>
      </c>
      <c r="BA290" s="220" t="str">
        <f t="shared" si="282"/>
        <v/>
      </c>
      <c r="BB290" s="222" t="str">
        <f t="shared" si="283"/>
        <v/>
      </c>
      <c r="BC290" s="233" t="str">
        <f t="shared" si="284"/>
        <v/>
      </c>
      <c r="BD290" s="222" t="str">
        <f t="shared" si="285"/>
        <v/>
      </c>
      <c r="BE290" s="222" t="str">
        <f t="shared" si="286"/>
        <v/>
      </c>
      <c r="BF290" s="222" t="str">
        <f t="shared" si="287"/>
        <v/>
      </c>
      <c r="BG290" s="222" t="str">
        <f t="shared" si="288"/>
        <v/>
      </c>
      <c r="BH290" s="222" t="str">
        <f t="shared" si="289"/>
        <v/>
      </c>
      <c r="BI290" s="222" t="str">
        <f t="shared" si="290"/>
        <v/>
      </c>
      <c r="BJ290" s="222" t="str">
        <f t="shared" si="291"/>
        <v/>
      </c>
      <c r="BK290" s="222" t="str">
        <f t="shared" si="292"/>
        <v/>
      </c>
      <c r="BL290" s="220" t="str">
        <f t="shared" si="293"/>
        <v/>
      </c>
      <c r="BM290" s="220" t="str">
        <f t="shared" si="294"/>
        <v/>
      </c>
      <c r="BN290" s="220" t="str">
        <f t="shared" si="295"/>
        <v/>
      </c>
      <c r="BO290" s="220" t="str">
        <f t="shared" si="296"/>
        <v/>
      </c>
      <c r="BP290" s="220" t="str">
        <f>IF(AM290,VLOOKUP(AT290,'Beschäftigungsgruppen Honorare'!$I$17:$J$23,2,FALSE),"")</f>
        <v/>
      </c>
      <c r="BQ290" s="220" t="str">
        <f>IF(AN290,INDEX('Beschäftigungsgruppen Honorare'!$J$28:$M$31,BO290,BN290),"")</f>
        <v/>
      </c>
      <c r="BR290" s="220" t="str">
        <f t="shared" si="297"/>
        <v/>
      </c>
      <c r="BS290" s="220" t="str">
        <f>IF(AM290,VLOOKUP(AT290,'Beschäftigungsgruppen Honorare'!$I$17:$L$23,3,FALSE),"")</f>
        <v/>
      </c>
      <c r="BT290" s="220" t="str">
        <f>IF(AM290,VLOOKUP(AT290,'Beschäftigungsgruppen Honorare'!$I$17:$L$23,4,FALSE),"")</f>
        <v/>
      </c>
      <c r="BU290" s="220" t="b">
        <f>E290&lt;&gt;config!$H$20</f>
        <v>1</v>
      </c>
      <c r="BV290" s="64" t="b">
        <f t="shared" si="298"/>
        <v>0</v>
      </c>
      <c r="BW290" s="53" t="b">
        <f t="shared" si="299"/>
        <v>0</v>
      </c>
      <c r="BX290" s="53"/>
      <c r="BY290" s="53"/>
      <c r="BZ290" s="53"/>
      <c r="CA290" s="53"/>
      <c r="CB290" s="53"/>
      <c r="CI290" s="53"/>
      <c r="CJ290" s="53"/>
      <c r="CK290" s="53"/>
    </row>
    <row r="291" spans="2:89" ht="15" customHeight="1" x14ac:dyDescent="0.2">
      <c r="B291" s="203" t="str">
        <f t="shared" si="300"/>
        <v/>
      </c>
      <c r="C291" s="217"/>
      <c r="D291" s="127"/>
      <c r="E291" s="96"/>
      <c r="F291" s="271"/>
      <c r="G291" s="180"/>
      <c r="H291" s="181"/>
      <c r="I291" s="219"/>
      <c r="J291" s="259"/>
      <c r="K291" s="181"/>
      <c r="L291" s="273"/>
      <c r="M291" s="207" t="str">
        <f t="shared" si="252"/>
        <v/>
      </c>
      <c r="N291" s="160" t="str">
        <f t="shared" si="253"/>
        <v/>
      </c>
      <c r="O291" s="161" t="str">
        <f t="shared" si="306"/>
        <v/>
      </c>
      <c r="P291" s="252" t="str">
        <f t="shared" si="307"/>
        <v/>
      </c>
      <c r="Q291" s="254" t="str">
        <f t="shared" si="308"/>
        <v/>
      </c>
      <c r="R291" s="252" t="str">
        <f t="shared" si="254"/>
        <v/>
      </c>
      <c r="S291" s="258" t="str">
        <f t="shared" si="301"/>
        <v/>
      </c>
      <c r="T291" s="252" t="str">
        <f t="shared" si="302"/>
        <v/>
      </c>
      <c r="U291" s="258" t="str">
        <f t="shared" si="303"/>
        <v/>
      </c>
      <c r="V291" s="252" t="str">
        <f t="shared" si="304"/>
        <v/>
      </c>
      <c r="W291" s="258" t="str">
        <f t="shared" si="305"/>
        <v/>
      </c>
      <c r="X291" s="120"/>
      <c r="Y291" s="267"/>
      <c r="Z291" s="4" t="b">
        <f t="shared" si="255"/>
        <v>1</v>
      </c>
      <c r="AA291" s="4" t="b">
        <f t="shared" si="256"/>
        <v>0</v>
      </c>
      <c r="AB291" s="61" t="str">
        <f t="shared" si="257"/>
        <v/>
      </c>
      <c r="AC291" s="61" t="str">
        <f t="shared" si="258"/>
        <v/>
      </c>
      <c r="AD291" s="61" t="str">
        <f t="shared" si="259"/>
        <v/>
      </c>
      <c r="AE291" s="61" t="str">
        <f t="shared" si="260"/>
        <v/>
      </c>
      <c r="AF291" s="232" t="str">
        <f t="shared" si="261"/>
        <v/>
      </c>
      <c r="AG291" s="61" t="str">
        <f t="shared" si="262"/>
        <v/>
      </c>
      <c r="AH291" s="61" t="b">
        <f t="shared" si="263"/>
        <v>0</v>
      </c>
      <c r="AI291" s="61" t="b">
        <f t="shared" si="264"/>
        <v>1</v>
      </c>
      <c r="AJ291" s="61" t="b">
        <f t="shared" si="265"/>
        <v>1</v>
      </c>
      <c r="AK291" s="61" t="b">
        <f t="shared" si="266"/>
        <v>0</v>
      </c>
      <c r="AL291" s="61" t="b">
        <f t="shared" si="267"/>
        <v>0</v>
      </c>
      <c r="AM291" s="220" t="b">
        <f t="shared" si="268"/>
        <v>0</v>
      </c>
      <c r="AN291" s="220" t="b">
        <f t="shared" si="269"/>
        <v>0</v>
      </c>
      <c r="AO291" s="220" t="str">
        <f t="shared" si="270"/>
        <v/>
      </c>
      <c r="AP291" s="220" t="str">
        <f t="shared" si="271"/>
        <v/>
      </c>
      <c r="AQ291" s="220" t="str">
        <f t="shared" si="272"/>
        <v/>
      </c>
      <c r="AR291" s="220" t="str">
        <f t="shared" si="273"/>
        <v/>
      </c>
      <c r="AS291" s="4" t="str">
        <f t="shared" si="274"/>
        <v/>
      </c>
      <c r="AT291" s="220" t="str">
        <f t="shared" si="275"/>
        <v/>
      </c>
      <c r="AU291" s="220" t="str">
        <f t="shared" si="276"/>
        <v/>
      </c>
      <c r="AV291" s="220" t="str">
        <f t="shared" si="277"/>
        <v/>
      </c>
      <c r="AW291" s="233" t="str">
        <f t="shared" si="278"/>
        <v/>
      </c>
      <c r="AX291" s="233" t="str">
        <f t="shared" si="279"/>
        <v/>
      </c>
      <c r="AY291" s="222" t="str">
        <f t="shared" si="280"/>
        <v/>
      </c>
      <c r="AZ291" s="222" t="str">
        <f t="shared" si="281"/>
        <v/>
      </c>
      <c r="BA291" s="220" t="str">
        <f t="shared" si="282"/>
        <v/>
      </c>
      <c r="BB291" s="222" t="str">
        <f t="shared" si="283"/>
        <v/>
      </c>
      <c r="BC291" s="233" t="str">
        <f t="shared" si="284"/>
        <v/>
      </c>
      <c r="BD291" s="222" t="str">
        <f t="shared" si="285"/>
        <v/>
      </c>
      <c r="BE291" s="222" t="str">
        <f t="shared" si="286"/>
        <v/>
      </c>
      <c r="BF291" s="222" t="str">
        <f t="shared" si="287"/>
        <v/>
      </c>
      <c r="BG291" s="222" t="str">
        <f t="shared" si="288"/>
        <v/>
      </c>
      <c r="BH291" s="222" t="str">
        <f t="shared" si="289"/>
        <v/>
      </c>
      <c r="BI291" s="222" t="str">
        <f t="shared" si="290"/>
        <v/>
      </c>
      <c r="BJ291" s="222" t="str">
        <f t="shared" si="291"/>
        <v/>
      </c>
      <c r="BK291" s="222" t="str">
        <f t="shared" si="292"/>
        <v/>
      </c>
      <c r="BL291" s="220" t="str">
        <f t="shared" si="293"/>
        <v/>
      </c>
      <c r="BM291" s="220" t="str">
        <f t="shared" si="294"/>
        <v/>
      </c>
      <c r="BN291" s="220" t="str">
        <f t="shared" si="295"/>
        <v/>
      </c>
      <c r="BO291" s="220" t="str">
        <f t="shared" si="296"/>
        <v/>
      </c>
      <c r="BP291" s="220" t="str">
        <f>IF(AM291,VLOOKUP(AT291,'Beschäftigungsgruppen Honorare'!$I$17:$J$23,2,FALSE),"")</f>
        <v/>
      </c>
      <c r="BQ291" s="220" t="str">
        <f>IF(AN291,INDEX('Beschäftigungsgruppen Honorare'!$J$28:$M$31,BO291,BN291),"")</f>
        <v/>
      </c>
      <c r="BR291" s="220" t="str">
        <f t="shared" si="297"/>
        <v/>
      </c>
      <c r="BS291" s="220" t="str">
        <f>IF(AM291,VLOOKUP(AT291,'Beschäftigungsgruppen Honorare'!$I$17:$L$23,3,FALSE),"")</f>
        <v/>
      </c>
      <c r="BT291" s="220" t="str">
        <f>IF(AM291,VLOOKUP(AT291,'Beschäftigungsgruppen Honorare'!$I$17:$L$23,4,FALSE),"")</f>
        <v/>
      </c>
      <c r="BU291" s="220" t="b">
        <f>E291&lt;&gt;config!$H$20</f>
        <v>1</v>
      </c>
      <c r="BV291" s="64" t="b">
        <f t="shared" si="298"/>
        <v>0</v>
      </c>
      <c r="BW291" s="53" t="b">
        <f t="shared" si="299"/>
        <v>0</v>
      </c>
      <c r="BX291" s="53"/>
      <c r="BY291" s="53"/>
      <c r="BZ291" s="53"/>
      <c r="CA291" s="53"/>
      <c r="CB291" s="53"/>
      <c r="CI291" s="53"/>
      <c r="CJ291" s="53"/>
      <c r="CK291" s="53"/>
    </row>
    <row r="292" spans="2:89" ht="15" customHeight="1" x14ac:dyDescent="0.2">
      <c r="B292" s="203" t="str">
        <f t="shared" si="300"/>
        <v/>
      </c>
      <c r="C292" s="217"/>
      <c r="D292" s="127"/>
      <c r="E292" s="96"/>
      <c r="F292" s="271"/>
      <c r="G292" s="180"/>
      <c r="H292" s="181"/>
      <c r="I292" s="219"/>
      <c r="J292" s="259"/>
      <c r="K292" s="181"/>
      <c r="L292" s="273"/>
      <c r="M292" s="207" t="str">
        <f t="shared" si="252"/>
        <v/>
      </c>
      <c r="N292" s="160" t="str">
        <f t="shared" si="253"/>
        <v/>
      </c>
      <c r="O292" s="161" t="str">
        <f t="shared" si="306"/>
        <v/>
      </c>
      <c r="P292" s="252" t="str">
        <f t="shared" si="307"/>
        <v/>
      </c>
      <c r="Q292" s="254" t="str">
        <f t="shared" si="308"/>
        <v/>
      </c>
      <c r="R292" s="252" t="str">
        <f t="shared" si="254"/>
        <v/>
      </c>
      <c r="S292" s="258" t="str">
        <f t="shared" si="301"/>
        <v/>
      </c>
      <c r="T292" s="252" t="str">
        <f t="shared" si="302"/>
        <v/>
      </c>
      <c r="U292" s="258" t="str">
        <f t="shared" si="303"/>
        <v/>
      </c>
      <c r="V292" s="252" t="str">
        <f t="shared" si="304"/>
        <v/>
      </c>
      <c r="W292" s="258" t="str">
        <f t="shared" si="305"/>
        <v/>
      </c>
      <c r="X292" s="120"/>
      <c r="Y292" s="267"/>
      <c r="Z292" s="4" t="b">
        <f t="shared" si="255"/>
        <v>1</v>
      </c>
      <c r="AA292" s="4" t="b">
        <f t="shared" si="256"/>
        <v>0</v>
      </c>
      <c r="AB292" s="61" t="str">
        <f t="shared" si="257"/>
        <v/>
      </c>
      <c r="AC292" s="61" t="str">
        <f t="shared" si="258"/>
        <v/>
      </c>
      <c r="AD292" s="61" t="str">
        <f t="shared" si="259"/>
        <v/>
      </c>
      <c r="AE292" s="61" t="str">
        <f t="shared" si="260"/>
        <v/>
      </c>
      <c r="AF292" s="232" t="str">
        <f t="shared" si="261"/>
        <v/>
      </c>
      <c r="AG292" s="61" t="str">
        <f t="shared" si="262"/>
        <v/>
      </c>
      <c r="AH292" s="61" t="b">
        <f t="shared" si="263"/>
        <v>0</v>
      </c>
      <c r="AI292" s="61" t="b">
        <f t="shared" si="264"/>
        <v>1</v>
      </c>
      <c r="AJ292" s="61" t="b">
        <f t="shared" si="265"/>
        <v>1</v>
      </c>
      <c r="AK292" s="61" t="b">
        <f t="shared" si="266"/>
        <v>0</v>
      </c>
      <c r="AL292" s="61" t="b">
        <f t="shared" si="267"/>
        <v>0</v>
      </c>
      <c r="AM292" s="220" t="b">
        <f t="shared" si="268"/>
        <v>0</v>
      </c>
      <c r="AN292" s="220" t="b">
        <f t="shared" si="269"/>
        <v>0</v>
      </c>
      <c r="AO292" s="220" t="str">
        <f t="shared" si="270"/>
        <v/>
      </c>
      <c r="AP292" s="220" t="str">
        <f t="shared" si="271"/>
        <v/>
      </c>
      <c r="AQ292" s="220" t="str">
        <f t="shared" si="272"/>
        <v/>
      </c>
      <c r="AR292" s="220" t="str">
        <f t="shared" si="273"/>
        <v/>
      </c>
      <c r="AS292" s="4" t="str">
        <f t="shared" si="274"/>
        <v/>
      </c>
      <c r="AT292" s="220" t="str">
        <f t="shared" si="275"/>
        <v/>
      </c>
      <c r="AU292" s="220" t="str">
        <f t="shared" si="276"/>
        <v/>
      </c>
      <c r="AV292" s="220" t="str">
        <f t="shared" si="277"/>
        <v/>
      </c>
      <c r="AW292" s="233" t="str">
        <f t="shared" si="278"/>
        <v/>
      </c>
      <c r="AX292" s="233" t="str">
        <f t="shared" si="279"/>
        <v/>
      </c>
      <c r="AY292" s="222" t="str">
        <f t="shared" si="280"/>
        <v/>
      </c>
      <c r="AZ292" s="222" t="str">
        <f t="shared" si="281"/>
        <v/>
      </c>
      <c r="BA292" s="220" t="str">
        <f t="shared" si="282"/>
        <v/>
      </c>
      <c r="BB292" s="222" t="str">
        <f t="shared" si="283"/>
        <v/>
      </c>
      <c r="BC292" s="233" t="str">
        <f t="shared" si="284"/>
        <v/>
      </c>
      <c r="BD292" s="222" t="str">
        <f t="shared" si="285"/>
        <v/>
      </c>
      <c r="BE292" s="222" t="str">
        <f t="shared" si="286"/>
        <v/>
      </c>
      <c r="BF292" s="222" t="str">
        <f t="shared" si="287"/>
        <v/>
      </c>
      <c r="BG292" s="222" t="str">
        <f t="shared" si="288"/>
        <v/>
      </c>
      <c r="BH292" s="222" t="str">
        <f t="shared" si="289"/>
        <v/>
      </c>
      <c r="BI292" s="222" t="str">
        <f t="shared" si="290"/>
        <v/>
      </c>
      <c r="BJ292" s="222" t="str">
        <f t="shared" si="291"/>
        <v/>
      </c>
      <c r="BK292" s="222" t="str">
        <f t="shared" si="292"/>
        <v/>
      </c>
      <c r="BL292" s="220" t="str">
        <f t="shared" si="293"/>
        <v/>
      </c>
      <c r="BM292" s="220" t="str">
        <f t="shared" si="294"/>
        <v/>
      </c>
      <c r="BN292" s="220" t="str">
        <f t="shared" si="295"/>
        <v/>
      </c>
      <c r="BO292" s="220" t="str">
        <f t="shared" si="296"/>
        <v/>
      </c>
      <c r="BP292" s="220" t="str">
        <f>IF(AM292,VLOOKUP(AT292,'Beschäftigungsgruppen Honorare'!$I$17:$J$23,2,FALSE),"")</f>
        <v/>
      </c>
      <c r="BQ292" s="220" t="str">
        <f>IF(AN292,INDEX('Beschäftigungsgruppen Honorare'!$J$28:$M$31,BO292,BN292),"")</f>
        <v/>
      </c>
      <c r="BR292" s="220" t="str">
        <f t="shared" si="297"/>
        <v/>
      </c>
      <c r="BS292" s="220" t="str">
        <f>IF(AM292,VLOOKUP(AT292,'Beschäftigungsgruppen Honorare'!$I$17:$L$23,3,FALSE),"")</f>
        <v/>
      </c>
      <c r="BT292" s="220" t="str">
        <f>IF(AM292,VLOOKUP(AT292,'Beschäftigungsgruppen Honorare'!$I$17:$L$23,4,FALSE),"")</f>
        <v/>
      </c>
      <c r="BU292" s="220" t="b">
        <f>E292&lt;&gt;config!$H$20</f>
        <v>1</v>
      </c>
      <c r="BV292" s="64" t="b">
        <f t="shared" si="298"/>
        <v>0</v>
      </c>
      <c r="BW292" s="53" t="b">
        <f t="shared" si="299"/>
        <v>0</v>
      </c>
      <c r="BX292" s="53"/>
      <c r="BY292" s="53"/>
      <c r="BZ292" s="53"/>
      <c r="CA292" s="53"/>
      <c r="CB292" s="53"/>
      <c r="CI292" s="53"/>
      <c r="CJ292" s="53"/>
      <c r="CK292" s="53"/>
    </row>
    <row r="293" spans="2:89" ht="15" customHeight="1" x14ac:dyDescent="0.2">
      <c r="B293" s="203" t="str">
        <f t="shared" si="300"/>
        <v/>
      </c>
      <c r="C293" s="217"/>
      <c r="D293" s="127"/>
      <c r="E293" s="96"/>
      <c r="F293" s="271"/>
      <c r="G293" s="180"/>
      <c r="H293" s="181"/>
      <c r="I293" s="219"/>
      <c r="J293" s="259"/>
      <c r="K293" s="181"/>
      <c r="L293" s="273"/>
      <c r="M293" s="207" t="str">
        <f t="shared" si="252"/>
        <v/>
      </c>
      <c r="N293" s="160" t="str">
        <f t="shared" si="253"/>
        <v/>
      </c>
      <c r="O293" s="161" t="str">
        <f t="shared" si="306"/>
        <v/>
      </c>
      <c r="P293" s="252" t="str">
        <f t="shared" si="307"/>
        <v/>
      </c>
      <c r="Q293" s="254" t="str">
        <f t="shared" si="308"/>
        <v/>
      </c>
      <c r="R293" s="252" t="str">
        <f t="shared" si="254"/>
        <v/>
      </c>
      <c r="S293" s="258" t="str">
        <f t="shared" si="301"/>
        <v/>
      </c>
      <c r="T293" s="252" t="str">
        <f t="shared" si="302"/>
        <v/>
      </c>
      <c r="U293" s="258" t="str">
        <f t="shared" si="303"/>
        <v/>
      </c>
      <c r="V293" s="252" t="str">
        <f t="shared" si="304"/>
        <v/>
      </c>
      <c r="W293" s="258" t="str">
        <f t="shared" si="305"/>
        <v/>
      </c>
      <c r="X293" s="120"/>
      <c r="Y293" s="267"/>
      <c r="Z293" s="4" t="b">
        <f t="shared" si="255"/>
        <v>1</v>
      </c>
      <c r="AA293" s="4" t="b">
        <f t="shared" si="256"/>
        <v>0</v>
      </c>
      <c r="AB293" s="61" t="str">
        <f t="shared" si="257"/>
        <v/>
      </c>
      <c r="AC293" s="61" t="str">
        <f t="shared" si="258"/>
        <v/>
      </c>
      <c r="AD293" s="61" t="str">
        <f t="shared" si="259"/>
        <v/>
      </c>
      <c r="AE293" s="61" t="str">
        <f t="shared" si="260"/>
        <v/>
      </c>
      <c r="AF293" s="232" t="str">
        <f t="shared" si="261"/>
        <v/>
      </c>
      <c r="AG293" s="61" t="str">
        <f t="shared" si="262"/>
        <v/>
      </c>
      <c r="AH293" s="61" t="b">
        <f t="shared" si="263"/>
        <v>0</v>
      </c>
      <c r="AI293" s="61" t="b">
        <f t="shared" si="264"/>
        <v>1</v>
      </c>
      <c r="AJ293" s="61" t="b">
        <f t="shared" si="265"/>
        <v>1</v>
      </c>
      <c r="AK293" s="61" t="b">
        <f t="shared" si="266"/>
        <v>0</v>
      </c>
      <c r="AL293" s="61" t="b">
        <f t="shared" si="267"/>
        <v>0</v>
      </c>
      <c r="AM293" s="220" t="b">
        <f t="shared" si="268"/>
        <v>0</v>
      </c>
      <c r="AN293" s="220" t="b">
        <f t="shared" si="269"/>
        <v>0</v>
      </c>
      <c r="AO293" s="220" t="str">
        <f t="shared" si="270"/>
        <v/>
      </c>
      <c r="AP293" s="220" t="str">
        <f t="shared" si="271"/>
        <v/>
      </c>
      <c r="AQ293" s="220" t="str">
        <f t="shared" si="272"/>
        <v/>
      </c>
      <c r="AR293" s="220" t="str">
        <f t="shared" si="273"/>
        <v/>
      </c>
      <c r="AS293" s="4" t="str">
        <f t="shared" si="274"/>
        <v/>
      </c>
      <c r="AT293" s="220" t="str">
        <f t="shared" si="275"/>
        <v/>
      </c>
      <c r="AU293" s="220" t="str">
        <f t="shared" si="276"/>
        <v/>
      </c>
      <c r="AV293" s="220" t="str">
        <f t="shared" si="277"/>
        <v/>
      </c>
      <c r="AW293" s="233" t="str">
        <f t="shared" si="278"/>
        <v/>
      </c>
      <c r="AX293" s="233" t="str">
        <f t="shared" si="279"/>
        <v/>
      </c>
      <c r="AY293" s="222" t="str">
        <f t="shared" si="280"/>
        <v/>
      </c>
      <c r="AZ293" s="222" t="str">
        <f t="shared" si="281"/>
        <v/>
      </c>
      <c r="BA293" s="220" t="str">
        <f t="shared" si="282"/>
        <v/>
      </c>
      <c r="BB293" s="222" t="str">
        <f t="shared" si="283"/>
        <v/>
      </c>
      <c r="BC293" s="233" t="str">
        <f t="shared" si="284"/>
        <v/>
      </c>
      <c r="BD293" s="222" t="str">
        <f t="shared" si="285"/>
        <v/>
      </c>
      <c r="BE293" s="222" t="str">
        <f t="shared" si="286"/>
        <v/>
      </c>
      <c r="BF293" s="222" t="str">
        <f t="shared" si="287"/>
        <v/>
      </c>
      <c r="BG293" s="222" t="str">
        <f t="shared" si="288"/>
        <v/>
      </c>
      <c r="BH293" s="222" t="str">
        <f t="shared" si="289"/>
        <v/>
      </c>
      <c r="BI293" s="222" t="str">
        <f t="shared" si="290"/>
        <v/>
      </c>
      <c r="BJ293" s="222" t="str">
        <f t="shared" si="291"/>
        <v/>
      </c>
      <c r="BK293" s="222" t="str">
        <f t="shared" si="292"/>
        <v/>
      </c>
      <c r="BL293" s="220" t="str">
        <f t="shared" si="293"/>
        <v/>
      </c>
      <c r="BM293" s="220" t="str">
        <f t="shared" si="294"/>
        <v/>
      </c>
      <c r="BN293" s="220" t="str">
        <f t="shared" si="295"/>
        <v/>
      </c>
      <c r="BO293" s="220" t="str">
        <f t="shared" si="296"/>
        <v/>
      </c>
      <c r="BP293" s="220" t="str">
        <f>IF(AM293,VLOOKUP(AT293,'Beschäftigungsgruppen Honorare'!$I$17:$J$23,2,FALSE),"")</f>
        <v/>
      </c>
      <c r="BQ293" s="220" t="str">
        <f>IF(AN293,INDEX('Beschäftigungsgruppen Honorare'!$J$28:$M$31,BO293,BN293),"")</f>
        <v/>
      </c>
      <c r="BR293" s="220" t="str">
        <f t="shared" si="297"/>
        <v/>
      </c>
      <c r="BS293" s="220" t="str">
        <f>IF(AM293,VLOOKUP(AT293,'Beschäftigungsgruppen Honorare'!$I$17:$L$23,3,FALSE),"")</f>
        <v/>
      </c>
      <c r="BT293" s="220" t="str">
        <f>IF(AM293,VLOOKUP(AT293,'Beschäftigungsgruppen Honorare'!$I$17:$L$23,4,FALSE),"")</f>
        <v/>
      </c>
      <c r="BU293" s="220" t="b">
        <f>E293&lt;&gt;config!$H$20</f>
        <v>1</v>
      </c>
      <c r="BV293" s="64" t="b">
        <f t="shared" si="298"/>
        <v>0</v>
      </c>
      <c r="BW293" s="53" t="b">
        <f t="shared" si="299"/>
        <v>0</v>
      </c>
      <c r="BX293" s="53"/>
      <c r="BY293" s="53"/>
      <c r="BZ293" s="53"/>
      <c r="CA293" s="53"/>
      <c r="CB293" s="53"/>
      <c r="CI293" s="53"/>
      <c r="CJ293" s="53"/>
      <c r="CK293" s="53"/>
    </row>
    <row r="294" spans="2:89" ht="15" customHeight="1" x14ac:dyDescent="0.2">
      <c r="B294" s="203" t="str">
        <f t="shared" si="300"/>
        <v/>
      </c>
      <c r="C294" s="217"/>
      <c r="D294" s="127"/>
      <c r="E294" s="96"/>
      <c r="F294" s="271"/>
      <c r="G294" s="180"/>
      <c r="H294" s="181"/>
      <c r="I294" s="219"/>
      <c r="J294" s="259"/>
      <c r="K294" s="181"/>
      <c r="L294" s="273"/>
      <c r="M294" s="207" t="str">
        <f t="shared" si="252"/>
        <v/>
      </c>
      <c r="N294" s="160" t="str">
        <f t="shared" si="253"/>
        <v/>
      </c>
      <c r="O294" s="161" t="str">
        <f t="shared" si="306"/>
        <v/>
      </c>
      <c r="P294" s="252" t="str">
        <f t="shared" si="307"/>
        <v/>
      </c>
      <c r="Q294" s="254" t="str">
        <f t="shared" si="308"/>
        <v/>
      </c>
      <c r="R294" s="252" t="str">
        <f t="shared" si="254"/>
        <v/>
      </c>
      <c r="S294" s="258" t="str">
        <f t="shared" si="301"/>
        <v/>
      </c>
      <c r="T294" s="252" t="str">
        <f t="shared" si="302"/>
        <v/>
      </c>
      <c r="U294" s="258" t="str">
        <f t="shared" si="303"/>
        <v/>
      </c>
      <c r="V294" s="252" t="str">
        <f t="shared" si="304"/>
        <v/>
      </c>
      <c r="W294" s="258" t="str">
        <f t="shared" si="305"/>
        <v/>
      </c>
      <c r="X294" s="120"/>
      <c r="Y294" s="267"/>
      <c r="Z294" s="4" t="b">
        <f t="shared" si="255"/>
        <v>1</v>
      </c>
      <c r="AA294" s="4" t="b">
        <f t="shared" si="256"/>
        <v>0</v>
      </c>
      <c r="AB294" s="61" t="str">
        <f t="shared" si="257"/>
        <v/>
      </c>
      <c r="AC294" s="61" t="str">
        <f t="shared" si="258"/>
        <v/>
      </c>
      <c r="AD294" s="61" t="str">
        <f t="shared" si="259"/>
        <v/>
      </c>
      <c r="AE294" s="61" t="str">
        <f t="shared" si="260"/>
        <v/>
      </c>
      <c r="AF294" s="232" t="str">
        <f t="shared" si="261"/>
        <v/>
      </c>
      <c r="AG294" s="61" t="str">
        <f t="shared" si="262"/>
        <v/>
      </c>
      <c r="AH294" s="61" t="b">
        <f t="shared" si="263"/>
        <v>0</v>
      </c>
      <c r="AI294" s="61" t="b">
        <f t="shared" si="264"/>
        <v>1</v>
      </c>
      <c r="AJ294" s="61" t="b">
        <f t="shared" si="265"/>
        <v>1</v>
      </c>
      <c r="AK294" s="61" t="b">
        <f t="shared" si="266"/>
        <v>0</v>
      </c>
      <c r="AL294" s="61" t="b">
        <f t="shared" si="267"/>
        <v>0</v>
      </c>
      <c r="AM294" s="220" t="b">
        <f t="shared" si="268"/>
        <v>0</v>
      </c>
      <c r="AN294" s="220" t="b">
        <f t="shared" si="269"/>
        <v>0</v>
      </c>
      <c r="AO294" s="220" t="str">
        <f t="shared" si="270"/>
        <v/>
      </c>
      <c r="AP294" s="220" t="str">
        <f t="shared" si="271"/>
        <v/>
      </c>
      <c r="AQ294" s="220" t="str">
        <f t="shared" si="272"/>
        <v/>
      </c>
      <c r="AR294" s="220" t="str">
        <f t="shared" si="273"/>
        <v/>
      </c>
      <c r="AS294" s="4" t="str">
        <f t="shared" si="274"/>
        <v/>
      </c>
      <c r="AT294" s="220" t="str">
        <f t="shared" si="275"/>
        <v/>
      </c>
      <c r="AU294" s="220" t="str">
        <f t="shared" si="276"/>
        <v/>
      </c>
      <c r="AV294" s="220" t="str">
        <f t="shared" si="277"/>
        <v/>
      </c>
      <c r="AW294" s="233" t="str">
        <f t="shared" si="278"/>
        <v/>
      </c>
      <c r="AX294" s="233" t="str">
        <f t="shared" si="279"/>
        <v/>
      </c>
      <c r="AY294" s="222" t="str">
        <f t="shared" si="280"/>
        <v/>
      </c>
      <c r="AZ294" s="222" t="str">
        <f t="shared" si="281"/>
        <v/>
      </c>
      <c r="BA294" s="220" t="str">
        <f t="shared" si="282"/>
        <v/>
      </c>
      <c r="BB294" s="222" t="str">
        <f t="shared" si="283"/>
        <v/>
      </c>
      <c r="BC294" s="233" t="str">
        <f t="shared" si="284"/>
        <v/>
      </c>
      <c r="BD294" s="222" t="str">
        <f t="shared" si="285"/>
        <v/>
      </c>
      <c r="BE294" s="222" t="str">
        <f t="shared" si="286"/>
        <v/>
      </c>
      <c r="BF294" s="222" t="str">
        <f t="shared" si="287"/>
        <v/>
      </c>
      <c r="BG294" s="222" t="str">
        <f t="shared" si="288"/>
        <v/>
      </c>
      <c r="BH294" s="222" t="str">
        <f t="shared" si="289"/>
        <v/>
      </c>
      <c r="BI294" s="222" t="str">
        <f t="shared" si="290"/>
        <v/>
      </c>
      <c r="BJ294" s="222" t="str">
        <f t="shared" si="291"/>
        <v/>
      </c>
      <c r="BK294" s="222" t="str">
        <f t="shared" si="292"/>
        <v/>
      </c>
      <c r="BL294" s="220" t="str">
        <f t="shared" si="293"/>
        <v/>
      </c>
      <c r="BM294" s="220" t="str">
        <f t="shared" si="294"/>
        <v/>
      </c>
      <c r="BN294" s="220" t="str">
        <f t="shared" si="295"/>
        <v/>
      </c>
      <c r="BO294" s="220" t="str">
        <f t="shared" si="296"/>
        <v/>
      </c>
      <c r="BP294" s="220" t="str">
        <f>IF(AM294,VLOOKUP(AT294,'Beschäftigungsgruppen Honorare'!$I$17:$J$23,2,FALSE),"")</f>
        <v/>
      </c>
      <c r="BQ294" s="220" t="str">
        <f>IF(AN294,INDEX('Beschäftigungsgruppen Honorare'!$J$28:$M$31,BO294,BN294),"")</f>
        <v/>
      </c>
      <c r="BR294" s="220" t="str">
        <f t="shared" si="297"/>
        <v/>
      </c>
      <c r="BS294" s="220" t="str">
        <f>IF(AM294,VLOOKUP(AT294,'Beschäftigungsgruppen Honorare'!$I$17:$L$23,3,FALSE),"")</f>
        <v/>
      </c>
      <c r="BT294" s="220" t="str">
        <f>IF(AM294,VLOOKUP(AT294,'Beschäftigungsgruppen Honorare'!$I$17:$L$23,4,FALSE),"")</f>
        <v/>
      </c>
      <c r="BU294" s="220" t="b">
        <f>E294&lt;&gt;config!$H$20</f>
        <v>1</v>
      </c>
      <c r="BV294" s="64" t="b">
        <f t="shared" si="298"/>
        <v>0</v>
      </c>
      <c r="BW294" s="53" t="b">
        <f t="shared" si="299"/>
        <v>0</v>
      </c>
      <c r="BX294" s="53"/>
      <c r="BY294" s="53"/>
      <c r="BZ294" s="53"/>
      <c r="CA294" s="53"/>
      <c r="CB294" s="53"/>
      <c r="CI294" s="53"/>
      <c r="CJ294" s="53"/>
      <c r="CK294" s="53"/>
    </row>
    <row r="295" spans="2:89" ht="15" customHeight="1" x14ac:dyDescent="0.2">
      <c r="B295" s="203" t="str">
        <f t="shared" si="300"/>
        <v/>
      </c>
      <c r="C295" s="217"/>
      <c r="D295" s="127"/>
      <c r="E295" s="96"/>
      <c r="F295" s="271"/>
      <c r="G295" s="180"/>
      <c r="H295" s="181"/>
      <c r="I295" s="219"/>
      <c r="J295" s="259"/>
      <c r="K295" s="181"/>
      <c r="L295" s="273"/>
      <c r="M295" s="207" t="str">
        <f t="shared" si="252"/>
        <v/>
      </c>
      <c r="N295" s="160" t="str">
        <f t="shared" si="253"/>
        <v/>
      </c>
      <c r="O295" s="161" t="str">
        <f t="shared" si="306"/>
        <v/>
      </c>
      <c r="P295" s="252" t="str">
        <f t="shared" si="307"/>
        <v/>
      </c>
      <c r="Q295" s="254" t="str">
        <f t="shared" si="308"/>
        <v/>
      </c>
      <c r="R295" s="252" t="str">
        <f t="shared" si="254"/>
        <v/>
      </c>
      <c r="S295" s="258" t="str">
        <f t="shared" si="301"/>
        <v/>
      </c>
      <c r="T295" s="252" t="str">
        <f t="shared" si="302"/>
        <v/>
      </c>
      <c r="U295" s="258" t="str">
        <f t="shared" si="303"/>
        <v/>
      </c>
      <c r="V295" s="252" t="str">
        <f t="shared" si="304"/>
        <v/>
      </c>
      <c r="W295" s="258" t="str">
        <f t="shared" si="305"/>
        <v/>
      </c>
      <c r="X295" s="120"/>
      <c r="Y295" s="267"/>
      <c r="Z295" s="4" t="b">
        <f t="shared" si="255"/>
        <v>1</v>
      </c>
      <c r="AA295" s="4" t="b">
        <f t="shared" si="256"/>
        <v>0</v>
      </c>
      <c r="AB295" s="61" t="str">
        <f t="shared" si="257"/>
        <v/>
      </c>
      <c r="AC295" s="61" t="str">
        <f t="shared" si="258"/>
        <v/>
      </c>
      <c r="AD295" s="61" t="str">
        <f t="shared" si="259"/>
        <v/>
      </c>
      <c r="AE295" s="61" t="str">
        <f t="shared" si="260"/>
        <v/>
      </c>
      <c r="AF295" s="232" t="str">
        <f t="shared" si="261"/>
        <v/>
      </c>
      <c r="AG295" s="61" t="str">
        <f t="shared" si="262"/>
        <v/>
      </c>
      <c r="AH295" s="61" t="b">
        <f t="shared" si="263"/>
        <v>0</v>
      </c>
      <c r="AI295" s="61" t="b">
        <f t="shared" si="264"/>
        <v>1</v>
      </c>
      <c r="AJ295" s="61" t="b">
        <f t="shared" si="265"/>
        <v>1</v>
      </c>
      <c r="AK295" s="61" t="b">
        <f t="shared" si="266"/>
        <v>0</v>
      </c>
      <c r="AL295" s="61" t="b">
        <f t="shared" si="267"/>
        <v>0</v>
      </c>
      <c r="AM295" s="220" t="b">
        <f t="shared" si="268"/>
        <v>0</v>
      </c>
      <c r="AN295" s="220" t="b">
        <f t="shared" si="269"/>
        <v>0</v>
      </c>
      <c r="AO295" s="220" t="str">
        <f t="shared" si="270"/>
        <v/>
      </c>
      <c r="AP295" s="220" t="str">
        <f t="shared" si="271"/>
        <v/>
      </c>
      <c r="AQ295" s="220" t="str">
        <f t="shared" si="272"/>
        <v/>
      </c>
      <c r="AR295" s="220" t="str">
        <f t="shared" si="273"/>
        <v/>
      </c>
      <c r="AS295" s="4" t="str">
        <f t="shared" si="274"/>
        <v/>
      </c>
      <c r="AT295" s="220" t="str">
        <f t="shared" si="275"/>
        <v/>
      </c>
      <c r="AU295" s="220" t="str">
        <f t="shared" si="276"/>
        <v/>
      </c>
      <c r="AV295" s="220" t="str">
        <f t="shared" si="277"/>
        <v/>
      </c>
      <c r="AW295" s="233" t="str">
        <f t="shared" si="278"/>
        <v/>
      </c>
      <c r="AX295" s="233" t="str">
        <f t="shared" si="279"/>
        <v/>
      </c>
      <c r="AY295" s="222" t="str">
        <f t="shared" si="280"/>
        <v/>
      </c>
      <c r="AZ295" s="222" t="str">
        <f t="shared" si="281"/>
        <v/>
      </c>
      <c r="BA295" s="220" t="str">
        <f t="shared" si="282"/>
        <v/>
      </c>
      <c r="BB295" s="222" t="str">
        <f t="shared" si="283"/>
        <v/>
      </c>
      <c r="BC295" s="233" t="str">
        <f t="shared" si="284"/>
        <v/>
      </c>
      <c r="BD295" s="222" t="str">
        <f t="shared" si="285"/>
        <v/>
      </c>
      <c r="BE295" s="222" t="str">
        <f t="shared" si="286"/>
        <v/>
      </c>
      <c r="BF295" s="222" t="str">
        <f t="shared" si="287"/>
        <v/>
      </c>
      <c r="BG295" s="222" t="str">
        <f t="shared" si="288"/>
        <v/>
      </c>
      <c r="BH295" s="222" t="str">
        <f t="shared" si="289"/>
        <v/>
      </c>
      <c r="BI295" s="222" t="str">
        <f t="shared" si="290"/>
        <v/>
      </c>
      <c r="BJ295" s="222" t="str">
        <f t="shared" si="291"/>
        <v/>
      </c>
      <c r="BK295" s="222" t="str">
        <f t="shared" si="292"/>
        <v/>
      </c>
      <c r="BL295" s="220" t="str">
        <f t="shared" si="293"/>
        <v/>
      </c>
      <c r="BM295" s="220" t="str">
        <f t="shared" si="294"/>
        <v/>
      </c>
      <c r="BN295" s="220" t="str">
        <f t="shared" si="295"/>
        <v/>
      </c>
      <c r="BO295" s="220" t="str">
        <f t="shared" si="296"/>
        <v/>
      </c>
      <c r="BP295" s="220" t="str">
        <f>IF(AM295,VLOOKUP(AT295,'Beschäftigungsgruppen Honorare'!$I$17:$J$23,2,FALSE),"")</f>
        <v/>
      </c>
      <c r="BQ295" s="220" t="str">
        <f>IF(AN295,INDEX('Beschäftigungsgruppen Honorare'!$J$28:$M$31,BO295,BN295),"")</f>
        <v/>
      </c>
      <c r="BR295" s="220" t="str">
        <f t="shared" si="297"/>
        <v/>
      </c>
      <c r="BS295" s="220" t="str">
        <f>IF(AM295,VLOOKUP(AT295,'Beschäftigungsgruppen Honorare'!$I$17:$L$23,3,FALSE),"")</f>
        <v/>
      </c>
      <c r="BT295" s="220" t="str">
        <f>IF(AM295,VLOOKUP(AT295,'Beschäftigungsgruppen Honorare'!$I$17:$L$23,4,FALSE),"")</f>
        <v/>
      </c>
      <c r="BU295" s="220" t="b">
        <f>E295&lt;&gt;config!$H$20</f>
        <v>1</v>
      </c>
      <c r="BV295" s="64" t="b">
        <f t="shared" si="298"/>
        <v>0</v>
      </c>
      <c r="BW295" s="53" t="b">
        <f t="shared" si="299"/>
        <v>0</v>
      </c>
      <c r="BX295" s="53"/>
      <c r="BY295" s="53"/>
      <c r="BZ295" s="53"/>
      <c r="CA295" s="53"/>
      <c r="CB295" s="53"/>
      <c r="CI295" s="53"/>
      <c r="CJ295" s="53"/>
      <c r="CK295" s="53"/>
    </row>
    <row r="296" spans="2:89" ht="15" customHeight="1" x14ac:dyDescent="0.2">
      <c r="B296" s="203" t="str">
        <f t="shared" si="300"/>
        <v/>
      </c>
      <c r="C296" s="217"/>
      <c r="D296" s="127"/>
      <c r="E296" s="96"/>
      <c r="F296" s="271"/>
      <c r="G296" s="180"/>
      <c r="H296" s="181"/>
      <c r="I296" s="219"/>
      <c r="J296" s="259"/>
      <c r="K296" s="181"/>
      <c r="L296" s="273"/>
      <c r="M296" s="207" t="str">
        <f t="shared" si="252"/>
        <v/>
      </c>
      <c r="N296" s="160" t="str">
        <f t="shared" si="253"/>
        <v/>
      </c>
      <c r="O296" s="161" t="str">
        <f t="shared" si="306"/>
        <v/>
      </c>
      <c r="P296" s="252" t="str">
        <f t="shared" si="307"/>
        <v/>
      </c>
      <c r="Q296" s="254" t="str">
        <f t="shared" si="308"/>
        <v/>
      </c>
      <c r="R296" s="252" t="str">
        <f t="shared" si="254"/>
        <v/>
      </c>
      <c r="S296" s="258" t="str">
        <f t="shared" si="301"/>
        <v/>
      </c>
      <c r="T296" s="252" t="str">
        <f t="shared" si="302"/>
        <v/>
      </c>
      <c r="U296" s="258" t="str">
        <f t="shared" si="303"/>
        <v/>
      </c>
      <c r="V296" s="252" t="str">
        <f t="shared" si="304"/>
        <v/>
      </c>
      <c r="W296" s="258" t="str">
        <f t="shared" si="305"/>
        <v/>
      </c>
      <c r="X296" s="120"/>
      <c r="Y296" s="267"/>
      <c r="Z296" s="4" t="b">
        <f t="shared" si="255"/>
        <v>1</v>
      </c>
      <c r="AA296" s="4" t="b">
        <f t="shared" si="256"/>
        <v>0</v>
      </c>
      <c r="AB296" s="61" t="str">
        <f t="shared" si="257"/>
        <v/>
      </c>
      <c r="AC296" s="61" t="str">
        <f t="shared" si="258"/>
        <v/>
      </c>
      <c r="AD296" s="61" t="str">
        <f t="shared" si="259"/>
        <v/>
      </c>
      <c r="AE296" s="61" t="str">
        <f t="shared" si="260"/>
        <v/>
      </c>
      <c r="AF296" s="232" t="str">
        <f t="shared" si="261"/>
        <v/>
      </c>
      <c r="AG296" s="61" t="str">
        <f t="shared" si="262"/>
        <v/>
      </c>
      <c r="AH296" s="61" t="b">
        <f t="shared" si="263"/>
        <v>0</v>
      </c>
      <c r="AI296" s="61" t="b">
        <f t="shared" si="264"/>
        <v>1</v>
      </c>
      <c r="AJ296" s="61" t="b">
        <f t="shared" si="265"/>
        <v>1</v>
      </c>
      <c r="AK296" s="61" t="b">
        <f t="shared" si="266"/>
        <v>0</v>
      </c>
      <c r="AL296" s="61" t="b">
        <f t="shared" si="267"/>
        <v>0</v>
      </c>
      <c r="AM296" s="220" t="b">
        <f t="shared" si="268"/>
        <v>0</v>
      </c>
      <c r="AN296" s="220" t="b">
        <f t="shared" si="269"/>
        <v>0</v>
      </c>
      <c r="AO296" s="220" t="str">
        <f t="shared" si="270"/>
        <v/>
      </c>
      <c r="AP296" s="220" t="str">
        <f t="shared" si="271"/>
        <v/>
      </c>
      <c r="AQ296" s="220" t="str">
        <f t="shared" si="272"/>
        <v/>
      </c>
      <c r="AR296" s="220" t="str">
        <f t="shared" si="273"/>
        <v/>
      </c>
      <c r="AS296" s="4" t="str">
        <f t="shared" si="274"/>
        <v/>
      </c>
      <c r="AT296" s="220" t="str">
        <f t="shared" si="275"/>
        <v/>
      </c>
      <c r="AU296" s="220" t="str">
        <f t="shared" si="276"/>
        <v/>
      </c>
      <c r="AV296" s="220" t="str">
        <f t="shared" si="277"/>
        <v/>
      </c>
      <c r="AW296" s="233" t="str">
        <f t="shared" si="278"/>
        <v/>
      </c>
      <c r="AX296" s="233" t="str">
        <f t="shared" si="279"/>
        <v/>
      </c>
      <c r="AY296" s="222" t="str">
        <f t="shared" si="280"/>
        <v/>
      </c>
      <c r="AZ296" s="222" t="str">
        <f t="shared" si="281"/>
        <v/>
      </c>
      <c r="BA296" s="220" t="str">
        <f t="shared" si="282"/>
        <v/>
      </c>
      <c r="BB296" s="222" t="str">
        <f t="shared" si="283"/>
        <v/>
      </c>
      <c r="BC296" s="233" t="str">
        <f t="shared" si="284"/>
        <v/>
      </c>
      <c r="BD296" s="222" t="str">
        <f t="shared" si="285"/>
        <v/>
      </c>
      <c r="BE296" s="222" t="str">
        <f t="shared" si="286"/>
        <v/>
      </c>
      <c r="BF296" s="222" t="str">
        <f t="shared" si="287"/>
        <v/>
      </c>
      <c r="BG296" s="222" t="str">
        <f t="shared" si="288"/>
        <v/>
      </c>
      <c r="BH296" s="222" t="str">
        <f t="shared" si="289"/>
        <v/>
      </c>
      <c r="BI296" s="222" t="str">
        <f t="shared" si="290"/>
        <v/>
      </c>
      <c r="BJ296" s="222" t="str">
        <f t="shared" si="291"/>
        <v/>
      </c>
      <c r="BK296" s="222" t="str">
        <f t="shared" si="292"/>
        <v/>
      </c>
      <c r="BL296" s="220" t="str">
        <f t="shared" si="293"/>
        <v/>
      </c>
      <c r="BM296" s="220" t="str">
        <f t="shared" si="294"/>
        <v/>
      </c>
      <c r="BN296" s="220" t="str">
        <f t="shared" si="295"/>
        <v/>
      </c>
      <c r="BO296" s="220" t="str">
        <f t="shared" si="296"/>
        <v/>
      </c>
      <c r="BP296" s="220" t="str">
        <f>IF(AM296,VLOOKUP(AT296,'Beschäftigungsgruppen Honorare'!$I$17:$J$23,2,FALSE),"")</f>
        <v/>
      </c>
      <c r="BQ296" s="220" t="str">
        <f>IF(AN296,INDEX('Beschäftigungsgruppen Honorare'!$J$28:$M$31,BO296,BN296),"")</f>
        <v/>
      </c>
      <c r="BR296" s="220" t="str">
        <f t="shared" si="297"/>
        <v/>
      </c>
      <c r="BS296" s="220" t="str">
        <f>IF(AM296,VLOOKUP(AT296,'Beschäftigungsgruppen Honorare'!$I$17:$L$23,3,FALSE),"")</f>
        <v/>
      </c>
      <c r="BT296" s="220" t="str">
        <f>IF(AM296,VLOOKUP(AT296,'Beschäftigungsgruppen Honorare'!$I$17:$L$23,4,FALSE),"")</f>
        <v/>
      </c>
      <c r="BU296" s="220" t="b">
        <f>E296&lt;&gt;config!$H$20</f>
        <v>1</v>
      </c>
      <c r="BV296" s="64" t="b">
        <f t="shared" si="298"/>
        <v>0</v>
      </c>
      <c r="BW296" s="53" t="b">
        <f t="shared" si="299"/>
        <v>0</v>
      </c>
      <c r="BX296" s="53"/>
      <c r="BY296" s="53"/>
      <c r="BZ296" s="53"/>
      <c r="CA296" s="53"/>
      <c r="CB296" s="53"/>
      <c r="CI296" s="53"/>
      <c r="CJ296" s="53"/>
      <c r="CK296" s="53"/>
    </row>
    <row r="297" spans="2:89" ht="15" customHeight="1" x14ac:dyDescent="0.2">
      <c r="B297" s="203" t="str">
        <f t="shared" si="300"/>
        <v/>
      </c>
      <c r="C297" s="217"/>
      <c r="D297" s="127"/>
      <c r="E297" s="96"/>
      <c r="F297" s="271"/>
      <c r="G297" s="180"/>
      <c r="H297" s="181"/>
      <c r="I297" s="219"/>
      <c r="J297" s="259"/>
      <c r="K297" s="181"/>
      <c r="L297" s="273"/>
      <c r="M297" s="207" t="str">
        <f t="shared" si="252"/>
        <v/>
      </c>
      <c r="N297" s="160" t="str">
        <f t="shared" si="253"/>
        <v/>
      </c>
      <c r="O297" s="161" t="str">
        <f t="shared" si="306"/>
        <v/>
      </c>
      <c r="P297" s="252" t="str">
        <f t="shared" si="307"/>
        <v/>
      </c>
      <c r="Q297" s="254" t="str">
        <f t="shared" si="308"/>
        <v/>
      </c>
      <c r="R297" s="252" t="str">
        <f t="shared" si="254"/>
        <v/>
      </c>
      <c r="S297" s="258" t="str">
        <f t="shared" si="301"/>
        <v/>
      </c>
      <c r="T297" s="252" t="str">
        <f t="shared" si="302"/>
        <v/>
      </c>
      <c r="U297" s="258" t="str">
        <f t="shared" si="303"/>
        <v/>
      </c>
      <c r="V297" s="252" t="str">
        <f t="shared" si="304"/>
        <v/>
      </c>
      <c r="W297" s="258" t="str">
        <f t="shared" si="305"/>
        <v/>
      </c>
      <c r="X297" s="120"/>
      <c r="Y297" s="267"/>
      <c r="Z297" s="4" t="b">
        <f t="shared" si="255"/>
        <v>1</v>
      </c>
      <c r="AA297" s="4" t="b">
        <f t="shared" si="256"/>
        <v>0</v>
      </c>
      <c r="AB297" s="61" t="str">
        <f t="shared" si="257"/>
        <v/>
      </c>
      <c r="AC297" s="61" t="str">
        <f t="shared" si="258"/>
        <v/>
      </c>
      <c r="AD297" s="61" t="str">
        <f t="shared" si="259"/>
        <v/>
      </c>
      <c r="AE297" s="61" t="str">
        <f t="shared" si="260"/>
        <v/>
      </c>
      <c r="AF297" s="232" t="str">
        <f t="shared" si="261"/>
        <v/>
      </c>
      <c r="AG297" s="61" t="str">
        <f t="shared" si="262"/>
        <v/>
      </c>
      <c r="AH297" s="61" t="b">
        <f t="shared" si="263"/>
        <v>0</v>
      </c>
      <c r="AI297" s="61" t="b">
        <f t="shared" si="264"/>
        <v>1</v>
      </c>
      <c r="AJ297" s="61" t="b">
        <f t="shared" si="265"/>
        <v>1</v>
      </c>
      <c r="AK297" s="61" t="b">
        <f t="shared" si="266"/>
        <v>0</v>
      </c>
      <c r="AL297" s="61" t="b">
        <f t="shared" si="267"/>
        <v>0</v>
      </c>
      <c r="AM297" s="220" t="b">
        <f t="shared" si="268"/>
        <v>0</v>
      </c>
      <c r="AN297" s="220" t="b">
        <f t="shared" si="269"/>
        <v>0</v>
      </c>
      <c r="AO297" s="220" t="str">
        <f t="shared" si="270"/>
        <v/>
      </c>
      <c r="AP297" s="220" t="str">
        <f t="shared" si="271"/>
        <v/>
      </c>
      <c r="AQ297" s="220" t="str">
        <f t="shared" si="272"/>
        <v/>
      </c>
      <c r="AR297" s="220" t="str">
        <f t="shared" si="273"/>
        <v/>
      </c>
      <c r="AS297" s="4" t="str">
        <f t="shared" si="274"/>
        <v/>
      </c>
      <c r="AT297" s="220" t="str">
        <f t="shared" si="275"/>
        <v/>
      </c>
      <c r="AU297" s="220" t="str">
        <f t="shared" si="276"/>
        <v/>
      </c>
      <c r="AV297" s="220" t="str">
        <f t="shared" si="277"/>
        <v/>
      </c>
      <c r="AW297" s="233" t="str">
        <f t="shared" si="278"/>
        <v/>
      </c>
      <c r="AX297" s="233" t="str">
        <f t="shared" si="279"/>
        <v/>
      </c>
      <c r="AY297" s="222" t="str">
        <f t="shared" si="280"/>
        <v/>
      </c>
      <c r="AZ297" s="222" t="str">
        <f t="shared" si="281"/>
        <v/>
      </c>
      <c r="BA297" s="220" t="str">
        <f t="shared" si="282"/>
        <v/>
      </c>
      <c r="BB297" s="222" t="str">
        <f t="shared" si="283"/>
        <v/>
      </c>
      <c r="BC297" s="233" t="str">
        <f t="shared" si="284"/>
        <v/>
      </c>
      <c r="BD297" s="222" t="str">
        <f t="shared" si="285"/>
        <v/>
      </c>
      <c r="BE297" s="222" t="str">
        <f t="shared" si="286"/>
        <v/>
      </c>
      <c r="BF297" s="222" t="str">
        <f t="shared" si="287"/>
        <v/>
      </c>
      <c r="BG297" s="222" t="str">
        <f t="shared" si="288"/>
        <v/>
      </c>
      <c r="BH297" s="222" t="str">
        <f t="shared" si="289"/>
        <v/>
      </c>
      <c r="BI297" s="222" t="str">
        <f t="shared" si="290"/>
        <v/>
      </c>
      <c r="BJ297" s="222" t="str">
        <f t="shared" si="291"/>
        <v/>
      </c>
      <c r="BK297" s="222" t="str">
        <f t="shared" si="292"/>
        <v/>
      </c>
      <c r="BL297" s="220" t="str">
        <f t="shared" si="293"/>
        <v/>
      </c>
      <c r="BM297" s="220" t="str">
        <f t="shared" si="294"/>
        <v/>
      </c>
      <c r="BN297" s="220" t="str">
        <f t="shared" si="295"/>
        <v/>
      </c>
      <c r="BO297" s="220" t="str">
        <f t="shared" si="296"/>
        <v/>
      </c>
      <c r="BP297" s="220" t="str">
        <f>IF(AM297,VLOOKUP(AT297,'Beschäftigungsgruppen Honorare'!$I$17:$J$23,2,FALSE),"")</f>
        <v/>
      </c>
      <c r="BQ297" s="220" t="str">
        <f>IF(AN297,INDEX('Beschäftigungsgruppen Honorare'!$J$28:$M$31,BO297,BN297),"")</f>
        <v/>
      </c>
      <c r="BR297" s="220" t="str">
        <f t="shared" si="297"/>
        <v/>
      </c>
      <c r="BS297" s="220" t="str">
        <f>IF(AM297,VLOOKUP(AT297,'Beschäftigungsgruppen Honorare'!$I$17:$L$23,3,FALSE),"")</f>
        <v/>
      </c>
      <c r="BT297" s="220" t="str">
        <f>IF(AM297,VLOOKUP(AT297,'Beschäftigungsgruppen Honorare'!$I$17:$L$23,4,FALSE),"")</f>
        <v/>
      </c>
      <c r="BU297" s="220" t="b">
        <f>E297&lt;&gt;config!$H$20</f>
        <v>1</v>
      </c>
      <c r="BV297" s="64" t="b">
        <f t="shared" si="298"/>
        <v>0</v>
      </c>
      <c r="BW297" s="53" t="b">
        <f t="shared" si="299"/>
        <v>0</v>
      </c>
      <c r="BX297" s="53"/>
      <c r="BY297" s="53"/>
      <c r="BZ297" s="53"/>
      <c r="CA297" s="53"/>
      <c r="CB297" s="53"/>
      <c r="CI297" s="53"/>
      <c r="CJ297" s="53"/>
      <c r="CK297" s="53"/>
    </row>
    <row r="298" spans="2:89" ht="15" customHeight="1" x14ac:dyDescent="0.2">
      <c r="B298" s="203" t="str">
        <f t="shared" si="300"/>
        <v/>
      </c>
      <c r="C298" s="217"/>
      <c r="D298" s="127"/>
      <c r="E298" s="96"/>
      <c r="F298" s="271"/>
      <c r="G298" s="180"/>
      <c r="H298" s="181"/>
      <c r="I298" s="219"/>
      <c r="J298" s="259"/>
      <c r="K298" s="181"/>
      <c r="L298" s="273"/>
      <c r="M298" s="207" t="str">
        <f t="shared" si="252"/>
        <v/>
      </c>
      <c r="N298" s="160" t="str">
        <f t="shared" si="253"/>
        <v/>
      </c>
      <c r="O298" s="161" t="str">
        <f t="shared" si="306"/>
        <v/>
      </c>
      <c r="P298" s="252" t="str">
        <f t="shared" si="307"/>
        <v/>
      </c>
      <c r="Q298" s="254" t="str">
        <f t="shared" si="308"/>
        <v/>
      </c>
      <c r="R298" s="252" t="str">
        <f t="shared" si="254"/>
        <v/>
      </c>
      <c r="S298" s="258" t="str">
        <f t="shared" si="301"/>
        <v/>
      </c>
      <c r="T298" s="252" t="str">
        <f t="shared" si="302"/>
        <v/>
      </c>
      <c r="U298" s="258" t="str">
        <f t="shared" si="303"/>
        <v/>
      </c>
      <c r="V298" s="252" t="str">
        <f t="shared" si="304"/>
        <v/>
      </c>
      <c r="W298" s="258" t="str">
        <f t="shared" si="305"/>
        <v/>
      </c>
      <c r="X298" s="120"/>
      <c r="Y298" s="267"/>
      <c r="Z298" s="4" t="b">
        <f t="shared" si="255"/>
        <v>1</v>
      </c>
      <c r="AA298" s="4" t="b">
        <f t="shared" si="256"/>
        <v>0</v>
      </c>
      <c r="AB298" s="61" t="str">
        <f t="shared" si="257"/>
        <v/>
      </c>
      <c r="AC298" s="61" t="str">
        <f t="shared" si="258"/>
        <v/>
      </c>
      <c r="AD298" s="61" t="str">
        <f t="shared" si="259"/>
        <v/>
      </c>
      <c r="AE298" s="61" t="str">
        <f t="shared" si="260"/>
        <v/>
      </c>
      <c r="AF298" s="232" t="str">
        <f t="shared" si="261"/>
        <v/>
      </c>
      <c r="AG298" s="61" t="str">
        <f t="shared" si="262"/>
        <v/>
      </c>
      <c r="AH298" s="61" t="b">
        <f t="shared" si="263"/>
        <v>0</v>
      </c>
      <c r="AI298" s="61" t="b">
        <f t="shared" si="264"/>
        <v>1</v>
      </c>
      <c r="AJ298" s="61" t="b">
        <f t="shared" si="265"/>
        <v>1</v>
      </c>
      <c r="AK298" s="61" t="b">
        <f t="shared" si="266"/>
        <v>0</v>
      </c>
      <c r="AL298" s="61" t="b">
        <f t="shared" si="267"/>
        <v>0</v>
      </c>
      <c r="AM298" s="220" t="b">
        <f t="shared" si="268"/>
        <v>0</v>
      </c>
      <c r="AN298" s="220" t="b">
        <f t="shared" si="269"/>
        <v>0</v>
      </c>
      <c r="AO298" s="220" t="str">
        <f t="shared" si="270"/>
        <v/>
      </c>
      <c r="AP298" s="220" t="str">
        <f t="shared" si="271"/>
        <v/>
      </c>
      <c r="AQ298" s="220" t="str">
        <f t="shared" si="272"/>
        <v/>
      </c>
      <c r="AR298" s="220" t="str">
        <f t="shared" si="273"/>
        <v/>
      </c>
      <c r="AS298" s="4" t="str">
        <f t="shared" si="274"/>
        <v/>
      </c>
      <c r="AT298" s="220" t="str">
        <f t="shared" si="275"/>
        <v/>
      </c>
      <c r="AU298" s="220" t="str">
        <f t="shared" si="276"/>
        <v/>
      </c>
      <c r="AV298" s="220" t="str">
        <f t="shared" si="277"/>
        <v/>
      </c>
      <c r="AW298" s="233" t="str">
        <f t="shared" si="278"/>
        <v/>
      </c>
      <c r="AX298" s="233" t="str">
        <f t="shared" si="279"/>
        <v/>
      </c>
      <c r="AY298" s="222" t="str">
        <f t="shared" si="280"/>
        <v/>
      </c>
      <c r="AZ298" s="222" t="str">
        <f t="shared" si="281"/>
        <v/>
      </c>
      <c r="BA298" s="220" t="str">
        <f t="shared" si="282"/>
        <v/>
      </c>
      <c r="BB298" s="222" t="str">
        <f t="shared" si="283"/>
        <v/>
      </c>
      <c r="BC298" s="233" t="str">
        <f t="shared" si="284"/>
        <v/>
      </c>
      <c r="BD298" s="222" t="str">
        <f t="shared" si="285"/>
        <v/>
      </c>
      <c r="BE298" s="222" t="str">
        <f t="shared" si="286"/>
        <v/>
      </c>
      <c r="BF298" s="222" t="str">
        <f t="shared" si="287"/>
        <v/>
      </c>
      <c r="BG298" s="222" t="str">
        <f t="shared" si="288"/>
        <v/>
      </c>
      <c r="BH298" s="222" t="str">
        <f t="shared" si="289"/>
        <v/>
      </c>
      <c r="BI298" s="222" t="str">
        <f t="shared" si="290"/>
        <v/>
      </c>
      <c r="BJ298" s="222" t="str">
        <f t="shared" si="291"/>
        <v/>
      </c>
      <c r="BK298" s="222" t="str">
        <f t="shared" si="292"/>
        <v/>
      </c>
      <c r="BL298" s="220" t="str">
        <f t="shared" si="293"/>
        <v/>
      </c>
      <c r="BM298" s="220" t="str">
        <f t="shared" si="294"/>
        <v/>
      </c>
      <c r="BN298" s="220" t="str">
        <f t="shared" si="295"/>
        <v/>
      </c>
      <c r="BO298" s="220" t="str">
        <f t="shared" si="296"/>
        <v/>
      </c>
      <c r="BP298" s="220" t="str">
        <f>IF(AM298,VLOOKUP(AT298,'Beschäftigungsgruppen Honorare'!$I$17:$J$23,2,FALSE),"")</f>
        <v/>
      </c>
      <c r="BQ298" s="220" t="str">
        <f>IF(AN298,INDEX('Beschäftigungsgruppen Honorare'!$J$28:$M$31,BO298,BN298),"")</f>
        <v/>
      </c>
      <c r="BR298" s="220" t="str">
        <f t="shared" si="297"/>
        <v/>
      </c>
      <c r="BS298" s="220" t="str">
        <f>IF(AM298,VLOOKUP(AT298,'Beschäftigungsgruppen Honorare'!$I$17:$L$23,3,FALSE),"")</f>
        <v/>
      </c>
      <c r="BT298" s="220" t="str">
        <f>IF(AM298,VLOOKUP(AT298,'Beschäftigungsgruppen Honorare'!$I$17:$L$23,4,FALSE),"")</f>
        <v/>
      </c>
      <c r="BU298" s="220" t="b">
        <f>E298&lt;&gt;config!$H$20</f>
        <v>1</v>
      </c>
      <c r="BV298" s="64" t="b">
        <f t="shared" si="298"/>
        <v>0</v>
      </c>
      <c r="BW298" s="53" t="b">
        <f t="shared" si="299"/>
        <v>0</v>
      </c>
      <c r="BX298" s="53"/>
      <c r="BY298" s="53"/>
      <c r="BZ298" s="53"/>
      <c r="CA298" s="53"/>
      <c r="CB298" s="53"/>
      <c r="CI298" s="53"/>
      <c r="CJ298" s="53"/>
      <c r="CK298" s="53"/>
    </row>
    <row r="299" spans="2:89" ht="15" customHeight="1" x14ac:dyDescent="0.2">
      <c r="B299" s="203" t="str">
        <f t="shared" si="300"/>
        <v/>
      </c>
      <c r="C299" s="217"/>
      <c r="D299" s="127"/>
      <c r="E299" s="96"/>
      <c r="F299" s="271"/>
      <c r="G299" s="180"/>
      <c r="H299" s="181"/>
      <c r="I299" s="219"/>
      <c r="J299" s="259"/>
      <c r="K299" s="181"/>
      <c r="L299" s="273"/>
      <c r="M299" s="207" t="str">
        <f t="shared" si="252"/>
        <v/>
      </c>
      <c r="N299" s="160" t="str">
        <f t="shared" si="253"/>
        <v/>
      </c>
      <c r="O299" s="161" t="str">
        <f t="shared" si="306"/>
        <v/>
      </c>
      <c r="P299" s="252" t="str">
        <f t="shared" si="307"/>
        <v/>
      </c>
      <c r="Q299" s="254" t="str">
        <f t="shared" si="308"/>
        <v/>
      </c>
      <c r="R299" s="252" t="str">
        <f t="shared" si="254"/>
        <v/>
      </c>
      <c r="S299" s="258" t="str">
        <f t="shared" si="301"/>
        <v/>
      </c>
      <c r="T299" s="252" t="str">
        <f t="shared" si="302"/>
        <v/>
      </c>
      <c r="U299" s="258" t="str">
        <f t="shared" si="303"/>
        <v/>
      </c>
      <c r="V299" s="252" t="str">
        <f t="shared" si="304"/>
        <v/>
      </c>
      <c r="W299" s="258" t="str">
        <f t="shared" si="305"/>
        <v/>
      </c>
      <c r="X299" s="120"/>
      <c r="Y299" s="267"/>
      <c r="Z299" s="4" t="b">
        <f t="shared" si="255"/>
        <v>1</v>
      </c>
      <c r="AA299" s="4" t="b">
        <f t="shared" si="256"/>
        <v>0</v>
      </c>
      <c r="AB299" s="61" t="str">
        <f t="shared" si="257"/>
        <v/>
      </c>
      <c r="AC299" s="61" t="str">
        <f t="shared" si="258"/>
        <v/>
      </c>
      <c r="AD299" s="61" t="str">
        <f t="shared" si="259"/>
        <v/>
      </c>
      <c r="AE299" s="61" t="str">
        <f t="shared" si="260"/>
        <v/>
      </c>
      <c r="AF299" s="232" t="str">
        <f t="shared" si="261"/>
        <v/>
      </c>
      <c r="AG299" s="61" t="str">
        <f t="shared" si="262"/>
        <v/>
      </c>
      <c r="AH299" s="61" t="b">
        <f t="shared" si="263"/>
        <v>0</v>
      </c>
      <c r="AI299" s="61" t="b">
        <f t="shared" si="264"/>
        <v>1</v>
      </c>
      <c r="AJ299" s="61" t="b">
        <f t="shared" si="265"/>
        <v>1</v>
      </c>
      <c r="AK299" s="61" t="b">
        <f t="shared" si="266"/>
        <v>0</v>
      </c>
      <c r="AL299" s="61" t="b">
        <f t="shared" si="267"/>
        <v>0</v>
      </c>
      <c r="AM299" s="220" t="b">
        <f t="shared" si="268"/>
        <v>0</v>
      </c>
      <c r="AN299" s="220" t="b">
        <f t="shared" si="269"/>
        <v>0</v>
      </c>
      <c r="AO299" s="220" t="str">
        <f t="shared" si="270"/>
        <v/>
      </c>
      <c r="AP299" s="220" t="str">
        <f t="shared" si="271"/>
        <v/>
      </c>
      <c r="AQ299" s="220" t="str">
        <f t="shared" si="272"/>
        <v/>
      </c>
      <c r="AR299" s="220" t="str">
        <f t="shared" si="273"/>
        <v/>
      </c>
      <c r="AS299" s="4" t="str">
        <f t="shared" si="274"/>
        <v/>
      </c>
      <c r="AT299" s="220" t="str">
        <f t="shared" si="275"/>
        <v/>
      </c>
      <c r="AU299" s="220" t="str">
        <f t="shared" si="276"/>
        <v/>
      </c>
      <c r="AV299" s="220" t="str">
        <f t="shared" si="277"/>
        <v/>
      </c>
      <c r="AW299" s="233" t="str">
        <f t="shared" si="278"/>
        <v/>
      </c>
      <c r="AX299" s="233" t="str">
        <f t="shared" si="279"/>
        <v/>
      </c>
      <c r="AY299" s="222" t="str">
        <f t="shared" si="280"/>
        <v/>
      </c>
      <c r="AZ299" s="222" t="str">
        <f t="shared" si="281"/>
        <v/>
      </c>
      <c r="BA299" s="220" t="str">
        <f t="shared" si="282"/>
        <v/>
      </c>
      <c r="BB299" s="222" t="str">
        <f t="shared" si="283"/>
        <v/>
      </c>
      <c r="BC299" s="233" t="str">
        <f t="shared" si="284"/>
        <v/>
      </c>
      <c r="BD299" s="222" t="str">
        <f t="shared" si="285"/>
        <v/>
      </c>
      <c r="BE299" s="222" t="str">
        <f t="shared" si="286"/>
        <v/>
      </c>
      <c r="BF299" s="222" t="str">
        <f t="shared" si="287"/>
        <v/>
      </c>
      <c r="BG299" s="222" t="str">
        <f t="shared" si="288"/>
        <v/>
      </c>
      <c r="BH299" s="222" t="str">
        <f t="shared" si="289"/>
        <v/>
      </c>
      <c r="BI299" s="222" t="str">
        <f t="shared" si="290"/>
        <v/>
      </c>
      <c r="BJ299" s="222" t="str">
        <f t="shared" si="291"/>
        <v/>
      </c>
      <c r="BK299" s="222" t="str">
        <f t="shared" si="292"/>
        <v/>
      </c>
      <c r="BL299" s="220" t="str">
        <f t="shared" si="293"/>
        <v/>
      </c>
      <c r="BM299" s="220" t="str">
        <f t="shared" si="294"/>
        <v/>
      </c>
      <c r="BN299" s="220" t="str">
        <f t="shared" si="295"/>
        <v/>
      </c>
      <c r="BO299" s="220" t="str">
        <f t="shared" si="296"/>
        <v/>
      </c>
      <c r="BP299" s="220" t="str">
        <f>IF(AM299,VLOOKUP(AT299,'Beschäftigungsgruppen Honorare'!$I$17:$J$23,2,FALSE),"")</f>
        <v/>
      </c>
      <c r="BQ299" s="220" t="str">
        <f>IF(AN299,INDEX('Beschäftigungsgruppen Honorare'!$J$28:$M$31,BO299,BN299),"")</f>
        <v/>
      </c>
      <c r="BR299" s="220" t="str">
        <f t="shared" si="297"/>
        <v/>
      </c>
      <c r="BS299" s="220" t="str">
        <f>IF(AM299,VLOOKUP(AT299,'Beschäftigungsgruppen Honorare'!$I$17:$L$23,3,FALSE),"")</f>
        <v/>
      </c>
      <c r="BT299" s="220" t="str">
        <f>IF(AM299,VLOOKUP(AT299,'Beschäftigungsgruppen Honorare'!$I$17:$L$23,4,FALSE),"")</f>
        <v/>
      </c>
      <c r="BU299" s="220" t="b">
        <f>E299&lt;&gt;config!$H$20</f>
        <v>1</v>
      </c>
      <c r="BV299" s="64" t="b">
        <f t="shared" si="298"/>
        <v>0</v>
      </c>
      <c r="BW299" s="53" t="b">
        <f t="shared" si="299"/>
        <v>0</v>
      </c>
      <c r="BX299" s="53"/>
      <c r="BY299" s="53"/>
      <c r="BZ299" s="53"/>
      <c r="CA299" s="53"/>
      <c r="CB299" s="53"/>
      <c r="CI299" s="53"/>
      <c r="CJ299" s="53"/>
      <c r="CK299" s="53"/>
    </row>
    <row r="300" spans="2:89" ht="15" customHeight="1" x14ac:dyDescent="0.2">
      <c r="B300" s="203" t="str">
        <f t="shared" si="300"/>
        <v/>
      </c>
      <c r="C300" s="217"/>
      <c r="D300" s="127"/>
      <c r="E300" s="96"/>
      <c r="F300" s="271"/>
      <c r="G300" s="180"/>
      <c r="H300" s="181"/>
      <c r="I300" s="219"/>
      <c r="J300" s="259"/>
      <c r="K300" s="181"/>
      <c r="L300" s="273"/>
      <c r="M300" s="207" t="str">
        <f t="shared" si="252"/>
        <v/>
      </c>
      <c r="N300" s="160" t="str">
        <f t="shared" si="253"/>
        <v/>
      </c>
      <c r="O300" s="161" t="str">
        <f t="shared" si="306"/>
        <v/>
      </c>
      <c r="P300" s="252" t="str">
        <f t="shared" si="307"/>
        <v/>
      </c>
      <c r="Q300" s="254" t="str">
        <f t="shared" si="308"/>
        <v/>
      </c>
      <c r="R300" s="252" t="str">
        <f t="shared" si="254"/>
        <v/>
      </c>
      <c r="S300" s="258" t="str">
        <f t="shared" si="301"/>
        <v/>
      </c>
      <c r="T300" s="252" t="str">
        <f t="shared" si="302"/>
        <v/>
      </c>
      <c r="U300" s="258" t="str">
        <f t="shared" si="303"/>
        <v/>
      </c>
      <c r="V300" s="252" t="str">
        <f t="shared" si="304"/>
        <v/>
      </c>
      <c r="W300" s="258" t="str">
        <f t="shared" si="305"/>
        <v/>
      </c>
      <c r="X300" s="120"/>
      <c r="Y300" s="267"/>
      <c r="Z300" s="4" t="b">
        <f t="shared" si="255"/>
        <v>1</v>
      </c>
      <c r="AA300" s="4" t="b">
        <f t="shared" si="256"/>
        <v>0</v>
      </c>
      <c r="AB300" s="61" t="str">
        <f t="shared" si="257"/>
        <v/>
      </c>
      <c r="AC300" s="61" t="str">
        <f t="shared" si="258"/>
        <v/>
      </c>
      <c r="AD300" s="61" t="str">
        <f t="shared" si="259"/>
        <v/>
      </c>
      <c r="AE300" s="61" t="str">
        <f t="shared" si="260"/>
        <v/>
      </c>
      <c r="AF300" s="232" t="str">
        <f t="shared" si="261"/>
        <v/>
      </c>
      <c r="AG300" s="61" t="str">
        <f t="shared" si="262"/>
        <v/>
      </c>
      <c r="AH300" s="61" t="b">
        <f t="shared" si="263"/>
        <v>0</v>
      </c>
      <c r="AI300" s="61" t="b">
        <f t="shared" si="264"/>
        <v>1</v>
      </c>
      <c r="AJ300" s="61" t="b">
        <f t="shared" si="265"/>
        <v>1</v>
      </c>
      <c r="AK300" s="61" t="b">
        <f t="shared" si="266"/>
        <v>0</v>
      </c>
      <c r="AL300" s="61" t="b">
        <f t="shared" si="267"/>
        <v>0</v>
      </c>
      <c r="AM300" s="220" t="b">
        <f t="shared" si="268"/>
        <v>0</v>
      </c>
      <c r="AN300" s="220" t="b">
        <f t="shared" si="269"/>
        <v>0</v>
      </c>
      <c r="AO300" s="220" t="str">
        <f t="shared" si="270"/>
        <v/>
      </c>
      <c r="AP300" s="220" t="str">
        <f t="shared" si="271"/>
        <v/>
      </c>
      <c r="AQ300" s="220" t="str">
        <f t="shared" si="272"/>
        <v/>
      </c>
      <c r="AR300" s="220" t="str">
        <f t="shared" si="273"/>
        <v/>
      </c>
      <c r="AS300" s="4" t="str">
        <f t="shared" si="274"/>
        <v/>
      </c>
      <c r="AT300" s="220" t="str">
        <f t="shared" si="275"/>
        <v/>
      </c>
      <c r="AU300" s="220" t="str">
        <f t="shared" si="276"/>
        <v/>
      </c>
      <c r="AV300" s="220" t="str">
        <f t="shared" si="277"/>
        <v/>
      </c>
      <c r="AW300" s="233" t="str">
        <f t="shared" si="278"/>
        <v/>
      </c>
      <c r="AX300" s="233" t="str">
        <f t="shared" si="279"/>
        <v/>
      </c>
      <c r="AY300" s="222" t="str">
        <f t="shared" si="280"/>
        <v/>
      </c>
      <c r="AZ300" s="222" t="str">
        <f t="shared" si="281"/>
        <v/>
      </c>
      <c r="BA300" s="220" t="str">
        <f t="shared" si="282"/>
        <v/>
      </c>
      <c r="BB300" s="222" t="str">
        <f t="shared" si="283"/>
        <v/>
      </c>
      <c r="BC300" s="233" t="str">
        <f t="shared" si="284"/>
        <v/>
      </c>
      <c r="BD300" s="222" t="str">
        <f t="shared" si="285"/>
        <v/>
      </c>
      <c r="BE300" s="222" t="str">
        <f t="shared" si="286"/>
        <v/>
      </c>
      <c r="BF300" s="222" t="str">
        <f t="shared" si="287"/>
        <v/>
      </c>
      <c r="BG300" s="222" t="str">
        <f t="shared" si="288"/>
        <v/>
      </c>
      <c r="BH300" s="222" t="str">
        <f t="shared" si="289"/>
        <v/>
      </c>
      <c r="BI300" s="222" t="str">
        <f t="shared" si="290"/>
        <v/>
      </c>
      <c r="BJ300" s="222" t="str">
        <f t="shared" si="291"/>
        <v/>
      </c>
      <c r="BK300" s="222" t="str">
        <f t="shared" si="292"/>
        <v/>
      </c>
      <c r="BL300" s="220" t="str">
        <f t="shared" si="293"/>
        <v/>
      </c>
      <c r="BM300" s="220" t="str">
        <f t="shared" si="294"/>
        <v/>
      </c>
      <c r="BN300" s="220" t="str">
        <f t="shared" si="295"/>
        <v/>
      </c>
      <c r="BO300" s="220" t="str">
        <f t="shared" si="296"/>
        <v/>
      </c>
      <c r="BP300" s="220" t="str">
        <f>IF(AM300,VLOOKUP(AT300,'Beschäftigungsgruppen Honorare'!$I$17:$J$23,2,FALSE),"")</f>
        <v/>
      </c>
      <c r="BQ300" s="220" t="str">
        <f>IF(AN300,INDEX('Beschäftigungsgruppen Honorare'!$J$28:$M$31,BO300,BN300),"")</f>
        <v/>
      </c>
      <c r="BR300" s="220" t="str">
        <f t="shared" si="297"/>
        <v/>
      </c>
      <c r="BS300" s="220" t="str">
        <f>IF(AM300,VLOOKUP(AT300,'Beschäftigungsgruppen Honorare'!$I$17:$L$23,3,FALSE),"")</f>
        <v/>
      </c>
      <c r="BT300" s="220" t="str">
        <f>IF(AM300,VLOOKUP(AT300,'Beschäftigungsgruppen Honorare'!$I$17:$L$23,4,FALSE),"")</f>
        <v/>
      </c>
      <c r="BU300" s="220" t="b">
        <f>E300&lt;&gt;config!$H$20</f>
        <v>1</v>
      </c>
      <c r="BV300" s="64" t="b">
        <f t="shared" si="298"/>
        <v>0</v>
      </c>
      <c r="BW300" s="53" t="b">
        <f t="shared" si="299"/>
        <v>0</v>
      </c>
      <c r="BX300" s="53"/>
      <c r="BY300" s="53"/>
      <c r="BZ300" s="53"/>
      <c r="CA300" s="53"/>
      <c r="CB300" s="53"/>
      <c r="CI300" s="53"/>
      <c r="CJ300" s="53"/>
      <c r="CK300" s="53"/>
    </row>
    <row r="301" spans="2:89" ht="15" customHeight="1" x14ac:dyDescent="0.2">
      <c r="B301" s="203" t="str">
        <f t="shared" si="300"/>
        <v/>
      </c>
      <c r="C301" s="217"/>
      <c r="D301" s="127"/>
      <c r="E301" s="96"/>
      <c r="F301" s="271"/>
      <c r="G301" s="180"/>
      <c r="H301" s="181"/>
      <c r="I301" s="219"/>
      <c r="J301" s="259"/>
      <c r="K301" s="181"/>
      <c r="L301" s="273"/>
      <c r="M301" s="207" t="str">
        <f t="shared" si="252"/>
        <v/>
      </c>
      <c r="N301" s="160" t="str">
        <f t="shared" si="253"/>
        <v/>
      </c>
      <c r="O301" s="161" t="str">
        <f t="shared" si="306"/>
        <v/>
      </c>
      <c r="P301" s="252" t="str">
        <f t="shared" si="307"/>
        <v/>
      </c>
      <c r="Q301" s="254" t="str">
        <f t="shared" si="308"/>
        <v/>
      </c>
      <c r="R301" s="252" t="str">
        <f t="shared" si="254"/>
        <v/>
      </c>
      <c r="S301" s="258" t="str">
        <f t="shared" si="301"/>
        <v/>
      </c>
      <c r="T301" s="252" t="str">
        <f t="shared" si="302"/>
        <v/>
      </c>
      <c r="U301" s="258" t="str">
        <f t="shared" si="303"/>
        <v/>
      </c>
      <c r="V301" s="252" t="str">
        <f t="shared" si="304"/>
        <v/>
      </c>
      <c r="W301" s="258" t="str">
        <f t="shared" si="305"/>
        <v/>
      </c>
      <c r="X301" s="120"/>
      <c r="Y301" s="267"/>
      <c r="Z301" s="4" t="b">
        <f t="shared" si="255"/>
        <v>1</v>
      </c>
      <c r="AA301" s="4" t="b">
        <f t="shared" si="256"/>
        <v>0</v>
      </c>
      <c r="AB301" s="61" t="str">
        <f t="shared" si="257"/>
        <v/>
      </c>
      <c r="AC301" s="61" t="str">
        <f t="shared" si="258"/>
        <v/>
      </c>
      <c r="AD301" s="61" t="str">
        <f t="shared" si="259"/>
        <v/>
      </c>
      <c r="AE301" s="61" t="str">
        <f t="shared" si="260"/>
        <v/>
      </c>
      <c r="AF301" s="232" t="str">
        <f t="shared" si="261"/>
        <v/>
      </c>
      <c r="AG301" s="61" t="str">
        <f t="shared" si="262"/>
        <v/>
      </c>
      <c r="AH301" s="61" t="b">
        <f t="shared" si="263"/>
        <v>0</v>
      </c>
      <c r="AI301" s="61" t="b">
        <f t="shared" si="264"/>
        <v>1</v>
      </c>
      <c r="AJ301" s="61" t="b">
        <f t="shared" si="265"/>
        <v>1</v>
      </c>
      <c r="AK301" s="61" t="b">
        <f t="shared" si="266"/>
        <v>0</v>
      </c>
      <c r="AL301" s="61" t="b">
        <f t="shared" si="267"/>
        <v>0</v>
      </c>
      <c r="AM301" s="220" t="b">
        <f t="shared" si="268"/>
        <v>0</v>
      </c>
      <c r="AN301" s="220" t="b">
        <f t="shared" si="269"/>
        <v>0</v>
      </c>
      <c r="AO301" s="220" t="str">
        <f t="shared" si="270"/>
        <v/>
      </c>
      <c r="AP301" s="220" t="str">
        <f t="shared" si="271"/>
        <v/>
      </c>
      <c r="AQ301" s="220" t="str">
        <f t="shared" si="272"/>
        <v/>
      </c>
      <c r="AR301" s="220" t="str">
        <f t="shared" si="273"/>
        <v/>
      </c>
      <c r="AS301" s="4" t="str">
        <f t="shared" si="274"/>
        <v/>
      </c>
      <c r="AT301" s="220" t="str">
        <f t="shared" si="275"/>
        <v/>
      </c>
      <c r="AU301" s="220" t="str">
        <f t="shared" si="276"/>
        <v/>
      </c>
      <c r="AV301" s="220" t="str">
        <f t="shared" si="277"/>
        <v/>
      </c>
      <c r="AW301" s="233" t="str">
        <f t="shared" si="278"/>
        <v/>
      </c>
      <c r="AX301" s="233" t="str">
        <f t="shared" si="279"/>
        <v/>
      </c>
      <c r="AY301" s="222" t="str">
        <f t="shared" si="280"/>
        <v/>
      </c>
      <c r="AZ301" s="222" t="str">
        <f t="shared" si="281"/>
        <v/>
      </c>
      <c r="BA301" s="220" t="str">
        <f t="shared" si="282"/>
        <v/>
      </c>
      <c r="BB301" s="222" t="str">
        <f t="shared" si="283"/>
        <v/>
      </c>
      <c r="BC301" s="233" t="str">
        <f t="shared" si="284"/>
        <v/>
      </c>
      <c r="BD301" s="222" t="str">
        <f t="shared" si="285"/>
        <v/>
      </c>
      <c r="BE301" s="222" t="str">
        <f t="shared" si="286"/>
        <v/>
      </c>
      <c r="BF301" s="222" t="str">
        <f t="shared" si="287"/>
        <v/>
      </c>
      <c r="BG301" s="222" t="str">
        <f t="shared" si="288"/>
        <v/>
      </c>
      <c r="BH301" s="222" t="str">
        <f t="shared" si="289"/>
        <v/>
      </c>
      <c r="BI301" s="222" t="str">
        <f t="shared" si="290"/>
        <v/>
      </c>
      <c r="BJ301" s="222" t="str">
        <f t="shared" si="291"/>
        <v/>
      </c>
      <c r="BK301" s="222" t="str">
        <f t="shared" si="292"/>
        <v/>
      </c>
      <c r="BL301" s="220" t="str">
        <f t="shared" si="293"/>
        <v/>
      </c>
      <c r="BM301" s="220" t="str">
        <f t="shared" si="294"/>
        <v/>
      </c>
      <c r="BN301" s="220" t="str">
        <f t="shared" si="295"/>
        <v/>
      </c>
      <c r="BO301" s="220" t="str">
        <f t="shared" si="296"/>
        <v/>
      </c>
      <c r="BP301" s="220" t="str">
        <f>IF(AM301,VLOOKUP(AT301,'Beschäftigungsgruppen Honorare'!$I$17:$J$23,2,FALSE),"")</f>
        <v/>
      </c>
      <c r="BQ301" s="220" t="str">
        <f>IF(AN301,INDEX('Beschäftigungsgruppen Honorare'!$J$28:$M$31,BO301,BN301),"")</f>
        <v/>
      </c>
      <c r="BR301" s="220" t="str">
        <f t="shared" si="297"/>
        <v/>
      </c>
      <c r="BS301" s="220" t="str">
        <f>IF(AM301,VLOOKUP(AT301,'Beschäftigungsgruppen Honorare'!$I$17:$L$23,3,FALSE),"")</f>
        <v/>
      </c>
      <c r="BT301" s="220" t="str">
        <f>IF(AM301,VLOOKUP(AT301,'Beschäftigungsgruppen Honorare'!$I$17:$L$23,4,FALSE),"")</f>
        <v/>
      </c>
      <c r="BU301" s="220" t="b">
        <f>E301&lt;&gt;config!$H$20</f>
        <v>1</v>
      </c>
      <c r="BV301" s="64" t="b">
        <f t="shared" si="298"/>
        <v>0</v>
      </c>
      <c r="BW301" s="53" t="b">
        <f t="shared" si="299"/>
        <v>0</v>
      </c>
      <c r="BX301" s="53"/>
      <c r="BY301" s="53"/>
      <c r="BZ301" s="53"/>
      <c r="CA301" s="53"/>
      <c r="CB301" s="53"/>
      <c r="CI301" s="53"/>
      <c r="CJ301" s="53"/>
      <c r="CK301" s="53"/>
    </row>
    <row r="302" spans="2:89" ht="15" customHeight="1" x14ac:dyDescent="0.2">
      <c r="B302" s="203" t="str">
        <f t="shared" si="300"/>
        <v/>
      </c>
      <c r="C302" s="217"/>
      <c r="D302" s="127"/>
      <c r="E302" s="96"/>
      <c r="F302" s="271"/>
      <c r="G302" s="180"/>
      <c r="H302" s="181"/>
      <c r="I302" s="219"/>
      <c r="J302" s="259"/>
      <c r="K302" s="181"/>
      <c r="L302" s="273"/>
      <c r="M302" s="207" t="str">
        <f t="shared" si="252"/>
        <v/>
      </c>
      <c r="N302" s="160" t="str">
        <f t="shared" si="253"/>
        <v/>
      </c>
      <c r="O302" s="161" t="str">
        <f t="shared" si="306"/>
        <v/>
      </c>
      <c r="P302" s="252" t="str">
        <f t="shared" si="307"/>
        <v/>
      </c>
      <c r="Q302" s="254" t="str">
        <f t="shared" si="308"/>
        <v/>
      </c>
      <c r="R302" s="252" t="str">
        <f t="shared" si="254"/>
        <v/>
      </c>
      <c r="S302" s="258" t="str">
        <f t="shared" si="301"/>
        <v/>
      </c>
      <c r="T302" s="252" t="str">
        <f t="shared" si="302"/>
        <v/>
      </c>
      <c r="U302" s="258" t="str">
        <f t="shared" si="303"/>
        <v/>
      </c>
      <c r="V302" s="252" t="str">
        <f t="shared" si="304"/>
        <v/>
      </c>
      <c r="W302" s="258" t="str">
        <f t="shared" si="305"/>
        <v/>
      </c>
      <c r="X302" s="120"/>
      <c r="Y302" s="267"/>
      <c r="Z302" s="4" t="b">
        <f t="shared" si="255"/>
        <v>1</v>
      </c>
      <c r="AA302" s="4" t="b">
        <f t="shared" si="256"/>
        <v>0</v>
      </c>
      <c r="AB302" s="61" t="str">
        <f t="shared" si="257"/>
        <v/>
      </c>
      <c r="AC302" s="61" t="str">
        <f t="shared" si="258"/>
        <v/>
      </c>
      <c r="AD302" s="61" t="str">
        <f t="shared" si="259"/>
        <v/>
      </c>
      <c r="AE302" s="61" t="str">
        <f t="shared" si="260"/>
        <v/>
      </c>
      <c r="AF302" s="232" t="str">
        <f t="shared" si="261"/>
        <v/>
      </c>
      <c r="AG302" s="61" t="str">
        <f t="shared" si="262"/>
        <v/>
      </c>
      <c r="AH302" s="61" t="b">
        <f t="shared" si="263"/>
        <v>0</v>
      </c>
      <c r="AI302" s="61" t="b">
        <f t="shared" si="264"/>
        <v>1</v>
      </c>
      <c r="AJ302" s="61" t="b">
        <f t="shared" si="265"/>
        <v>1</v>
      </c>
      <c r="AK302" s="61" t="b">
        <f t="shared" si="266"/>
        <v>0</v>
      </c>
      <c r="AL302" s="61" t="b">
        <f t="shared" si="267"/>
        <v>0</v>
      </c>
      <c r="AM302" s="220" t="b">
        <f t="shared" si="268"/>
        <v>0</v>
      </c>
      <c r="AN302" s="220" t="b">
        <f t="shared" si="269"/>
        <v>0</v>
      </c>
      <c r="AO302" s="220" t="str">
        <f t="shared" si="270"/>
        <v/>
      </c>
      <c r="AP302" s="220" t="str">
        <f t="shared" si="271"/>
        <v/>
      </c>
      <c r="AQ302" s="220" t="str">
        <f t="shared" si="272"/>
        <v/>
      </c>
      <c r="AR302" s="220" t="str">
        <f t="shared" si="273"/>
        <v/>
      </c>
      <c r="AS302" s="4" t="str">
        <f t="shared" si="274"/>
        <v/>
      </c>
      <c r="AT302" s="220" t="str">
        <f t="shared" si="275"/>
        <v/>
      </c>
      <c r="AU302" s="220" t="str">
        <f t="shared" si="276"/>
        <v/>
      </c>
      <c r="AV302" s="220" t="str">
        <f t="shared" si="277"/>
        <v/>
      </c>
      <c r="AW302" s="233" t="str">
        <f t="shared" si="278"/>
        <v/>
      </c>
      <c r="AX302" s="233" t="str">
        <f t="shared" si="279"/>
        <v/>
      </c>
      <c r="AY302" s="222" t="str">
        <f t="shared" si="280"/>
        <v/>
      </c>
      <c r="AZ302" s="222" t="str">
        <f t="shared" si="281"/>
        <v/>
      </c>
      <c r="BA302" s="220" t="str">
        <f t="shared" si="282"/>
        <v/>
      </c>
      <c r="BB302" s="222" t="str">
        <f t="shared" si="283"/>
        <v/>
      </c>
      <c r="BC302" s="233" t="str">
        <f t="shared" si="284"/>
        <v/>
      </c>
      <c r="BD302" s="222" t="str">
        <f t="shared" si="285"/>
        <v/>
      </c>
      <c r="BE302" s="222" t="str">
        <f t="shared" si="286"/>
        <v/>
      </c>
      <c r="BF302" s="222" t="str">
        <f t="shared" si="287"/>
        <v/>
      </c>
      <c r="BG302" s="222" t="str">
        <f t="shared" si="288"/>
        <v/>
      </c>
      <c r="BH302" s="222" t="str">
        <f t="shared" si="289"/>
        <v/>
      </c>
      <c r="BI302" s="222" t="str">
        <f t="shared" si="290"/>
        <v/>
      </c>
      <c r="BJ302" s="222" t="str">
        <f t="shared" si="291"/>
        <v/>
      </c>
      <c r="BK302" s="222" t="str">
        <f t="shared" si="292"/>
        <v/>
      </c>
      <c r="BL302" s="220" t="str">
        <f t="shared" si="293"/>
        <v/>
      </c>
      <c r="BM302" s="220" t="str">
        <f t="shared" si="294"/>
        <v/>
      </c>
      <c r="BN302" s="220" t="str">
        <f t="shared" si="295"/>
        <v/>
      </c>
      <c r="BO302" s="220" t="str">
        <f t="shared" si="296"/>
        <v/>
      </c>
      <c r="BP302" s="220" t="str">
        <f>IF(AM302,VLOOKUP(AT302,'Beschäftigungsgruppen Honorare'!$I$17:$J$23,2,FALSE),"")</f>
        <v/>
      </c>
      <c r="BQ302" s="220" t="str">
        <f>IF(AN302,INDEX('Beschäftigungsgruppen Honorare'!$J$28:$M$31,BO302,BN302),"")</f>
        <v/>
      </c>
      <c r="BR302" s="220" t="str">
        <f t="shared" si="297"/>
        <v/>
      </c>
      <c r="BS302" s="220" t="str">
        <f>IF(AM302,VLOOKUP(AT302,'Beschäftigungsgruppen Honorare'!$I$17:$L$23,3,FALSE),"")</f>
        <v/>
      </c>
      <c r="BT302" s="220" t="str">
        <f>IF(AM302,VLOOKUP(AT302,'Beschäftigungsgruppen Honorare'!$I$17:$L$23,4,FALSE),"")</f>
        <v/>
      </c>
      <c r="BU302" s="220" t="b">
        <f>E302&lt;&gt;config!$H$20</f>
        <v>1</v>
      </c>
      <c r="BV302" s="64" t="b">
        <f t="shared" si="298"/>
        <v>0</v>
      </c>
      <c r="BW302" s="53" t="b">
        <f t="shared" si="299"/>
        <v>0</v>
      </c>
      <c r="BX302" s="53"/>
      <c r="BY302" s="53"/>
      <c r="BZ302" s="53"/>
      <c r="CA302" s="53"/>
      <c r="CB302" s="53"/>
      <c r="CI302" s="53"/>
      <c r="CJ302" s="53"/>
      <c r="CK302" s="53"/>
    </row>
    <row r="303" spans="2:89" ht="15" customHeight="1" x14ac:dyDescent="0.2">
      <c r="B303" s="203" t="str">
        <f t="shared" si="300"/>
        <v/>
      </c>
      <c r="C303" s="217"/>
      <c r="D303" s="127"/>
      <c r="E303" s="96"/>
      <c r="F303" s="271"/>
      <c r="G303" s="180"/>
      <c r="H303" s="181"/>
      <c r="I303" s="219"/>
      <c r="J303" s="259"/>
      <c r="K303" s="181"/>
      <c r="L303" s="273"/>
      <c r="M303" s="207" t="str">
        <f t="shared" si="252"/>
        <v/>
      </c>
      <c r="N303" s="160" t="str">
        <f t="shared" si="253"/>
        <v/>
      </c>
      <c r="O303" s="161" t="str">
        <f t="shared" si="306"/>
        <v/>
      </c>
      <c r="P303" s="252" t="str">
        <f t="shared" si="307"/>
        <v/>
      </c>
      <c r="Q303" s="254" t="str">
        <f t="shared" si="308"/>
        <v/>
      </c>
      <c r="R303" s="252" t="str">
        <f t="shared" si="254"/>
        <v/>
      </c>
      <c r="S303" s="258" t="str">
        <f t="shared" si="301"/>
        <v/>
      </c>
      <c r="T303" s="252" t="str">
        <f t="shared" si="302"/>
        <v/>
      </c>
      <c r="U303" s="258" t="str">
        <f t="shared" si="303"/>
        <v/>
      </c>
      <c r="V303" s="252" t="str">
        <f t="shared" si="304"/>
        <v/>
      </c>
      <c r="W303" s="258" t="str">
        <f t="shared" si="305"/>
        <v/>
      </c>
      <c r="X303" s="120"/>
      <c r="Y303" s="267"/>
      <c r="Z303" s="4" t="b">
        <f t="shared" si="255"/>
        <v>1</v>
      </c>
      <c r="AA303" s="4" t="b">
        <f t="shared" si="256"/>
        <v>0</v>
      </c>
      <c r="AB303" s="61" t="str">
        <f t="shared" si="257"/>
        <v/>
      </c>
      <c r="AC303" s="61" t="str">
        <f t="shared" si="258"/>
        <v/>
      </c>
      <c r="AD303" s="61" t="str">
        <f t="shared" si="259"/>
        <v/>
      </c>
      <c r="AE303" s="61" t="str">
        <f t="shared" si="260"/>
        <v/>
      </c>
      <c r="AF303" s="232" t="str">
        <f t="shared" si="261"/>
        <v/>
      </c>
      <c r="AG303" s="61" t="str">
        <f t="shared" si="262"/>
        <v/>
      </c>
      <c r="AH303" s="61" t="b">
        <f t="shared" si="263"/>
        <v>0</v>
      </c>
      <c r="AI303" s="61" t="b">
        <f t="shared" si="264"/>
        <v>1</v>
      </c>
      <c r="AJ303" s="61" t="b">
        <f t="shared" si="265"/>
        <v>1</v>
      </c>
      <c r="AK303" s="61" t="b">
        <f t="shared" si="266"/>
        <v>0</v>
      </c>
      <c r="AL303" s="61" t="b">
        <f t="shared" si="267"/>
        <v>0</v>
      </c>
      <c r="AM303" s="220" t="b">
        <f t="shared" si="268"/>
        <v>0</v>
      </c>
      <c r="AN303" s="220" t="b">
        <f t="shared" si="269"/>
        <v>0</v>
      </c>
      <c r="AO303" s="220" t="str">
        <f t="shared" si="270"/>
        <v/>
      </c>
      <c r="AP303" s="220" t="str">
        <f t="shared" si="271"/>
        <v/>
      </c>
      <c r="AQ303" s="220" t="str">
        <f t="shared" si="272"/>
        <v/>
      </c>
      <c r="AR303" s="220" t="str">
        <f t="shared" si="273"/>
        <v/>
      </c>
      <c r="AS303" s="4" t="str">
        <f t="shared" si="274"/>
        <v/>
      </c>
      <c r="AT303" s="220" t="str">
        <f t="shared" si="275"/>
        <v/>
      </c>
      <c r="AU303" s="220" t="str">
        <f t="shared" si="276"/>
        <v/>
      </c>
      <c r="AV303" s="220" t="str">
        <f t="shared" si="277"/>
        <v/>
      </c>
      <c r="AW303" s="233" t="str">
        <f t="shared" si="278"/>
        <v/>
      </c>
      <c r="AX303" s="233" t="str">
        <f t="shared" si="279"/>
        <v/>
      </c>
      <c r="AY303" s="222" t="str">
        <f t="shared" si="280"/>
        <v/>
      </c>
      <c r="AZ303" s="222" t="str">
        <f t="shared" si="281"/>
        <v/>
      </c>
      <c r="BA303" s="220" t="str">
        <f t="shared" si="282"/>
        <v/>
      </c>
      <c r="BB303" s="222" t="str">
        <f t="shared" si="283"/>
        <v/>
      </c>
      <c r="BC303" s="233" t="str">
        <f t="shared" si="284"/>
        <v/>
      </c>
      <c r="BD303" s="222" t="str">
        <f t="shared" si="285"/>
        <v/>
      </c>
      <c r="BE303" s="222" t="str">
        <f t="shared" si="286"/>
        <v/>
      </c>
      <c r="BF303" s="222" t="str">
        <f t="shared" si="287"/>
        <v/>
      </c>
      <c r="BG303" s="222" t="str">
        <f t="shared" si="288"/>
        <v/>
      </c>
      <c r="BH303" s="222" t="str">
        <f t="shared" si="289"/>
        <v/>
      </c>
      <c r="BI303" s="222" t="str">
        <f t="shared" si="290"/>
        <v/>
      </c>
      <c r="BJ303" s="222" t="str">
        <f t="shared" si="291"/>
        <v/>
      </c>
      <c r="BK303" s="222" t="str">
        <f t="shared" si="292"/>
        <v/>
      </c>
      <c r="BL303" s="220" t="str">
        <f t="shared" si="293"/>
        <v/>
      </c>
      <c r="BM303" s="220" t="str">
        <f t="shared" si="294"/>
        <v/>
      </c>
      <c r="BN303" s="220" t="str">
        <f t="shared" si="295"/>
        <v/>
      </c>
      <c r="BO303" s="220" t="str">
        <f t="shared" si="296"/>
        <v/>
      </c>
      <c r="BP303" s="220" t="str">
        <f>IF(AM303,VLOOKUP(AT303,'Beschäftigungsgruppen Honorare'!$I$17:$J$23,2,FALSE),"")</f>
        <v/>
      </c>
      <c r="BQ303" s="220" t="str">
        <f>IF(AN303,INDEX('Beschäftigungsgruppen Honorare'!$J$28:$M$31,BO303,BN303),"")</f>
        <v/>
      </c>
      <c r="BR303" s="220" t="str">
        <f t="shared" si="297"/>
        <v/>
      </c>
      <c r="BS303" s="220" t="str">
        <f>IF(AM303,VLOOKUP(AT303,'Beschäftigungsgruppen Honorare'!$I$17:$L$23,3,FALSE),"")</f>
        <v/>
      </c>
      <c r="BT303" s="220" t="str">
        <f>IF(AM303,VLOOKUP(AT303,'Beschäftigungsgruppen Honorare'!$I$17:$L$23,4,FALSE),"")</f>
        <v/>
      </c>
      <c r="BU303" s="220" t="b">
        <f>E303&lt;&gt;config!$H$20</f>
        <v>1</v>
      </c>
      <c r="BV303" s="64" t="b">
        <f t="shared" si="298"/>
        <v>0</v>
      </c>
      <c r="BW303" s="53" t="b">
        <f t="shared" si="299"/>
        <v>0</v>
      </c>
      <c r="BX303" s="53"/>
      <c r="BY303" s="53"/>
      <c r="BZ303" s="53"/>
      <c r="CA303" s="53"/>
      <c r="CB303" s="53"/>
      <c r="CI303" s="53"/>
      <c r="CJ303" s="53"/>
      <c r="CK303" s="53"/>
    </row>
    <row r="304" spans="2:89" ht="15" customHeight="1" x14ac:dyDescent="0.2">
      <c r="B304" s="203" t="str">
        <f t="shared" si="300"/>
        <v/>
      </c>
      <c r="C304" s="217"/>
      <c r="D304" s="127"/>
      <c r="E304" s="96"/>
      <c r="F304" s="271"/>
      <c r="G304" s="180"/>
      <c r="H304" s="181"/>
      <c r="I304" s="219"/>
      <c r="J304" s="259"/>
      <c r="K304" s="181"/>
      <c r="L304" s="273"/>
      <c r="M304" s="207" t="str">
        <f t="shared" si="252"/>
        <v/>
      </c>
      <c r="N304" s="160" t="str">
        <f t="shared" si="253"/>
        <v/>
      </c>
      <c r="O304" s="161" t="str">
        <f t="shared" si="306"/>
        <v/>
      </c>
      <c r="P304" s="252" t="str">
        <f t="shared" si="307"/>
        <v/>
      </c>
      <c r="Q304" s="254" t="str">
        <f t="shared" si="308"/>
        <v/>
      </c>
      <c r="R304" s="252" t="str">
        <f t="shared" si="254"/>
        <v/>
      </c>
      <c r="S304" s="258" t="str">
        <f t="shared" si="301"/>
        <v/>
      </c>
      <c r="T304" s="252" t="str">
        <f t="shared" si="302"/>
        <v/>
      </c>
      <c r="U304" s="258" t="str">
        <f t="shared" si="303"/>
        <v/>
      </c>
      <c r="V304" s="252" t="str">
        <f t="shared" si="304"/>
        <v/>
      </c>
      <c r="W304" s="258" t="str">
        <f t="shared" si="305"/>
        <v/>
      </c>
      <c r="X304" s="120"/>
      <c r="Y304" s="267"/>
      <c r="Z304" s="4" t="b">
        <f t="shared" si="255"/>
        <v>1</v>
      </c>
      <c r="AA304" s="4" t="b">
        <f t="shared" si="256"/>
        <v>0</v>
      </c>
      <c r="AB304" s="61" t="str">
        <f t="shared" si="257"/>
        <v/>
      </c>
      <c r="AC304" s="61" t="str">
        <f t="shared" si="258"/>
        <v/>
      </c>
      <c r="AD304" s="61" t="str">
        <f t="shared" si="259"/>
        <v/>
      </c>
      <c r="AE304" s="61" t="str">
        <f t="shared" si="260"/>
        <v/>
      </c>
      <c r="AF304" s="232" t="str">
        <f t="shared" si="261"/>
        <v/>
      </c>
      <c r="AG304" s="61" t="str">
        <f t="shared" si="262"/>
        <v/>
      </c>
      <c r="AH304" s="61" t="b">
        <f t="shared" si="263"/>
        <v>0</v>
      </c>
      <c r="AI304" s="61" t="b">
        <f t="shared" si="264"/>
        <v>1</v>
      </c>
      <c r="AJ304" s="61" t="b">
        <f t="shared" si="265"/>
        <v>1</v>
      </c>
      <c r="AK304" s="61" t="b">
        <f t="shared" si="266"/>
        <v>0</v>
      </c>
      <c r="AL304" s="61" t="b">
        <f t="shared" si="267"/>
        <v>0</v>
      </c>
      <c r="AM304" s="220" t="b">
        <f t="shared" si="268"/>
        <v>0</v>
      </c>
      <c r="AN304" s="220" t="b">
        <f t="shared" si="269"/>
        <v>0</v>
      </c>
      <c r="AO304" s="220" t="str">
        <f t="shared" si="270"/>
        <v/>
      </c>
      <c r="AP304" s="220" t="str">
        <f t="shared" si="271"/>
        <v/>
      </c>
      <c r="AQ304" s="220" t="str">
        <f t="shared" si="272"/>
        <v/>
      </c>
      <c r="AR304" s="220" t="str">
        <f t="shared" si="273"/>
        <v/>
      </c>
      <c r="AS304" s="4" t="str">
        <f t="shared" si="274"/>
        <v/>
      </c>
      <c r="AT304" s="220" t="str">
        <f t="shared" si="275"/>
        <v/>
      </c>
      <c r="AU304" s="220" t="str">
        <f t="shared" si="276"/>
        <v/>
      </c>
      <c r="AV304" s="220" t="str">
        <f t="shared" si="277"/>
        <v/>
      </c>
      <c r="AW304" s="233" t="str">
        <f t="shared" si="278"/>
        <v/>
      </c>
      <c r="AX304" s="233" t="str">
        <f t="shared" si="279"/>
        <v/>
      </c>
      <c r="AY304" s="222" t="str">
        <f t="shared" si="280"/>
        <v/>
      </c>
      <c r="AZ304" s="222" t="str">
        <f t="shared" si="281"/>
        <v/>
      </c>
      <c r="BA304" s="220" t="str">
        <f t="shared" si="282"/>
        <v/>
      </c>
      <c r="BB304" s="222" t="str">
        <f t="shared" si="283"/>
        <v/>
      </c>
      <c r="BC304" s="233" t="str">
        <f t="shared" si="284"/>
        <v/>
      </c>
      <c r="BD304" s="222" t="str">
        <f t="shared" si="285"/>
        <v/>
      </c>
      <c r="BE304" s="222" t="str">
        <f t="shared" si="286"/>
        <v/>
      </c>
      <c r="BF304" s="222" t="str">
        <f t="shared" si="287"/>
        <v/>
      </c>
      <c r="BG304" s="222" t="str">
        <f t="shared" si="288"/>
        <v/>
      </c>
      <c r="BH304" s="222" t="str">
        <f t="shared" si="289"/>
        <v/>
      </c>
      <c r="BI304" s="222" t="str">
        <f t="shared" si="290"/>
        <v/>
      </c>
      <c r="BJ304" s="222" t="str">
        <f t="shared" si="291"/>
        <v/>
      </c>
      <c r="BK304" s="222" t="str">
        <f t="shared" si="292"/>
        <v/>
      </c>
      <c r="BL304" s="220" t="str">
        <f t="shared" si="293"/>
        <v/>
      </c>
      <c r="BM304" s="220" t="str">
        <f t="shared" si="294"/>
        <v/>
      </c>
      <c r="BN304" s="220" t="str">
        <f t="shared" si="295"/>
        <v/>
      </c>
      <c r="BO304" s="220" t="str">
        <f t="shared" si="296"/>
        <v/>
      </c>
      <c r="BP304" s="220" t="str">
        <f>IF(AM304,VLOOKUP(AT304,'Beschäftigungsgruppen Honorare'!$I$17:$J$23,2,FALSE),"")</f>
        <v/>
      </c>
      <c r="BQ304" s="220" t="str">
        <f>IF(AN304,INDEX('Beschäftigungsgruppen Honorare'!$J$28:$M$31,BO304,BN304),"")</f>
        <v/>
      </c>
      <c r="BR304" s="220" t="str">
        <f t="shared" si="297"/>
        <v/>
      </c>
      <c r="BS304" s="220" t="str">
        <f>IF(AM304,VLOOKUP(AT304,'Beschäftigungsgruppen Honorare'!$I$17:$L$23,3,FALSE),"")</f>
        <v/>
      </c>
      <c r="BT304" s="220" t="str">
        <f>IF(AM304,VLOOKUP(AT304,'Beschäftigungsgruppen Honorare'!$I$17:$L$23,4,FALSE),"")</f>
        <v/>
      </c>
      <c r="BU304" s="220" t="b">
        <f>E304&lt;&gt;config!$H$20</f>
        <v>1</v>
      </c>
      <c r="BV304" s="64" t="b">
        <f t="shared" si="298"/>
        <v>0</v>
      </c>
      <c r="BW304" s="53" t="b">
        <f t="shared" si="299"/>
        <v>0</v>
      </c>
      <c r="BX304" s="53"/>
      <c r="BY304" s="53"/>
      <c r="BZ304" s="53"/>
      <c r="CA304" s="53"/>
      <c r="CB304" s="53"/>
      <c r="CI304" s="53"/>
      <c r="CJ304" s="53"/>
      <c r="CK304" s="53"/>
    </row>
    <row r="305" spans="2:89" ht="15" customHeight="1" x14ac:dyDescent="0.2">
      <c r="B305" s="203" t="str">
        <f t="shared" si="300"/>
        <v/>
      </c>
      <c r="C305" s="217"/>
      <c r="D305" s="127"/>
      <c r="E305" s="96"/>
      <c r="F305" s="271"/>
      <c r="G305" s="180"/>
      <c r="H305" s="181"/>
      <c r="I305" s="219"/>
      <c r="J305" s="259"/>
      <c r="K305" s="181"/>
      <c r="L305" s="273"/>
      <c r="M305" s="207" t="str">
        <f t="shared" si="252"/>
        <v/>
      </c>
      <c r="N305" s="160" t="str">
        <f t="shared" si="253"/>
        <v/>
      </c>
      <c r="O305" s="161" t="str">
        <f t="shared" si="306"/>
        <v/>
      </c>
      <c r="P305" s="252" t="str">
        <f t="shared" si="307"/>
        <v/>
      </c>
      <c r="Q305" s="254" t="str">
        <f t="shared" si="308"/>
        <v/>
      </c>
      <c r="R305" s="252" t="str">
        <f t="shared" si="254"/>
        <v/>
      </c>
      <c r="S305" s="258" t="str">
        <f t="shared" si="301"/>
        <v/>
      </c>
      <c r="T305" s="252" t="str">
        <f t="shared" si="302"/>
        <v/>
      </c>
      <c r="U305" s="258" t="str">
        <f t="shared" si="303"/>
        <v/>
      </c>
      <c r="V305" s="252" t="str">
        <f t="shared" si="304"/>
        <v/>
      </c>
      <c r="W305" s="258" t="str">
        <f t="shared" si="305"/>
        <v/>
      </c>
      <c r="X305" s="120"/>
      <c r="Y305" s="267"/>
      <c r="Z305" s="4" t="b">
        <f t="shared" si="255"/>
        <v>1</v>
      </c>
      <c r="AA305" s="4" t="b">
        <f t="shared" si="256"/>
        <v>0</v>
      </c>
      <c r="AB305" s="61" t="str">
        <f t="shared" si="257"/>
        <v/>
      </c>
      <c r="AC305" s="61" t="str">
        <f t="shared" si="258"/>
        <v/>
      </c>
      <c r="AD305" s="61" t="str">
        <f t="shared" si="259"/>
        <v/>
      </c>
      <c r="AE305" s="61" t="str">
        <f t="shared" si="260"/>
        <v/>
      </c>
      <c r="AF305" s="232" t="str">
        <f t="shared" si="261"/>
        <v/>
      </c>
      <c r="AG305" s="61" t="str">
        <f t="shared" si="262"/>
        <v/>
      </c>
      <c r="AH305" s="61" t="b">
        <f t="shared" si="263"/>
        <v>0</v>
      </c>
      <c r="AI305" s="61" t="b">
        <f t="shared" si="264"/>
        <v>1</v>
      </c>
      <c r="AJ305" s="61" t="b">
        <f t="shared" si="265"/>
        <v>1</v>
      </c>
      <c r="AK305" s="61" t="b">
        <f t="shared" si="266"/>
        <v>0</v>
      </c>
      <c r="AL305" s="61" t="b">
        <f t="shared" si="267"/>
        <v>0</v>
      </c>
      <c r="AM305" s="220" t="b">
        <f t="shared" si="268"/>
        <v>0</v>
      </c>
      <c r="AN305" s="220" t="b">
        <f t="shared" si="269"/>
        <v>0</v>
      </c>
      <c r="AO305" s="220" t="str">
        <f t="shared" si="270"/>
        <v/>
      </c>
      <c r="AP305" s="220" t="str">
        <f t="shared" si="271"/>
        <v/>
      </c>
      <c r="AQ305" s="220" t="str">
        <f t="shared" si="272"/>
        <v/>
      </c>
      <c r="AR305" s="220" t="str">
        <f t="shared" si="273"/>
        <v/>
      </c>
      <c r="AS305" s="4" t="str">
        <f t="shared" si="274"/>
        <v/>
      </c>
      <c r="AT305" s="220" t="str">
        <f t="shared" si="275"/>
        <v/>
      </c>
      <c r="AU305" s="220" t="str">
        <f t="shared" si="276"/>
        <v/>
      </c>
      <c r="AV305" s="220" t="str">
        <f t="shared" si="277"/>
        <v/>
      </c>
      <c r="AW305" s="233" t="str">
        <f t="shared" si="278"/>
        <v/>
      </c>
      <c r="AX305" s="233" t="str">
        <f t="shared" si="279"/>
        <v/>
      </c>
      <c r="AY305" s="222" t="str">
        <f t="shared" si="280"/>
        <v/>
      </c>
      <c r="AZ305" s="222" t="str">
        <f t="shared" si="281"/>
        <v/>
      </c>
      <c r="BA305" s="220" t="str">
        <f t="shared" si="282"/>
        <v/>
      </c>
      <c r="BB305" s="222" t="str">
        <f t="shared" si="283"/>
        <v/>
      </c>
      <c r="BC305" s="233" t="str">
        <f t="shared" si="284"/>
        <v/>
      </c>
      <c r="BD305" s="222" t="str">
        <f t="shared" si="285"/>
        <v/>
      </c>
      <c r="BE305" s="222" t="str">
        <f t="shared" si="286"/>
        <v/>
      </c>
      <c r="BF305" s="222" t="str">
        <f t="shared" si="287"/>
        <v/>
      </c>
      <c r="BG305" s="222" t="str">
        <f t="shared" si="288"/>
        <v/>
      </c>
      <c r="BH305" s="222" t="str">
        <f t="shared" si="289"/>
        <v/>
      </c>
      <c r="BI305" s="222" t="str">
        <f t="shared" si="290"/>
        <v/>
      </c>
      <c r="BJ305" s="222" t="str">
        <f t="shared" si="291"/>
        <v/>
      </c>
      <c r="BK305" s="222" t="str">
        <f t="shared" si="292"/>
        <v/>
      </c>
      <c r="BL305" s="220" t="str">
        <f t="shared" si="293"/>
        <v/>
      </c>
      <c r="BM305" s="220" t="str">
        <f t="shared" si="294"/>
        <v/>
      </c>
      <c r="BN305" s="220" t="str">
        <f t="shared" si="295"/>
        <v/>
      </c>
      <c r="BO305" s="220" t="str">
        <f t="shared" si="296"/>
        <v/>
      </c>
      <c r="BP305" s="220" t="str">
        <f>IF(AM305,VLOOKUP(AT305,'Beschäftigungsgruppen Honorare'!$I$17:$J$23,2,FALSE),"")</f>
        <v/>
      </c>
      <c r="BQ305" s="220" t="str">
        <f>IF(AN305,INDEX('Beschäftigungsgruppen Honorare'!$J$28:$M$31,BO305,BN305),"")</f>
        <v/>
      </c>
      <c r="BR305" s="220" t="str">
        <f t="shared" si="297"/>
        <v/>
      </c>
      <c r="BS305" s="220" t="str">
        <f>IF(AM305,VLOOKUP(AT305,'Beschäftigungsgruppen Honorare'!$I$17:$L$23,3,FALSE),"")</f>
        <v/>
      </c>
      <c r="BT305" s="220" t="str">
        <f>IF(AM305,VLOOKUP(AT305,'Beschäftigungsgruppen Honorare'!$I$17:$L$23,4,FALSE),"")</f>
        <v/>
      </c>
      <c r="BU305" s="220" t="b">
        <f>E305&lt;&gt;config!$H$20</f>
        <v>1</v>
      </c>
      <c r="BV305" s="64" t="b">
        <f t="shared" si="298"/>
        <v>0</v>
      </c>
      <c r="BW305" s="53" t="b">
        <f t="shared" si="299"/>
        <v>0</v>
      </c>
      <c r="BX305" s="53"/>
      <c r="BY305" s="53"/>
      <c r="BZ305" s="53"/>
      <c r="CA305" s="53"/>
      <c r="CB305" s="53"/>
      <c r="CI305" s="53"/>
      <c r="CJ305" s="53"/>
      <c r="CK305" s="53"/>
    </row>
    <row r="306" spans="2:89" ht="15" customHeight="1" x14ac:dyDescent="0.2">
      <c r="B306" s="203" t="str">
        <f t="shared" si="300"/>
        <v/>
      </c>
      <c r="C306" s="217"/>
      <c r="D306" s="127"/>
      <c r="E306" s="96"/>
      <c r="F306" s="271"/>
      <c r="G306" s="180"/>
      <c r="H306" s="181"/>
      <c r="I306" s="219"/>
      <c r="J306" s="259"/>
      <c r="K306" s="181"/>
      <c r="L306" s="273"/>
      <c r="M306" s="207" t="str">
        <f t="shared" si="252"/>
        <v/>
      </c>
      <c r="N306" s="160" t="str">
        <f t="shared" si="253"/>
        <v/>
      </c>
      <c r="O306" s="161" t="str">
        <f t="shared" si="306"/>
        <v/>
      </c>
      <c r="P306" s="252" t="str">
        <f t="shared" si="307"/>
        <v/>
      </c>
      <c r="Q306" s="254" t="str">
        <f t="shared" si="308"/>
        <v/>
      </c>
      <c r="R306" s="252" t="str">
        <f t="shared" si="254"/>
        <v/>
      </c>
      <c r="S306" s="258" t="str">
        <f t="shared" si="301"/>
        <v/>
      </c>
      <c r="T306" s="252" t="str">
        <f t="shared" si="302"/>
        <v/>
      </c>
      <c r="U306" s="258" t="str">
        <f t="shared" si="303"/>
        <v/>
      </c>
      <c r="V306" s="252" t="str">
        <f t="shared" si="304"/>
        <v/>
      </c>
      <c r="W306" s="258" t="str">
        <f t="shared" si="305"/>
        <v/>
      </c>
      <c r="X306" s="120"/>
      <c r="Y306" s="267"/>
      <c r="Z306" s="4" t="b">
        <f t="shared" si="255"/>
        <v>1</v>
      </c>
      <c r="AA306" s="4" t="b">
        <f t="shared" si="256"/>
        <v>0</v>
      </c>
      <c r="AB306" s="61" t="str">
        <f t="shared" si="257"/>
        <v/>
      </c>
      <c r="AC306" s="61" t="str">
        <f t="shared" si="258"/>
        <v/>
      </c>
      <c r="AD306" s="61" t="str">
        <f t="shared" si="259"/>
        <v/>
      </c>
      <c r="AE306" s="61" t="str">
        <f t="shared" si="260"/>
        <v/>
      </c>
      <c r="AF306" s="232" t="str">
        <f t="shared" si="261"/>
        <v/>
      </c>
      <c r="AG306" s="61" t="str">
        <f t="shared" si="262"/>
        <v/>
      </c>
      <c r="AH306" s="61" t="b">
        <f t="shared" si="263"/>
        <v>0</v>
      </c>
      <c r="AI306" s="61" t="b">
        <f t="shared" si="264"/>
        <v>1</v>
      </c>
      <c r="AJ306" s="61" t="b">
        <f t="shared" si="265"/>
        <v>1</v>
      </c>
      <c r="AK306" s="61" t="b">
        <f t="shared" si="266"/>
        <v>0</v>
      </c>
      <c r="AL306" s="61" t="b">
        <f t="shared" si="267"/>
        <v>0</v>
      </c>
      <c r="AM306" s="220" t="b">
        <f t="shared" si="268"/>
        <v>0</v>
      </c>
      <c r="AN306" s="220" t="b">
        <f t="shared" si="269"/>
        <v>0</v>
      </c>
      <c r="AO306" s="220" t="str">
        <f t="shared" si="270"/>
        <v/>
      </c>
      <c r="AP306" s="220" t="str">
        <f t="shared" si="271"/>
        <v/>
      </c>
      <c r="AQ306" s="220" t="str">
        <f t="shared" si="272"/>
        <v/>
      </c>
      <c r="AR306" s="220" t="str">
        <f t="shared" si="273"/>
        <v/>
      </c>
      <c r="AS306" s="4" t="str">
        <f t="shared" si="274"/>
        <v/>
      </c>
      <c r="AT306" s="220" t="str">
        <f t="shared" si="275"/>
        <v/>
      </c>
      <c r="AU306" s="220" t="str">
        <f t="shared" si="276"/>
        <v/>
      </c>
      <c r="AV306" s="220" t="str">
        <f t="shared" si="277"/>
        <v/>
      </c>
      <c r="AW306" s="233" t="str">
        <f t="shared" si="278"/>
        <v/>
      </c>
      <c r="AX306" s="233" t="str">
        <f t="shared" si="279"/>
        <v/>
      </c>
      <c r="AY306" s="222" t="str">
        <f t="shared" si="280"/>
        <v/>
      </c>
      <c r="AZ306" s="222" t="str">
        <f t="shared" si="281"/>
        <v/>
      </c>
      <c r="BA306" s="220" t="str">
        <f t="shared" si="282"/>
        <v/>
      </c>
      <c r="BB306" s="222" t="str">
        <f t="shared" si="283"/>
        <v/>
      </c>
      <c r="BC306" s="233" t="str">
        <f t="shared" si="284"/>
        <v/>
      </c>
      <c r="BD306" s="222" t="str">
        <f t="shared" si="285"/>
        <v/>
      </c>
      <c r="BE306" s="222" t="str">
        <f t="shared" si="286"/>
        <v/>
      </c>
      <c r="BF306" s="222" t="str">
        <f t="shared" si="287"/>
        <v/>
      </c>
      <c r="BG306" s="222" t="str">
        <f t="shared" si="288"/>
        <v/>
      </c>
      <c r="BH306" s="222" t="str">
        <f t="shared" si="289"/>
        <v/>
      </c>
      <c r="BI306" s="222" t="str">
        <f t="shared" si="290"/>
        <v/>
      </c>
      <c r="BJ306" s="222" t="str">
        <f t="shared" si="291"/>
        <v/>
      </c>
      <c r="BK306" s="222" t="str">
        <f t="shared" si="292"/>
        <v/>
      </c>
      <c r="BL306" s="220" t="str">
        <f t="shared" si="293"/>
        <v/>
      </c>
      <c r="BM306" s="220" t="str">
        <f t="shared" si="294"/>
        <v/>
      </c>
      <c r="BN306" s="220" t="str">
        <f t="shared" si="295"/>
        <v/>
      </c>
      <c r="BO306" s="220" t="str">
        <f t="shared" si="296"/>
        <v/>
      </c>
      <c r="BP306" s="220" t="str">
        <f>IF(AM306,VLOOKUP(AT306,'Beschäftigungsgruppen Honorare'!$I$17:$J$23,2,FALSE),"")</f>
        <v/>
      </c>
      <c r="BQ306" s="220" t="str">
        <f>IF(AN306,INDEX('Beschäftigungsgruppen Honorare'!$J$28:$M$31,BO306,BN306),"")</f>
        <v/>
      </c>
      <c r="BR306" s="220" t="str">
        <f t="shared" si="297"/>
        <v/>
      </c>
      <c r="BS306" s="220" t="str">
        <f>IF(AM306,VLOOKUP(AT306,'Beschäftigungsgruppen Honorare'!$I$17:$L$23,3,FALSE),"")</f>
        <v/>
      </c>
      <c r="BT306" s="220" t="str">
        <f>IF(AM306,VLOOKUP(AT306,'Beschäftigungsgruppen Honorare'!$I$17:$L$23,4,FALSE),"")</f>
        <v/>
      </c>
      <c r="BU306" s="220" t="b">
        <f>E306&lt;&gt;config!$H$20</f>
        <v>1</v>
      </c>
      <c r="BV306" s="64" t="b">
        <f t="shared" si="298"/>
        <v>0</v>
      </c>
      <c r="BW306" s="53" t="b">
        <f t="shared" si="299"/>
        <v>0</v>
      </c>
      <c r="BX306" s="53"/>
      <c r="BY306" s="53"/>
      <c r="BZ306" s="53"/>
      <c r="CA306" s="53"/>
      <c r="CB306" s="53"/>
      <c r="CI306" s="53"/>
      <c r="CJ306" s="53"/>
      <c r="CK306" s="53"/>
    </row>
    <row r="307" spans="2:89" ht="15" customHeight="1" x14ac:dyDescent="0.2">
      <c r="B307" s="203" t="str">
        <f t="shared" si="300"/>
        <v/>
      </c>
      <c r="C307" s="217"/>
      <c r="D307" s="127"/>
      <c r="E307" s="96"/>
      <c r="F307" s="271"/>
      <c r="G307" s="180"/>
      <c r="H307" s="181"/>
      <c r="I307" s="219"/>
      <c r="J307" s="259"/>
      <c r="K307" s="181"/>
      <c r="L307" s="273"/>
      <c r="M307" s="207" t="str">
        <f t="shared" si="252"/>
        <v/>
      </c>
      <c r="N307" s="160" t="str">
        <f t="shared" si="253"/>
        <v/>
      </c>
      <c r="O307" s="161" t="str">
        <f t="shared" si="306"/>
        <v/>
      </c>
      <c r="P307" s="252" t="str">
        <f t="shared" si="307"/>
        <v/>
      </c>
      <c r="Q307" s="254" t="str">
        <f t="shared" si="308"/>
        <v/>
      </c>
      <c r="R307" s="252" t="str">
        <f t="shared" si="254"/>
        <v/>
      </c>
      <c r="S307" s="258" t="str">
        <f t="shared" si="301"/>
        <v/>
      </c>
      <c r="T307" s="252" t="str">
        <f t="shared" si="302"/>
        <v/>
      </c>
      <c r="U307" s="258" t="str">
        <f t="shared" si="303"/>
        <v/>
      </c>
      <c r="V307" s="252" t="str">
        <f t="shared" si="304"/>
        <v/>
      </c>
      <c r="W307" s="258" t="str">
        <f t="shared" si="305"/>
        <v/>
      </c>
      <c r="X307" s="120"/>
      <c r="Y307" s="267"/>
      <c r="Z307" s="4" t="b">
        <f t="shared" si="255"/>
        <v>1</v>
      </c>
      <c r="AA307" s="4" t="b">
        <f t="shared" si="256"/>
        <v>0</v>
      </c>
      <c r="AB307" s="61" t="str">
        <f t="shared" si="257"/>
        <v/>
      </c>
      <c r="AC307" s="61" t="str">
        <f t="shared" si="258"/>
        <v/>
      </c>
      <c r="AD307" s="61" t="str">
        <f t="shared" si="259"/>
        <v/>
      </c>
      <c r="AE307" s="61" t="str">
        <f t="shared" si="260"/>
        <v/>
      </c>
      <c r="AF307" s="232" t="str">
        <f t="shared" si="261"/>
        <v/>
      </c>
      <c r="AG307" s="61" t="str">
        <f t="shared" si="262"/>
        <v/>
      </c>
      <c r="AH307" s="61" t="b">
        <f t="shared" si="263"/>
        <v>0</v>
      </c>
      <c r="AI307" s="61" t="b">
        <f t="shared" si="264"/>
        <v>1</v>
      </c>
      <c r="AJ307" s="61" t="b">
        <f t="shared" si="265"/>
        <v>1</v>
      </c>
      <c r="AK307" s="61" t="b">
        <f t="shared" si="266"/>
        <v>0</v>
      </c>
      <c r="AL307" s="61" t="b">
        <f t="shared" si="267"/>
        <v>0</v>
      </c>
      <c r="AM307" s="220" t="b">
        <f t="shared" si="268"/>
        <v>0</v>
      </c>
      <c r="AN307" s="220" t="b">
        <f t="shared" si="269"/>
        <v>0</v>
      </c>
      <c r="AO307" s="220" t="str">
        <f t="shared" si="270"/>
        <v/>
      </c>
      <c r="AP307" s="220" t="str">
        <f t="shared" si="271"/>
        <v/>
      </c>
      <c r="AQ307" s="220" t="str">
        <f t="shared" si="272"/>
        <v/>
      </c>
      <c r="AR307" s="220" t="str">
        <f t="shared" si="273"/>
        <v/>
      </c>
      <c r="AS307" s="4" t="str">
        <f t="shared" si="274"/>
        <v/>
      </c>
      <c r="AT307" s="220" t="str">
        <f t="shared" si="275"/>
        <v/>
      </c>
      <c r="AU307" s="220" t="str">
        <f t="shared" si="276"/>
        <v/>
      </c>
      <c r="AV307" s="220" t="str">
        <f t="shared" si="277"/>
        <v/>
      </c>
      <c r="AW307" s="233" t="str">
        <f t="shared" si="278"/>
        <v/>
      </c>
      <c r="AX307" s="233" t="str">
        <f t="shared" si="279"/>
        <v/>
      </c>
      <c r="AY307" s="222" t="str">
        <f t="shared" si="280"/>
        <v/>
      </c>
      <c r="AZ307" s="222" t="str">
        <f t="shared" si="281"/>
        <v/>
      </c>
      <c r="BA307" s="220" t="str">
        <f t="shared" si="282"/>
        <v/>
      </c>
      <c r="BB307" s="222" t="str">
        <f t="shared" si="283"/>
        <v/>
      </c>
      <c r="BC307" s="233" t="str">
        <f t="shared" si="284"/>
        <v/>
      </c>
      <c r="BD307" s="222" t="str">
        <f t="shared" si="285"/>
        <v/>
      </c>
      <c r="BE307" s="222" t="str">
        <f t="shared" si="286"/>
        <v/>
      </c>
      <c r="BF307" s="222" t="str">
        <f t="shared" si="287"/>
        <v/>
      </c>
      <c r="BG307" s="222" t="str">
        <f t="shared" si="288"/>
        <v/>
      </c>
      <c r="BH307" s="222" t="str">
        <f t="shared" si="289"/>
        <v/>
      </c>
      <c r="BI307" s="222" t="str">
        <f t="shared" si="290"/>
        <v/>
      </c>
      <c r="BJ307" s="222" t="str">
        <f t="shared" si="291"/>
        <v/>
      </c>
      <c r="BK307" s="222" t="str">
        <f t="shared" si="292"/>
        <v/>
      </c>
      <c r="BL307" s="220" t="str">
        <f t="shared" si="293"/>
        <v/>
      </c>
      <c r="BM307" s="220" t="str">
        <f t="shared" si="294"/>
        <v/>
      </c>
      <c r="BN307" s="220" t="str">
        <f t="shared" si="295"/>
        <v/>
      </c>
      <c r="BO307" s="220" t="str">
        <f t="shared" si="296"/>
        <v/>
      </c>
      <c r="BP307" s="220" t="str">
        <f>IF(AM307,VLOOKUP(AT307,'Beschäftigungsgruppen Honorare'!$I$17:$J$23,2,FALSE),"")</f>
        <v/>
      </c>
      <c r="BQ307" s="220" t="str">
        <f>IF(AN307,INDEX('Beschäftigungsgruppen Honorare'!$J$28:$M$31,BO307,BN307),"")</f>
        <v/>
      </c>
      <c r="BR307" s="220" t="str">
        <f t="shared" si="297"/>
        <v/>
      </c>
      <c r="BS307" s="220" t="str">
        <f>IF(AM307,VLOOKUP(AT307,'Beschäftigungsgruppen Honorare'!$I$17:$L$23,3,FALSE),"")</f>
        <v/>
      </c>
      <c r="BT307" s="220" t="str">
        <f>IF(AM307,VLOOKUP(AT307,'Beschäftigungsgruppen Honorare'!$I$17:$L$23,4,FALSE),"")</f>
        <v/>
      </c>
      <c r="BU307" s="220" t="b">
        <f>E307&lt;&gt;config!$H$20</f>
        <v>1</v>
      </c>
      <c r="BV307" s="64" t="b">
        <f t="shared" si="298"/>
        <v>0</v>
      </c>
      <c r="BW307" s="53" t="b">
        <f t="shared" si="299"/>
        <v>0</v>
      </c>
      <c r="BX307" s="53"/>
      <c r="BY307" s="53"/>
      <c r="BZ307" s="53"/>
      <c r="CA307" s="53"/>
      <c r="CB307" s="53"/>
      <c r="CI307" s="53"/>
      <c r="CJ307" s="53"/>
      <c r="CK307" s="53"/>
    </row>
    <row r="308" spans="2:89" ht="15" customHeight="1" x14ac:dyDescent="0.2">
      <c r="B308" s="203" t="str">
        <f t="shared" si="300"/>
        <v/>
      </c>
      <c r="C308" s="217"/>
      <c r="D308" s="127"/>
      <c r="E308" s="96"/>
      <c r="F308" s="271"/>
      <c r="G308" s="180"/>
      <c r="H308" s="181"/>
      <c r="I308" s="219"/>
      <c r="J308" s="259"/>
      <c r="K308" s="181"/>
      <c r="L308" s="273"/>
      <c r="M308" s="207" t="str">
        <f t="shared" si="252"/>
        <v/>
      </c>
      <c r="N308" s="160" t="str">
        <f t="shared" si="253"/>
        <v/>
      </c>
      <c r="O308" s="161" t="str">
        <f t="shared" si="306"/>
        <v/>
      </c>
      <c r="P308" s="252" t="str">
        <f t="shared" si="307"/>
        <v/>
      </c>
      <c r="Q308" s="254" t="str">
        <f t="shared" si="308"/>
        <v/>
      </c>
      <c r="R308" s="252" t="str">
        <f t="shared" si="254"/>
        <v/>
      </c>
      <c r="S308" s="258" t="str">
        <f t="shared" si="301"/>
        <v/>
      </c>
      <c r="T308" s="252" t="str">
        <f t="shared" si="302"/>
        <v/>
      </c>
      <c r="U308" s="258" t="str">
        <f t="shared" si="303"/>
        <v/>
      </c>
      <c r="V308" s="252" t="str">
        <f t="shared" si="304"/>
        <v/>
      </c>
      <c r="W308" s="258" t="str">
        <f t="shared" si="305"/>
        <v/>
      </c>
      <c r="X308" s="120"/>
      <c r="Y308" s="267"/>
      <c r="Z308" s="4" t="b">
        <f t="shared" si="255"/>
        <v>1</v>
      </c>
      <c r="AA308" s="4" t="b">
        <f t="shared" si="256"/>
        <v>0</v>
      </c>
      <c r="AB308" s="61" t="str">
        <f t="shared" si="257"/>
        <v/>
      </c>
      <c r="AC308" s="61" t="str">
        <f t="shared" si="258"/>
        <v/>
      </c>
      <c r="AD308" s="61" t="str">
        <f t="shared" si="259"/>
        <v/>
      </c>
      <c r="AE308" s="61" t="str">
        <f t="shared" si="260"/>
        <v/>
      </c>
      <c r="AF308" s="232" t="str">
        <f t="shared" si="261"/>
        <v/>
      </c>
      <c r="AG308" s="61" t="str">
        <f t="shared" si="262"/>
        <v/>
      </c>
      <c r="AH308" s="61" t="b">
        <f t="shared" si="263"/>
        <v>0</v>
      </c>
      <c r="AI308" s="61" t="b">
        <f t="shared" si="264"/>
        <v>1</v>
      </c>
      <c r="AJ308" s="61" t="b">
        <f t="shared" si="265"/>
        <v>1</v>
      </c>
      <c r="AK308" s="61" t="b">
        <f t="shared" si="266"/>
        <v>0</v>
      </c>
      <c r="AL308" s="61" t="b">
        <f t="shared" si="267"/>
        <v>0</v>
      </c>
      <c r="AM308" s="220" t="b">
        <f t="shared" si="268"/>
        <v>0</v>
      </c>
      <c r="AN308" s="220" t="b">
        <f t="shared" si="269"/>
        <v>0</v>
      </c>
      <c r="AO308" s="220" t="str">
        <f t="shared" si="270"/>
        <v/>
      </c>
      <c r="AP308" s="220" t="str">
        <f t="shared" si="271"/>
        <v/>
      </c>
      <c r="AQ308" s="220" t="str">
        <f t="shared" si="272"/>
        <v/>
      </c>
      <c r="AR308" s="220" t="str">
        <f t="shared" si="273"/>
        <v/>
      </c>
      <c r="AS308" s="4" t="str">
        <f t="shared" si="274"/>
        <v/>
      </c>
      <c r="AT308" s="220" t="str">
        <f t="shared" si="275"/>
        <v/>
      </c>
      <c r="AU308" s="220" t="str">
        <f t="shared" si="276"/>
        <v/>
      </c>
      <c r="AV308" s="220" t="str">
        <f t="shared" si="277"/>
        <v/>
      </c>
      <c r="AW308" s="233" t="str">
        <f t="shared" si="278"/>
        <v/>
      </c>
      <c r="AX308" s="233" t="str">
        <f t="shared" si="279"/>
        <v/>
      </c>
      <c r="AY308" s="222" t="str">
        <f t="shared" si="280"/>
        <v/>
      </c>
      <c r="AZ308" s="222" t="str">
        <f t="shared" si="281"/>
        <v/>
      </c>
      <c r="BA308" s="220" t="str">
        <f t="shared" si="282"/>
        <v/>
      </c>
      <c r="BB308" s="222" t="str">
        <f t="shared" si="283"/>
        <v/>
      </c>
      <c r="BC308" s="233" t="str">
        <f t="shared" si="284"/>
        <v/>
      </c>
      <c r="BD308" s="222" t="str">
        <f t="shared" si="285"/>
        <v/>
      </c>
      <c r="BE308" s="222" t="str">
        <f t="shared" si="286"/>
        <v/>
      </c>
      <c r="BF308" s="222" t="str">
        <f t="shared" si="287"/>
        <v/>
      </c>
      <c r="BG308" s="222" t="str">
        <f t="shared" si="288"/>
        <v/>
      </c>
      <c r="BH308" s="222" t="str">
        <f t="shared" si="289"/>
        <v/>
      </c>
      <c r="BI308" s="222" t="str">
        <f t="shared" si="290"/>
        <v/>
      </c>
      <c r="BJ308" s="222" t="str">
        <f t="shared" si="291"/>
        <v/>
      </c>
      <c r="BK308" s="222" t="str">
        <f t="shared" si="292"/>
        <v/>
      </c>
      <c r="BL308" s="220" t="str">
        <f t="shared" si="293"/>
        <v/>
      </c>
      <c r="BM308" s="220" t="str">
        <f t="shared" si="294"/>
        <v/>
      </c>
      <c r="BN308" s="220" t="str">
        <f t="shared" si="295"/>
        <v/>
      </c>
      <c r="BO308" s="220" t="str">
        <f t="shared" si="296"/>
        <v/>
      </c>
      <c r="BP308" s="220" t="str">
        <f>IF(AM308,VLOOKUP(AT308,'Beschäftigungsgruppen Honorare'!$I$17:$J$23,2,FALSE),"")</f>
        <v/>
      </c>
      <c r="BQ308" s="220" t="str">
        <f>IF(AN308,INDEX('Beschäftigungsgruppen Honorare'!$J$28:$M$31,BO308,BN308),"")</f>
        <v/>
      </c>
      <c r="BR308" s="220" t="str">
        <f t="shared" si="297"/>
        <v/>
      </c>
      <c r="BS308" s="220" t="str">
        <f>IF(AM308,VLOOKUP(AT308,'Beschäftigungsgruppen Honorare'!$I$17:$L$23,3,FALSE),"")</f>
        <v/>
      </c>
      <c r="BT308" s="220" t="str">
        <f>IF(AM308,VLOOKUP(AT308,'Beschäftigungsgruppen Honorare'!$I$17:$L$23,4,FALSE),"")</f>
        <v/>
      </c>
      <c r="BU308" s="220" t="b">
        <f>E308&lt;&gt;config!$H$20</f>
        <v>1</v>
      </c>
      <c r="BV308" s="64" t="b">
        <f t="shared" si="298"/>
        <v>0</v>
      </c>
      <c r="BW308" s="53" t="b">
        <f t="shared" si="299"/>
        <v>0</v>
      </c>
      <c r="BX308" s="53"/>
      <c r="BY308" s="53"/>
      <c r="BZ308" s="53"/>
      <c r="CA308" s="53"/>
      <c r="CB308" s="53"/>
      <c r="CI308" s="53"/>
      <c r="CJ308" s="53"/>
      <c r="CK308" s="53"/>
    </row>
    <row r="309" spans="2:89" ht="15" customHeight="1" x14ac:dyDescent="0.2">
      <c r="B309" s="203" t="str">
        <f t="shared" si="300"/>
        <v/>
      </c>
      <c r="C309" s="217"/>
      <c r="D309" s="127"/>
      <c r="E309" s="96"/>
      <c r="F309" s="271"/>
      <c r="G309" s="180"/>
      <c r="H309" s="181"/>
      <c r="I309" s="219"/>
      <c r="J309" s="259"/>
      <c r="K309" s="181"/>
      <c r="L309" s="273"/>
      <c r="M309" s="207" t="str">
        <f t="shared" si="252"/>
        <v/>
      </c>
      <c r="N309" s="160" t="str">
        <f t="shared" si="253"/>
        <v/>
      </c>
      <c r="O309" s="161" t="str">
        <f t="shared" si="306"/>
        <v/>
      </c>
      <c r="P309" s="252" t="str">
        <f t="shared" si="307"/>
        <v/>
      </c>
      <c r="Q309" s="254" t="str">
        <f t="shared" si="308"/>
        <v/>
      </c>
      <c r="R309" s="252" t="str">
        <f t="shared" si="254"/>
        <v/>
      </c>
      <c r="S309" s="258" t="str">
        <f t="shared" si="301"/>
        <v/>
      </c>
      <c r="T309" s="252" t="str">
        <f t="shared" si="302"/>
        <v/>
      </c>
      <c r="U309" s="258" t="str">
        <f t="shared" si="303"/>
        <v/>
      </c>
      <c r="V309" s="252" t="str">
        <f t="shared" si="304"/>
        <v/>
      </c>
      <c r="W309" s="258" t="str">
        <f t="shared" si="305"/>
        <v/>
      </c>
      <c r="X309" s="120"/>
      <c r="Y309" s="267"/>
      <c r="Z309" s="4" t="b">
        <f t="shared" si="255"/>
        <v>1</v>
      </c>
      <c r="AA309" s="4" t="b">
        <f t="shared" si="256"/>
        <v>0</v>
      </c>
      <c r="AB309" s="61" t="str">
        <f t="shared" si="257"/>
        <v/>
      </c>
      <c r="AC309" s="61" t="str">
        <f t="shared" si="258"/>
        <v/>
      </c>
      <c r="AD309" s="61" t="str">
        <f t="shared" si="259"/>
        <v/>
      </c>
      <c r="AE309" s="61" t="str">
        <f t="shared" si="260"/>
        <v/>
      </c>
      <c r="AF309" s="232" t="str">
        <f t="shared" si="261"/>
        <v/>
      </c>
      <c r="AG309" s="61" t="str">
        <f t="shared" si="262"/>
        <v/>
      </c>
      <c r="AH309" s="61" t="b">
        <f t="shared" si="263"/>
        <v>0</v>
      </c>
      <c r="AI309" s="61" t="b">
        <f t="shared" si="264"/>
        <v>1</v>
      </c>
      <c r="AJ309" s="61" t="b">
        <f t="shared" si="265"/>
        <v>1</v>
      </c>
      <c r="AK309" s="61" t="b">
        <f t="shared" si="266"/>
        <v>0</v>
      </c>
      <c r="AL309" s="61" t="b">
        <f t="shared" si="267"/>
        <v>0</v>
      </c>
      <c r="AM309" s="220" t="b">
        <f t="shared" si="268"/>
        <v>0</v>
      </c>
      <c r="AN309" s="220" t="b">
        <f t="shared" si="269"/>
        <v>0</v>
      </c>
      <c r="AO309" s="220" t="str">
        <f t="shared" si="270"/>
        <v/>
      </c>
      <c r="AP309" s="220" t="str">
        <f t="shared" si="271"/>
        <v/>
      </c>
      <c r="AQ309" s="220" t="str">
        <f t="shared" si="272"/>
        <v/>
      </c>
      <c r="AR309" s="220" t="str">
        <f t="shared" si="273"/>
        <v/>
      </c>
      <c r="AS309" s="4" t="str">
        <f t="shared" si="274"/>
        <v/>
      </c>
      <c r="AT309" s="220" t="str">
        <f t="shared" si="275"/>
        <v/>
      </c>
      <c r="AU309" s="220" t="str">
        <f t="shared" si="276"/>
        <v/>
      </c>
      <c r="AV309" s="220" t="str">
        <f t="shared" si="277"/>
        <v/>
      </c>
      <c r="AW309" s="233" t="str">
        <f t="shared" si="278"/>
        <v/>
      </c>
      <c r="AX309" s="233" t="str">
        <f t="shared" si="279"/>
        <v/>
      </c>
      <c r="AY309" s="222" t="str">
        <f t="shared" si="280"/>
        <v/>
      </c>
      <c r="AZ309" s="222" t="str">
        <f t="shared" si="281"/>
        <v/>
      </c>
      <c r="BA309" s="220" t="str">
        <f t="shared" si="282"/>
        <v/>
      </c>
      <c r="BB309" s="222" t="str">
        <f t="shared" si="283"/>
        <v/>
      </c>
      <c r="BC309" s="233" t="str">
        <f t="shared" si="284"/>
        <v/>
      </c>
      <c r="BD309" s="222" t="str">
        <f t="shared" si="285"/>
        <v/>
      </c>
      <c r="BE309" s="222" t="str">
        <f t="shared" si="286"/>
        <v/>
      </c>
      <c r="BF309" s="222" t="str">
        <f t="shared" si="287"/>
        <v/>
      </c>
      <c r="BG309" s="222" t="str">
        <f t="shared" si="288"/>
        <v/>
      </c>
      <c r="BH309" s="222" t="str">
        <f t="shared" si="289"/>
        <v/>
      </c>
      <c r="BI309" s="222" t="str">
        <f t="shared" si="290"/>
        <v/>
      </c>
      <c r="BJ309" s="222" t="str">
        <f t="shared" si="291"/>
        <v/>
      </c>
      <c r="BK309" s="222" t="str">
        <f t="shared" si="292"/>
        <v/>
      </c>
      <c r="BL309" s="220" t="str">
        <f t="shared" si="293"/>
        <v/>
      </c>
      <c r="BM309" s="220" t="str">
        <f t="shared" si="294"/>
        <v/>
      </c>
      <c r="BN309" s="220" t="str">
        <f t="shared" si="295"/>
        <v/>
      </c>
      <c r="BO309" s="220" t="str">
        <f t="shared" si="296"/>
        <v/>
      </c>
      <c r="BP309" s="220" t="str">
        <f>IF(AM309,VLOOKUP(AT309,'Beschäftigungsgruppen Honorare'!$I$17:$J$23,2,FALSE),"")</f>
        <v/>
      </c>
      <c r="BQ309" s="220" t="str">
        <f>IF(AN309,INDEX('Beschäftigungsgruppen Honorare'!$J$28:$M$31,BO309,BN309),"")</f>
        <v/>
      </c>
      <c r="BR309" s="220" t="str">
        <f t="shared" si="297"/>
        <v/>
      </c>
      <c r="BS309" s="220" t="str">
        <f>IF(AM309,VLOOKUP(AT309,'Beschäftigungsgruppen Honorare'!$I$17:$L$23,3,FALSE),"")</f>
        <v/>
      </c>
      <c r="BT309" s="220" t="str">
        <f>IF(AM309,VLOOKUP(AT309,'Beschäftigungsgruppen Honorare'!$I$17:$L$23,4,FALSE),"")</f>
        <v/>
      </c>
      <c r="BU309" s="220" t="b">
        <f>E309&lt;&gt;config!$H$20</f>
        <v>1</v>
      </c>
      <c r="BV309" s="64" t="b">
        <f t="shared" si="298"/>
        <v>0</v>
      </c>
      <c r="BW309" s="53" t="b">
        <f t="shared" si="299"/>
        <v>0</v>
      </c>
      <c r="BX309" s="53"/>
      <c r="BY309" s="53"/>
      <c r="BZ309" s="53"/>
      <c r="CA309" s="53"/>
      <c r="CB309" s="53"/>
      <c r="CI309" s="53"/>
      <c r="CJ309" s="53"/>
      <c r="CK309" s="53"/>
    </row>
    <row r="310" spans="2:89" ht="15" customHeight="1" x14ac:dyDescent="0.2">
      <c r="B310" s="203" t="str">
        <f t="shared" si="300"/>
        <v/>
      </c>
      <c r="C310" s="217"/>
      <c r="D310" s="127"/>
      <c r="E310" s="96"/>
      <c r="F310" s="271"/>
      <c r="G310" s="180"/>
      <c r="H310" s="181"/>
      <c r="I310" s="219"/>
      <c r="J310" s="259"/>
      <c r="K310" s="181"/>
      <c r="L310" s="273"/>
      <c r="M310" s="207" t="str">
        <f t="shared" si="252"/>
        <v/>
      </c>
      <c r="N310" s="160" t="str">
        <f t="shared" si="253"/>
        <v/>
      </c>
      <c r="O310" s="161" t="str">
        <f t="shared" si="306"/>
        <v/>
      </c>
      <c r="P310" s="252" t="str">
        <f t="shared" si="307"/>
        <v/>
      </c>
      <c r="Q310" s="254" t="str">
        <f t="shared" si="308"/>
        <v/>
      </c>
      <c r="R310" s="252" t="str">
        <f t="shared" si="254"/>
        <v/>
      </c>
      <c r="S310" s="258" t="str">
        <f t="shared" si="301"/>
        <v/>
      </c>
      <c r="T310" s="252" t="str">
        <f t="shared" si="302"/>
        <v/>
      </c>
      <c r="U310" s="258" t="str">
        <f t="shared" si="303"/>
        <v/>
      </c>
      <c r="V310" s="252" t="str">
        <f t="shared" si="304"/>
        <v/>
      </c>
      <c r="W310" s="258" t="str">
        <f t="shared" si="305"/>
        <v/>
      </c>
      <c r="X310" s="120"/>
      <c r="Y310" s="267"/>
      <c r="Z310" s="4" t="b">
        <f t="shared" si="255"/>
        <v>1</v>
      </c>
      <c r="AA310" s="4" t="b">
        <f t="shared" si="256"/>
        <v>0</v>
      </c>
      <c r="AB310" s="61" t="str">
        <f t="shared" si="257"/>
        <v/>
      </c>
      <c r="AC310" s="61" t="str">
        <f t="shared" si="258"/>
        <v/>
      </c>
      <c r="AD310" s="61" t="str">
        <f t="shared" si="259"/>
        <v/>
      </c>
      <c r="AE310" s="61" t="str">
        <f t="shared" si="260"/>
        <v/>
      </c>
      <c r="AF310" s="232" t="str">
        <f t="shared" si="261"/>
        <v/>
      </c>
      <c r="AG310" s="61" t="str">
        <f t="shared" si="262"/>
        <v/>
      </c>
      <c r="AH310" s="61" t="b">
        <f t="shared" si="263"/>
        <v>0</v>
      </c>
      <c r="AI310" s="61" t="b">
        <f t="shared" si="264"/>
        <v>1</v>
      </c>
      <c r="AJ310" s="61" t="b">
        <f t="shared" si="265"/>
        <v>1</v>
      </c>
      <c r="AK310" s="61" t="b">
        <f t="shared" si="266"/>
        <v>0</v>
      </c>
      <c r="AL310" s="61" t="b">
        <f t="shared" si="267"/>
        <v>0</v>
      </c>
      <c r="AM310" s="220" t="b">
        <f t="shared" si="268"/>
        <v>0</v>
      </c>
      <c r="AN310" s="220" t="b">
        <f t="shared" si="269"/>
        <v>0</v>
      </c>
      <c r="AO310" s="220" t="str">
        <f t="shared" si="270"/>
        <v/>
      </c>
      <c r="AP310" s="220" t="str">
        <f t="shared" si="271"/>
        <v/>
      </c>
      <c r="AQ310" s="220" t="str">
        <f t="shared" si="272"/>
        <v/>
      </c>
      <c r="AR310" s="220" t="str">
        <f t="shared" si="273"/>
        <v/>
      </c>
      <c r="AS310" s="4" t="str">
        <f t="shared" si="274"/>
        <v/>
      </c>
      <c r="AT310" s="220" t="str">
        <f t="shared" si="275"/>
        <v/>
      </c>
      <c r="AU310" s="220" t="str">
        <f t="shared" si="276"/>
        <v/>
      </c>
      <c r="AV310" s="220" t="str">
        <f t="shared" si="277"/>
        <v/>
      </c>
      <c r="AW310" s="233" t="str">
        <f t="shared" si="278"/>
        <v/>
      </c>
      <c r="AX310" s="233" t="str">
        <f t="shared" si="279"/>
        <v/>
      </c>
      <c r="AY310" s="222" t="str">
        <f t="shared" si="280"/>
        <v/>
      </c>
      <c r="AZ310" s="222" t="str">
        <f t="shared" si="281"/>
        <v/>
      </c>
      <c r="BA310" s="220" t="str">
        <f t="shared" si="282"/>
        <v/>
      </c>
      <c r="BB310" s="222" t="str">
        <f t="shared" si="283"/>
        <v/>
      </c>
      <c r="BC310" s="233" t="str">
        <f t="shared" si="284"/>
        <v/>
      </c>
      <c r="BD310" s="222" t="str">
        <f t="shared" si="285"/>
        <v/>
      </c>
      <c r="BE310" s="222" t="str">
        <f t="shared" si="286"/>
        <v/>
      </c>
      <c r="BF310" s="222" t="str">
        <f t="shared" si="287"/>
        <v/>
      </c>
      <c r="BG310" s="222" t="str">
        <f t="shared" si="288"/>
        <v/>
      </c>
      <c r="BH310" s="222" t="str">
        <f t="shared" si="289"/>
        <v/>
      </c>
      <c r="BI310" s="222" t="str">
        <f t="shared" si="290"/>
        <v/>
      </c>
      <c r="BJ310" s="222" t="str">
        <f t="shared" si="291"/>
        <v/>
      </c>
      <c r="BK310" s="222" t="str">
        <f t="shared" si="292"/>
        <v/>
      </c>
      <c r="BL310" s="220" t="str">
        <f t="shared" si="293"/>
        <v/>
      </c>
      <c r="BM310" s="220" t="str">
        <f t="shared" si="294"/>
        <v/>
      </c>
      <c r="BN310" s="220" t="str">
        <f t="shared" si="295"/>
        <v/>
      </c>
      <c r="BO310" s="220" t="str">
        <f t="shared" si="296"/>
        <v/>
      </c>
      <c r="BP310" s="220" t="str">
        <f>IF(AM310,VLOOKUP(AT310,'Beschäftigungsgruppen Honorare'!$I$17:$J$23,2,FALSE),"")</f>
        <v/>
      </c>
      <c r="BQ310" s="220" t="str">
        <f>IF(AN310,INDEX('Beschäftigungsgruppen Honorare'!$J$28:$M$31,BO310,BN310),"")</f>
        <v/>
      </c>
      <c r="BR310" s="220" t="str">
        <f t="shared" si="297"/>
        <v/>
      </c>
      <c r="BS310" s="220" t="str">
        <f>IF(AM310,VLOOKUP(AT310,'Beschäftigungsgruppen Honorare'!$I$17:$L$23,3,FALSE),"")</f>
        <v/>
      </c>
      <c r="BT310" s="220" t="str">
        <f>IF(AM310,VLOOKUP(AT310,'Beschäftigungsgruppen Honorare'!$I$17:$L$23,4,FALSE),"")</f>
        <v/>
      </c>
      <c r="BU310" s="220" t="b">
        <f>E310&lt;&gt;config!$H$20</f>
        <v>1</v>
      </c>
      <c r="BV310" s="64" t="b">
        <f t="shared" si="298"/>
        <v>0</v>
      </c>
      <c r="BW310" s="53" t="b">
        <f t="shared" si="299"/>
        <v>0</v>
      </c>
      <c r="BX310" s="53"/>
      <c r="BY310" s="53"/>
      <c r="BZ310" s="53"/>
      <c r="CA310" s="53"/>
      <c r="CB310" s="53"/>
      <c r="CI310" s="53"/>
      <c r="CJ310" s="53"/>
      <c r="CK310" s="53"/>
    </row>
    <row r="311" spans="2:89" ht="15" customHeight="1" x14ac:dyDescent="0.2">
      <c r="B311" s="203" t="str">
        <f t="shared" si="300"/>
        <v/>
      </c>
      <c r="C311" s="217"/>
      <c r="D311" s="127"/>
      <c r="E311" s="96"/>
      <c r="F311" s="271"/>
      <c r="G311" s="180"/>
      <c r="H311" s="181"/>
      <c r="I311" s="219"/>
      <c r="J311" s="259"/>
      <c r="K311" s="181"/>
      <c r="L311" s="273"/>
      <c r="M311" s="207" t="str">
        <f t="shared" si="252"/>
        <v/>
      </c>
      <c r="N311" s="160" t="str">
        <f t="shared" si="253"/>
        <v/>
      </c>
      <c r="O311" s="161" t="str">
        <f t="shared" si="306"/>
        <v/>
      </c>
      <c r="P311" s="252" t="str">
        <f t="shared" si="307"/>
        <v/>
      </c>
      <c r="Q311" s="254" t="str">
        <f t="shared" si="308"/>
        <v/>
      </c>
      <c r="R311" s="252" t="str">
        <f t="shared" si="254"/>
        <v/>
      </c>
      <c r="S311" s="258" t="str">
        <f t="shared" si="301"/>
        <v/>
      </c>
      <c r="T311" s="252" t="str">
        <f t="shared" si="302"/>
        <v/>
      </c>
      <c r="U311" s="258" t="str">
        <f t="shared" si="303"/>
        <v/>
      </c>
      <c r="V311" s="252" t="str">
        <f t="shared" si="304"/>
        <v/>
      </c>
      <c r="W311" s="258" t="str">
        <f t="shared" si="305"/>
        <v/>
      </c>
      <c r="X311" s="120"/>
      <c r="Y311" s="267"/>
      <c r="Z311" s="4" t="b">
        <f t="shared" si="255"/>
        <v>1</v>
      </c>
      <c r="AA311" s="4" t="b">
        <f t="shared" si="256"/>
        <v>0</v>
      </c>
      <c r="AB311" s="61" t="str">
        <f t="shared" si="257"/>
        <v/>
      </c>
      <c r="AC311" s="61" t="str">
        <f t="shared" si="258"/>
        <v/>
      </c>
      <c r="AD311" s="61" t="str">
        <f t="shared" si="259"/>
        <v/>
      </c>
      <c r="AE311" s="61" t="str">
        <f t="shared" si="260"/>
        <v/>
      </c>
      <c r="AF311" s="232" t="str">
        <f t="shared" si="261"/>
        <v/>
      </c>
      <c r="AG311" s="61" t="str">
        <f t="shared" si="262"/>
        <v/>
      </c>
      <c r="AH311" s="61" t="b">
        <f t="shared" si="263"/>
        <v>0</v>
      </c>
      <c r="AI311" s="61" t="b">
        <f t="shared" si="264"/>
        <v>1</v>
      </c>
      <c r="AJ311" s="61" t="b">
        <f t="shared" si="265"/>
        <v>1</v>
      </c>
      <c r="AK311" s="61" t="b">
        <f t="shared" si="266"/>
        <v>0</v>
      </c>
      <c r="AL311" s="61" t="b">
        <f t="shared" si="267"/>
        <v>0</v>
      </c>
      <c r="AM311" s="220" t="b">
        <f t="shared" si="268"/>
        <v>0</v>
      </c>
      <c r="AN311" s="220" t="b">
        <f t="shared" si="269"/>
        <v>0</v>
      </c>
      <c r="AO311" s="220" t="str">
        <f t="shared" si="270"/>
        <v/>
      </c>
      <c r="AP311" s="220" t="str">
        <f t="shared" si="271"/>
        <v/>
      </c>
      <c r="AQ311" s="220" t="str">
        <f t="shared" si="272"/>
        <v/>
      </c>
      <c r="AR311" s="220" t="str">
        <f t="shared" si="273"/>
        <v/>
      </c>
      <c r="AS311" s="4" t="str">
        <f t="shared" si="274"/>
        <v/>
      </c>
      <c r="AT311" s="220" t="str">
        <f t="shared" si="275"/>
        <v/>
      </c>
      <c r="AU311" s="220" t="str">
        <f t="shared" si="276"/>
        <v/>
      </c>
      <c r="AV311" s="220" t="str">
        <f t="shared" si="277"/>
        <v/>
      </c>
      <c r="AW311" s="233" t="str">
        <f t="shared" si="278"/>
        <v/>
      </c>
      <c r="AX311" s="233" t="str">
        <f t="shared" si="279"/>
        <v/>
      </c>
      <c r="AY311" s="222" t="str">
        <f t="shared" si="280"/>
        <v/>
      </c>
      <c r="AZ311" s="222" t="str">
        <f t="shared" si="281"/>
        <v/>
      </c>
      <c r="BA311" s="220" t="str">
        <f t="shared" si="282"/>
        <v/>
      </c>
      <c r="BB311" s="222" t="str">
        <f t="shared" si="283"/>
        <v/>
      </c>
      <c r="BC311" s="233" t="str">
        <f t="shared" si="284"/>
        <v/>
      </c>
      <c r="BD311" s="222" t="str">
        <f t="shared" si="285"/>
        <v/>
      </c>
      <c r="BE311" s="222" t="str">
        <f t="shared" si="286"/>
        <v/>
      </c>
      <c r="BF311" s="222" t="str">
        <f t="shared" si="287"/>
        <v/>
      </c>
      <c r="BG311" s="222" t="str">
        <f t="shared" si="288"/>
        <v/>
      </c>
      <c r="BH311" s="222" t="str">
        <f t="shared" si="289"/>
        <v/>
      </c>
      <c r="BI311" s="222" t="str">
        <f t="shared" si="290"/>
        <v/>
      </c>
      <c r="BJ311" s="222" t="str">
        <f t="shared" si="291"/>
        <v/>
      </c>
      <c r="BK311" s="222" t="str">
        <f t="shared" si="292"/>
        <v/>
      </c>
      <c r="BL311" s="220" t="str">
        <f t="shared" si="293"/>
        <v/>
      </c>
      <c r="BM311" s="220" t="str">
        <f t="shared" si="294"/>
        <v/>
      </c>
      <c r="BN311" s="220" t="str">
        <f t="shared" si="295"/>
        <v/>
      </c>
      <c r="BO311" s="220" t="str">
        <f t="shared" si="296"/>
        <v/>
      </c>
      <c r="BP311" s="220" t="str">
        <f>IF(AM311,VLOOKUP(AT311,'Beschäftigungsgruppen Honorare'!$I$17:$J$23,2,FALSE),"")</f>
        <v/>
      </c>
      <c r="BQ311" s="220" t="str">
        <f>IF(AN311,INDEX('Beschäftigungsgruppen Honorare'!$J$28:$M$31,BO311,BN311),"")</f>
        <v/>
      </c>
      <c r="BR311" s="220" t="str">
        <f t="shared" si="297"/>
        <v/>
      </c>
      <c r="BS311" s="220" t="str">
        <f>IF(AM311,VLOOKUP(AT311,'Beschäftigungsgruppen Honorare'!$I$17:$L$23,3,FALSE),"")</f>
        <v/>
      </c>
      <c r="BT311" s="220" t="str">
        <f>IF(AM311,VLOOKUP(AT311,'Beschäftigungsgruppen Honorare'!$I$17:$L$23,4,FALSE),"")</f>
        <v/>
      </c>
      <c r="BU311" s="220" t="b">
        <f>E311&lt;&gt;config!$H$20</f>
        <v>1</v>
      </c>
      <c r="BV311" s="64" t="b">
        <f t="shared" si="298"/>
        <v>0</v>
      </c>
      <c r="BW311" s="53" t="b">
        <f t="shared" si="299"/>
        <v>0</v>
      </c>
      <c r="BX311" s="53"/>
      <c r="BY311" s="53"/>
      <c r="BZ311" s="53"/>
      <c r="CA311" s="53"/>
      <c r="CB311" s="53"/>
      <c r="CI311" s="53"/>
      <c r="CJ311" s="53"/>
      <c r="CK311" s="53"/>
    </row>
    <row r="312" spans="2:89" ht="15" customHeight="1" x14ac:dyDescent="0.2">
      <c r="B312" s="203" t="str">
        <f t="shared" si="300"/>
        <v/>
      </c>
      <c r="C312" s="217"/>
      <c r="D312" s="127"/>
      <c r="E312" s="96"/>
      <c r="F312" s="271"/>
      <c r="G312" s="180"/>
      <c r="H312" s="181"/>
      <c r="I312" s="219"/>
      <c r="J312" s="259"/>
      <c r="K312" s="181"/>
      <c r="L312" s="273"/>
      <c r="M312" s="207" t="str">
        <f t="shared" si="252"/>
        <v/>
      </c>
      <c r="N312" s="160" t="str">
        <f t="shared" si="253"/>
        <v/>
      </c>
      <c r="O312" s="161" t="str">
        <f t="shared" si="306"/>
        <v/>
      </c>
      <c r="P312" s="252" t="str">
        <f t="shared" si="307"/>
        <v/>
      </c>
      <c r="Q312" s="254" t="str">
        <f t="shared" si="308"/>
        <v/>
      </c>
      <c r="R312" s="252" t="str">
        <f t="shared" si="254"/>
        <v/>
      </c>
      <c r="S312" s="258" t="str">
        <f t="shared" si="301"/>
        <v/>
      </c>
      <c r="T312" s="252" t="str">
        <f t="shared" si="302"/>
        <v/>
      </c>
      <c r="U312" s="258" t="str">
        <f t="shared" si="303"/>
        <v/>
      </c>
      <c r="V312" s="252" t="str">
        <f t="shared" si="304"/>
        <v/>
      </c>
      <c r="W312" s="258" t="str">
        <f t="shared" si="305"/>
        <v/>
      </c>
      <c r="X312" s="120"/>
      <c r="Y312" s="267"/>
      <c r="Z312" s="4" t="b">
        <f t="shared" si="255"/>
        <v>1</v>
      </c>
      <c r="AA312" s="4" t="b">
        <f t="shared" si="256"/>
        <v>0</v>
      </c>
      <c r="AB312" s="61" t="str">
        <f t="shared" si="257"/>
        <v/>
      </c>
      <c r="AC312" s="61" t="str">
        <f t="shared" si="258"/>
        <v/>
      </c>
      <c r="AD312" s="61" t="str">
        <f t="shared" si="259"/>
        <v/>
      </c>
      <c r="AE312" s="61" t="str">
        <f t="shared" si="260"/>
        <v/>
      </c>
      <c r="AF312" s="232" t="str">
        <f t="shared" si="261"/>
        <v/>
      </c>
      <c r="AG312" s="61" t="str">
        <f t="shared" si="262"/>
        <v/>
      </c>
      <c r="AH312" s="61" t="b">
        <f t="shared" si="263"/>
        <v>0</v>
      </c>
      <c r="AI312" s="61" t="b">
        <f t="shared" si="264"/>
        <v>1</v>
      </c>
      <c r="AJ312" s="61" t="b">
        <f t="shared" si="265"/>
        <v>1</v>
      </c>
      <c r="AK312" s="61" t="b">
        <f t="shared" si="266"/>
        <v>0</v>
      </c>
      <c r="AL312" s="61" t="b">
        <f t="shared" si="267"/>
        <v>0</v>
      </c>
      <c r="AM312" s="220" t="b">
        <f t="shared" si="268"/>
        <v>0</v>
      </c>
      <c r="AN312" s="220" t="b">
        <f t="shared" si="269"/>
        <v>0</v>
      </c>
      <c r="AO312" s="220" t="str">
        <f t="shared" si="270"/>
        <v/>
      </c>
      <c r="AP312" s="220" t="str">
        <f t="shared" si="271"/>
        <v/>
      </c>
      <c r="AQ312" s="220" t="str">
        <f t="shared" si="272"/>
        <v/>
      </c>
      <c r="AR312" s="220" t="str">
        <f t="shared" si="273"/>
        <v/>
      </c>
      <c r="AS312" s="4" t="str">
        <f t="shared" si="274"/>
        <v/>
      </c>
      <c r="AT312" s="220" t="str">
        <f t="shared" si="275"/>
        <v/>
      </c>
      <c r="AU312" s="220" t="str">
        <f t="shared" si="276"/>
        <v/>
      </c>
      <c r="AV312" s="220" t="str">
        <f t="shared" si="277"/>
        <v/>
      </c>
      <c r="AW312" s="233" t="str">
        <f t="shared" si="278"/>
        <v/>
      </c>
      <c r="AX312" s="233" t="str">
        <f t="shared" si="279"/>
        <v/>
      </c>
      <c r="AY312" s="222" t="str">
        <f t="shared" si="280"/>
        <v/>
      </c>
      <c r="AZ312" s="222" t="str">
        <f t="shared" si="281"/>
        <v/>
      </c>
      <c r="BA312" s="220" t="str">
        <f t="shared" si="282"/>
        <v/>
      </c>
      <c r="BB312" s="222" t="str">
        <f t="shared" si="283"/>
        <v/>
      </c>
      <c r="BC312" s="233" t="str">
        <f t="shared" si="284"/>
        <v/>
      </c>
      <c r="BD312" s="222" t="str">
        <f t="shared" si="285"/>
        <v/>
      </c>
      <c r="BE312" s="222" t="str">
        <f t="shared" si="286"/>
        <v/>
      </c>
      <c r="BF312" s="222" t="str">
        <f t="shared" si="287"/>
        <v/>
      </c>
      <c r="BG312" s="222" t="str">
        <f t="shared" si="288"/>
        <v/>
      </c>
      <c r="BH312" s="222" t="str">
        <f t="shared" si="289"/>
        <v/>
      </c>
      <c r="BI312" s="222" t="str">
        <f t="shared" si="290"/>
        <v/>
      </c>
      <c r="BJ312" s="222" t="str">
        <f t="shared" si="291"/>
        <v/>
      </c>
      <c r="BK312" s="222" t="str">
        <f t="shared" si="292"/>
        <v/>
      </c>
      <c r="BL312" s="220" t="str">
        <f t="shared" si="293"/>
        <v/>
      </c>
      <c r="BM312" s="220" t="str">
        <f t="shared" si="294"/>
        <v/>
      </c>
      <c r="BN312" s="220" t="str">
        <f t="shared" si="295"/>
        <v/>
      </c>
      <c r="BO312" s="220" t="str">
        <f t="shared" si="296"/>
        <v/>
      </c>
      <c r="BP312" s="220" t="str">
        <f>IF(AM312,VLOOKUP(AT312,'Beschäftigungsgruppen Honorare'!$I$17:$J$23,2,FALSE),"")</f>
        <v/>
      </c>
      <c r="BQ312" s="220" t="str">
        <f>IF(AN312,INDEX('Beschäftigungsgruppen Honorare'!$J$28:$M$31,BO312,BN312),"")</f>
        <v/>
      </c>
      <c r="BR312" s="220" t="str">
        <f t="shared" si="297"/>
        <v/>
      </c>
      <c r="BS312" s="220" t="str">
        <f>IF(AM312,VLOOKUP(AT312,'Beschäftigungsgruppen Honorare'!$I$17:$L$23,3,FALSE),"")</f>
        <v/>
      </c>
      <c r="BT312" s="220" t="str">
        <f>IF(AM312,VLOOKUP(AT312,'Beschäftigungsgruppen Honorare'!$I$17:$L$23,4,FALSE),"")</f>
        <v/>
      </c>
      <c r="BU312" s="220" t="b">
        <f>E312&lt;&gt;config!$H$20</f>
        <v>1</v>
      </c>
      <c r="BV312" s="64" t="b">
        <f t="shared" si="298"/>
        <v>0</v>
      </c>
      <c r="BW312" s="53" t="b">
        <f t="shared" si="299"/>
        <v>0</v>
      </c>
      <c r="BX312" s="53"/>
      <c r="BY312" s="53"/>
      <c r="BZ312" s="53"/>
      <c r="CA312" s="53"/>
      <c r="CB312" s="53"/>
      <c r="CI312" s="53"/>
      <c r="CJ312" s="53"/>
      <c r="CK312" s="53"/>
    </row>
    <row r="313" spans="2:89" ht="15" customHeight="1" x14ac:dyDescent="0.2">
      <c r="B313" s="203" t="str">
        <f t="shared" si="300"/>
        <v/>
      </c>
      <c r="C313" s="217"/>
      <c r="D313" s="127"/>
      <c r="E313" s="96"/>
      <c r="F313" s="271"/>
      <c r="G313" s="180"/>
      <c r="H313" s="181"/>
      <c r="I313" s="219"/>
      <c r="J313" s="259"/>
      <c r="K313" s="181"/>
      <c r="L313" s="273"/>
      <c r="M313" s="207" t="str">
        <f t="shared" si="252"/>
        <v/>
      </c>
      <c r="N313" s="160" t="str">
        <f t="shared" si="253"/>
        <v/>
      </c>
      <c r="O313" s="161" t="str">
        <f t="shared" si="306"/>
        <v/>
      </c>
      <c r="P313" s="252" t="str">
        <f t="shared" si="307"/>
        <v/>
      </c>
      <c r="Q313" s="254" t="str">
        <f t="shared" si="308"/>
        <v/>
      </c>
      <c r="R313" s="252" t="str">
        <f t="shared" si="254"/>
        <v/>
      </c>
      <c r="S313" s="258" t="str">
        <f t="shared" si="301"/>
        <v/>
      </c>
      <c r="T313" s="252" t="str">
        <f t="shared" si="302"/>
        <v/>
      </c>
      <c r="U313" s="258" t="str">
        <f t="shared" si="303"/>
        <v/>
      </c>
      <c r="V313" s="252" t="str">
        <f t="shared" si="304"/>
        <v/>
      </c>
      <c r="W313" s="258" t="str">
        <f t="shared" si="305"/>
        <v/>
      </c>
      <c r="X313" s="120"/>
      <c r="Y313" s="267"/>
      <c r="Z313" s="4" t="b">
        <f t="shared" si="255"/>
        <v>1</v>
      </c>
      <c r="AA313" s="4" t="b">
        <f t="shared" si="256"/>
        <v>0</v>
      </c>
      <c r="AB313" s="61" t="str">
        <f t="shared" si="257"/>
        <v/>
      </c>
      <c r="AC313" s="61" t="str">
        <f t="shared" si="258"/>
        <v/>
      </c>
      <c r="AD313" s="61" t="str">
        <f t="shared" si="259"/>
        <v/>
      </c>
      <c r="AE313" s="61" t="str">
        <f t="shared" si="260"/>
        <v/>
      </c>
      <c r="AF313" s="232" t="str">
        <f t="shared" si="261"/>
        <v/>
      </c>
      <c r="AG313" s="61" t="str">
        <f t="shared" si="262"/>
        <v/>
      </c>
      <c r="AH313" s="61" t="b">
        <f t="shared" si="263"/>
        <v>0</v>
      </c>
      <c r="AI313" s="61" t="b">
        <f t="shared" si="264"/>
        <v>1</v>
      </c>
      <c r="AJ313" s="61" t="b">
        <f t="shared" si="265"/>
        <v>1</v>
      </c>
      <c r="AK313" s="61" t="b">
        <f t="shared" si="266"/>
        <v>0</v>
      </c>
      <c r="AL313" s="61" t="b">
        <f t="shared" si="267"/>
        <v>0</v>
      </c>
      <c r="AM313" s="220" t="b">
        <f t="shared" si="268"/>
        <v>0</v>
      </c>
      <c r="AN313" s="220" t="b">
        <f t="shared" si="269"/>
        <v>0</v>
      </c>
      <c r="AO313" s="220" t="str">
        <f t="shared" si="270"/>
        <v/>
      </c>
      <c r="AP313" s="220" t="str">
        <f t="shared" si="271"/>
        <v/>
      </c>
      <c r="AQ313" s="220" t="str">
        <f t="shared" si="272"/>
        <v/>
      </c>
      <c r="AR313" s="220" t="str">
        <f t="shared" si="273"/>
        <v/>
      </c>
      <c r="AS313" s="4" t="str">
        <f t="shared" si="274"/>
        <v/>
      </c>
      <c r="AT313" s="220" t="str">
        <f t="shared" si="275"/>
        <v/>
      </c>
      <c r="AU313" s="220" t="str">
        <f t="shared" si="276"/>
        <v/>
      </c>
      <c r="AV313" s="220" t="str">
        <f t="shared" si="277"/>
        <v/>
      </c>
      <c r="AW313" s="233" t="str">
        <f t="shared" si="278"/>
        <v/>
      </c>
      <c r="AX313" s="233" t="str">
        <f t="shared" si="279"/>
        <v/>
      </c>
      <c r="AY313" s="222" t="str">
        <f t="shared" si="280"/>
        <v/>
      </c>
      <c r="AZ313" s="222" t="str">
        <f t="shared" si="281"/>
        <v/>
      </c>
      <c r="BA313" s="220" t="str">
        <f t="shared" si="282"/>
        <v/>
      </c>
      <c r="BB313" s="222" t="str">
        <f t="shared" si="283"/>
        <v/>
      </c>
      <c r="BC313" s="233" t="str">
        <f t="shared" si="284"/>
        <v/>
      </c>
      <c r="BD313" s="222" t="str">
        <f t="shared" si="285"/>
        <v/>
      </c>
      <c r="BE313" s="222" t="str">
        <f t="shared" si="286"/>
        <v/>
      </c>
      <c r="BF313" s="222" t="str">
        <f t="shared" si="287"/>
        <v/>
      </c>
      <c r="BG313" s="222" t="str">
        <f t="shared" si="288"/>
        <v/>
      </c>
      <c r="BH313" s="222" t="str">
        <f t="shared" si="289"/>
        <v/>
      </c>
      <c r="BI313" s="222" t="str">
        <f t="shared" si="290"/>
        <v/>
      </c>
      <c r="BJ313" s="222" t="str">
        <f t="shared" si="291"/>
        <v/>
      </c>
      <c r="BK313" s="222" t="str">
        <f t="shared" si="292"/>
        <v/>
      </c>
      <c r="BL313" s="220" t="str">
        <f t="shared" si="293"/>
        <v/>
      </c>
      <c r="BM313" s="220" t="str">
        <f t="shared" si="294"/>
        <v/>
      </c>
      <c r="BN313" s="220" t="str">
        <f t="shared" si="295"/>
        <v/>
      </c>
      <c r="BO313" s="220" t="str">
        <f t="shared" si="296"/>
        <v/>
      </c>
      <c r="BP313" s="220" t="str">
        <f>IF(AM313,VLOOKUP(AT313,'Beschäftigungsgruppen Honorare'!$I$17:$J$23,2,FALSE),"")</f>
        <v/>
      </c>
      <c r="BQ313" s="220" t="str">
        <f>IF(AN313,INDEX('Beschäftigungsgruppen Honorare'!$J$28:$M$31,BO313,BN313),"")</f>
        <v/>
      </c>
      <c r="BR313" s="220" t="str">
        <f t="shared" si="297"/>
        <v/>
      </c>
      <c r="BS313" s="220" t="str">
        <f>IF(AM313,VLOOKUP(AT313,'Beschäftigungsgruppen Honorare'!$I$17:$L$23,3,FALSE),"")</f>
        <v/>
      </c>
      <c r="BT313" s="220" t="str">
        <f>IF(AM313,VLOOKUP(AT313,'Beschäftigungsgruppen Honorare'!$I$17:$L$23,4,FALSE),"")</f>
        <v/>
      </c>
      <c r="BU313" s="220" t="b">
        <f>E313&lt;&gt;config!$H$20</f>
        <v>1</v>
      </c>
      <c r="BV313" s="64" t="b">
        <f t="shared" si="298"/>
        <v>0</v>
      </c>
      <c r="BW313" s="53" t="b">
        <f t="shared" si="299"/>
        <v>0</v>
      </c>
      <c r="BX313" s="53"/>
      <c r="BY313" s="53"/>
      <c r="BZ313" s="53"/>
      <c r="CA313" s="53"/>
      <c r="CB313" s="53"/>
      <c r="CI313" s="53"/>
      <c r="CJ313" s="53"/>
      <c r="CK313" s="53"/>
    </row>
    <row r="314" spans="2:89" ht="15" customHeight="1" x14ac:dyDescent="0.2">
      <c r="B314" s="203" t="str">
        <f t="shared" si="300"/>
        <v/>
      </c>
      <c r="C314" s="217"/>
      <c r="D314" s="127"/>
      <c r="E314" s="96"/>
      <c r="F314" s="271"/>
      <c r="G314" s="180"/>
      <c r="H314" s="181"/>
      <c r="I314" s="219"/>
      <c r="J314" s="259"/>
      <c r="K314" s="181"/>
      <c r="L314" s="273"/>
      <c r="M314" s="207" t="str">
        <f t="shared" si="252"/>
        <v/>
      </c>
      <c r="N314" s="160" t="str">
        <f t="shared" si="253"/>
        <v/>
      </c>
      <c r="O314" s="161" t="str">
        <f t="shared" si="306"/>
        <v/>
      </c>
      <c r="P314" s="252" t="str">
        <f t="shared" si="307"/>
        <v/>
      </c>
      <c r="Q314" s="254" t="str">
        <f t="shared" si="308"/>
        <v/>
      </c>
      <c r="R314" s="252" t="str">
        <f t="shared" si="254"/>
        <v/>
      </c>
      <c r="S314" s="258" t="str">
        <f t="shared" si="301"/>
        <v/>
      </c>
      <c r="T314" s="252" t="str">
        <f t="shared" si="302"/>
        <v/>
      </c>
      <c r="U314" s="258" t="str">
        <f t="shared" si="303"/>
        <v/>
      </c>
      <c r="V314" s="252" t="str">
        <f t="shared" si="304"/>
        <v/>
      </c>
      <c r="W314" s="258" t="str">
        <f t="shared" si="305"/>
        <v/>
      </c>
      <c r="X314" s="120"/>
      <c r="Y314" s="267"/>
      <c r="Z314" s="4" t="b">
        <f t="shared" si="255"/>
        <v>1</v>
      </c>
      <c r="AA314" s="4" t="b">
        <f t="shared" si="256"/>
        <v>0</v>
      </c>
      <c r="AB314" s="61" t="str">
        <f t="shared" si="257"/>
        <v/>
      </c>
      <c r="AC314" s="61" t="str">
        <f t="shared" si="258"/>
        <v/>
      </c>
      <c r="AD314" s="61" t="str">
        <f t="shared" si="259"/>
        <v/>
      </c>
      <c r="AE314" s="61" t="str">
        <f t="shared" si="260"/>
        <v/>
      </c>
      <c r="AF314" s="232" t="str">
        <f t="shared" si="261"/>
        <v/>
      </c>
      <c r="AG314" s="61" t="str">
        <f t="shared" si="262"/>
        <v/>
      </c>
      <c r="AH314" s="61" t="b">
        <f t="shared" si="263"/>
        <v>0</v>
      </c>
      <c r="AI314" s="61" t="b">
        <f t="shared" si="264"/>
        <v>1</v>
      </c>
      <c r="AJ314" s="61" t="b">
        <f t="shared" si="265"/>
        <v>1</v>
      </c>
      <c r="AK314" s="61" t="b">
        <f t="shared" si="266"/>
        <v>0</v>
      </c>
      <c r="AL314" s="61" t="b">
        <f t="shared" si="267"/>
        <v>0</v>
      </c>
      <c r="AM314" s="220" t="b">
        <f t="shared" si="268"/>
        <v>0</v>
      </c>
      <c r="AN314" s="220" t="b">
        <f t="shared" si="269"/>
        <v>0</v>
      </c>
      <c r="AO314" s="220" t="str">
        <f t="shared" si="270"/>
        <v/>
      </c>
      <c r="AP314" s="220" t="str">
        <f t="shared" si="271"/>
        <v/>
      </c>
      <c r="AQ314" s="220" t="str">
        <f t="shared" si="272"/>
        <v/>
      </c>
      <c r="AR314" s="220" t="str">
        <f t="shared" si="273"/>
        <v/>
      </c>
      <c r="AS314" s="4" t="str">
        <f t="shared" si="274"/>
        <v/>
      </c>
      <c r="AT314" s="220" t="str">
        <f t="shared" si="275"/>
        <v/>
      </c>
      <c r="AU314" s="220" t="str">
        <f t="shared" si="276"/>
        <v/>
      </c>
      <c r="AV314" s="220" t="str">
        <f t="shared" si="277"/>
        <v/>
      </c>
      <c r="AW314" s="233" t="str">
        <f t="shared" si="278"/>
        <v/>
      </c>
      <c r="AX314" s="233" t="str">
        <f t="shared" si="279"/>
        <v/>
      </c>
      <c r="AY314" s="222" t="str">
        <f t="shared" si="280"/>
        <v/>
      </c>
      <c r="AZ314" s="222" t="str">
        <f t="shared" si="281"/>
        <v/>
      </c>
      <c r="BA314" s="220" t="str">
        <f t="shared" si="282"/>
        <v/>
      </c>
      <c r="BB314" s="222" t="str">
        <f t="shared" si="283"/>
        <v/>
      </c>
      <c r="BC314" s="233" t="str">
        <f t="shared" si="284"/>
        <v/>
      </c>
      <c r="BD314" s="222" t="str">
        <f t="shared" si="285"/>
        <v/>
      </c>
      <c r="BE314" s="222" t="str">
        <f t="shared" si="286"/>
        <v/>
      </c>
      <c r="BF314" s="222" t="str">
        <f t="shared" si="287"/>
        <v/>
      </c>
      <c r="BG314" s="222" t="str">
        <f t="shared" si="288"/>
        <v/>
      </c>
      <c r="BH314" s="222" t="str">
        <f t="shared" si="289"/>
        <v/>
      </c>
      <c r="BI314" s="222" t="str">
        <f t="shared" si="290"/>
        <v/>
      </c>
      <c r="BJ314" s="222" t="str">
        <f t="shared" si="291"/>
        <v/>
      </c>
      <c r="BK314" s="222" t="str">
        <f t="shared" si="292"/>
        <v/>
      </c>
      <c r="BL314" s="220" t="str">
        <f t="shared" si="293"/>
        <v/>
      </c>
      <c r="BM314" s="220" t="str">
        <f t="shared" si="294"/>
        <v/>
      </c>
      <c r="BN314" s="220" t="str">
        <f t="shared" si="295"/>
        <v/>
      </c>
      <c r="BO314" s="220" t="str">
        <f t="shared" si="296"/>
        <v/>
      </c>
      <c r="BP314" s="220" t="str">
        <f>IF(AM314,VLOOKUP(AT314,'Beschäftigungsgruppen Honorare'!$I$17:$J$23,2,FALSE),"")</f>
        <v/>
      </c>
      <c r="BQ314" s="220" t="str">
        <f>IF(AN314,INDEX('Beschäftigungsgruppen Honorare'!$J$28:$M$31,BO314,BN314),"")</f>
        <v/>
      </c>
      <c r="BR314" s="220" t="str">
        <f t="shared" si="297"/>
        <v/>
      </c>
      <c r="BS314" s="220" t="str">
        <f>IF(AM314,VLOOKUP(AT314,'Beschäftigungsgruppen Honorare'!$I$17:$L$23,3,FALSE),"")</f>
        <v/>
      </c>
      <c r="BT314" s="220" t="str">
        <f>IF(AM314,VLOOKUP(AT314,'Beschäftigungsgruppen Honorare'!$I$17:$L$23,4,FALSE),"")</f>
        <v/>
      </c>
      <c r="BU314" s="220" t="b">
        <f>E314&lt;&gt;config!$H$20</f>
        <v>1</v>
      </c>
      <c r="BV314" s="64" t="b">
        <f t="shared" si="298"/>
        <v>0</v>
      </c>
      <c r="BW314" s="53" t="b">
        <f t="shared" si="299"/>
        <v>0</v>
      </c>
      <c r="BX314" s="53"/>
      <c r="BY314" s="53"/>
      <c r="BZ314" s="53"/>
      <c r="CA314" s="53"/>
      <c r="CB314" s="53"/>
      <c r="CI314" s="53"/>
      <c r="CJ314" s="53"/>
      <c r="CK314" s="53"/>
    </row>
    <row r="315" spans="2:89" ht="15" customHeight="1" x14ac:dyDescent="0.2">
      <c r="B315" s="203" t="str">
        <f t="shared" si="300"/>
        <v/>
      </c>
      <c r="C315" s="217"/>
      <c r="D315" s="127"/>
      <c r="E315" s="96"/>
      <c r="F315" s="271"/>
      <c r="G315" s="180"/>
      <c r="H315" s="181"/>
      <c r="I315" s="219"/>
      <c r="J315" s="259"/>
      <c r="K315" s="181"/>
      <c r="L315" s="273"/>
      <c r="M315" s="207" t="str">
        <f t="shared" si="252"/>
        <v/>
      </c>
      <c r="N315" s="160" t="str">
        <f t="shared" si="253"/>
        <v/>
      </c>
      <c r="O315" s="161" t="str">
        <f t="shared" si="306"/>
        <v/>
      </c>
      <c r="P315" s="252" t="str">
        <f t="shared" si="307"/>
        <v/>
      </c>
      <c r="Q315" s="254" t="str">
        <f t="shared" si="308"/>
        <v/>
      </c>
      <c r="R315" s="252" t="str">
        <f t="shared" si="254"/>
        <v/>
      </c>
      <c r="S315" s="258" t="str">
        <f t="shared" si="301"/>
        <v/>
      </c>
      <c r="T315" s="252" t="str">
        <f t="shared" si="302"/>
        <v/>
      </c>
      <c r="U315" s="258" t="str">
        <f t="shared" si="303"/>
        <v/>
      </c>
      <c r="V315" s="252" t="str">
        <f t="shared" si="304"/>
        <v/>
      </c>
      <c r="W315" s="258" t="str">
        <f t="shared" si="305"/>
        <v/>
      </c>
      <c r="X315" s="120"/>
      <c r="Y315" s="267"/>
      <c r="Z315" s="4" t="b">
        <f t="shared" si="255"/>
        <v>1</v>
      </c>
      <c r="AA315" s="4" t="b">
        <f t="shared" si="256"/>
        <v>0</v>
      </c>
      <c r="AB315" s="61" t="str">
        <f t="shared" si="257"/>
        <v/>
      </c>
      <c r="AC315" s="61" t="str">
        <f t="shared" si="258"/>
        <v/>
      </c>
      <c r="AD315" s="61" t="str">
        <f t="shared" si="259"/>
        <v/>
      </c>
      <c r="AE315" s="61" t="str">
        <f t="shared" si="260"/>
        <v/>
      </c>
      <c r="AF315" s="232" t="str">
        <f t="shared" si="261"/>
        <v/>
      </c>
      <c r="AG315" s="61" t="str">
        <f t="shared" si="262"/>
        <v/>
      </c>
      <c r="AH315" s="61" t="b">
        <f t="shared" si="263"/>
        <v>0</v>
      </c>
      <c r="AI315" s="61" t="b">
        <f t="shared" si="264"/>
        <v>1</v>
      </c>
      <c r="AJ315" s="61" t="b">
        <f t="shared" si="265"/>
        <v>1</v>
      </c>
      <c r="AK315" s="61" t="b">
        <f t="shared" si="266"/>
        <v>0</v>
      </c>
      <c r="AL315" s="61" t="b">
        <f t="shared" si="267"/>
        <v>0</v>
      </c>
      <c r="AM315" s="220" t="b">
        <f t="shared" si="268"/>
        <v>0</v>
      </c>
      <c r="AN315" s="220" t="b">
        <f t="shared" si="269"/>
        <v>0</v>
      </c>
      <c r="AO315" s="220" t="str">
        <f t="shared" si="270"/>
        <v/>
      </c>
      <c r="AP315" s="220" t="str">
        <f t="shared" si="271"/>
        <v/>
      </c>
      <c r="AQ315" s="220" t="str">
        <f t="shared" si="272"/>
        <v/>
      </c>
      <c r="AR315" s="220" t="str">
        <f t="shared" si="273"/>
        <v/>
      </c>
      <c r="AS315" s="4" t="str">
        <f t="shared" si="274"/>
        <v/>
      </c>
      <c r="AT315" s="220" t="str">
        <f t="shared" si="275"/>
        <v/>
      </c>
      <c r="AU315" s="220" t="str">
        <f t="shared" si="276"/>
        <v/>
      </c>
      <c r="AV315" s="220" t="str">
        <f t="shared" si="277"/>
        <v/>
      </c>
      <c r="AW315" s="233" t="str">
        <f t="shared" si="278"/>
        <v/>
      </c>
      <c r="AX315" s="233" t="str">
        <f t="shared" si="279"/>
        <v/>
      </c>
      <c r="AY315" s="222" t="str">
        <f t="shared" si="280"/>
        <v/>
      </c>
      <c r="AZ315" s="222" t="str">
        <f t="shared" si="281"/>
        <v/>
      </c>
      <c r="BA315" s="220" t="str">
        <f t="shared" si="282"/>
        <v/>
      </c>
      <c r="BB315" s="222" t="str">
        <f t="shared" si="283"/>
        <v/>
      </c>
      <c r="BC315" s="233" t="str">
        <f t="shared" si="284"/>
        <v/>
      </c>
      <c r="BD315" s="222" t="str">
        <f t="shared" si="285"/>
        <v/>
      </c>
      <c r="BE315" s="222" t="str">
        <f t="shared" si="286"/>
        <v/>
      </c>
      <c r="BF315" s="222" t="str">
        <f t="shared" si="287"/>
        <v/>
      </c>
      <c r="BG315" s="222" t="str">
        <f t="shared" si="288"/>
        <v/>
      </c>
      <c r="BH315" s="222" t="str">
        <f t="shared" si="289"/>
        <v/>
      </c>
      <c r="BI315" s="222" t="str">
        <f t="shared" si="290"/>
        <v/>
      </c>
      <c r="BJ315" s="222" t="str">
        <f t="shared" si="291"/>
        <v/>
      </c>
      <c r="BK315" s="222" t="str">
        <f t="shared" si="292"/>
        <v/>
      </c>
      <c r="BL315" s="220" t="str">
        <f t="shared" si="293"/>
        <v/>
      </c>
      <c r="BM315" s="220" t="str">
        <f t="shared" si="294"/>
        <v/>
      </c>
      <c r="BN315" s="220" t="str">
        <f t="shared" si="295"/>
        <v/>
      </c>
      <c r="BO315" s="220" t="str">
        <f t="shared" si="296"/>
        <v/>
      </c>
      <c r="BP315" s="220" t="str">
        <f>IF(AM315,VLOOKUP(AT315,'Beschäftigungsgruppen Honorare'!$I$17:$J$23,2,FALSE),"")</f>
        <v/>
      </c>
      <c r="BQ315" s="220" t="str">
        <f>IF(AN315,INDEX('Beschäftigungsgruppen Honorare'!$J$28:$M$31,BO315,BN315),"")</f>
        <v/>
      </c>
      <c r="BR315" s="220" t="str">
        <f t="shared" si="297"/>
        <v/>
      </c>
      <c r="BS315" s="220" t="str">
        <f>IF(AM315,VLOOKUP(AT315,'Beschäftigungsgruppen Honorare'!$I$17:$L$23,3,FALSE),"")</f>
        <v/>
      </c>
      <c r="BT315" s="220" t="str">
        <f>IF(AM315,VLOOKUP(AT315,'Beschäftigungsgruppen Honorare'!$I$17:$L$23,4,FALSE),"")</f>
        <v/>
      </c>
      <c r="BU315" s="220" t="b">
        <f>E315&lt;&gt;config!$H$20</f>
        <v>1</v>
      </c>
      <c r="BV315" s="64" t="b">
        <f t="shared" si="298"/>
        <v>0</v>
      </c>
      <c r="BW315" s="53" t="b">
        <f t="shared" si="299"/>
        <v>0</v>
      </c>
      <c r="BX315" s="53"/>
      <c r="BY315" s="53"/>
      <c r="BZ315" s="53"/>
      <c r="CA315" s="53"/>
      <c r="CB315" s="53"/>
      <c r="CI315" s="53"/>
      <c r="CJ315" s="53"/>
      <c r="CK315" s="53"/>
    </row>
    <row r="316" spans="2:89" ht="15" customHeight="1" x14ac:dyDescent="0.2">
      <c r="B316" s="203" t="str">
        <f t="shared" si="300"/>
        <v/>
      </c>
      <c r="C316" s="217"/>
      <c r="D316" s="127"/>
      <c r="E316" s="96"/>
      <c r="F316" s="271"/>
      <c r="G316" s="180"/>
      <c r="H316" s="181"/>
      <c r="I316" s="219"/>
      <c r="J316" s="259"/>
      <c r="K316" s="181"/>
      <c r="L316" s="273"/>
      <c r="M316" s="207" t="str">
        <f t="shared" si="252"/>
        <v/>
      </c>
      <c r="N316" s="160" t="str">
        <f t="shared" si="253"/>
        <v/>
      </c>
      <c r="O316" s="161" t="str">
        <f t="shared" si="306"/>
        <v/>
      </c>
      <c r="P316" s="252" t="str">
        <f t="shared" si="307"/>
        <v/>
      </c>
      <c r="Q316" s="254" t="str">
        <f t="shared" si="308"/>
        <v/>
      </c>
      <c r="R316" s="252" t="str">
        <f t="shared" si="254"/>
        <v/>
      </c>
      <c r="S316" s="258" t="str">
        <f t="shared" si="301"/>
        <v/>
      </c>
      <c r="T316" s="252" t="str">
        <f t="shared" si="302"/>
        <v/>
      </c>
      <c r="U316" s="258" t="str">
        <f t="shared" si="303"/>
        <v/>
      </c>
      <c r="V316" s="252" t="str">
        <f t="shared" si="304"/>
        <v/>
      </c>
      <c r="W316" s="258" t="str">
        <f t="shared" si="305"/>
        <v/>
      </c>
      <c r="X316" s="120"/>
      <c r="Y316" s="267"/>
      <c r="Z316" s="4" t="b">
        <f t="shared" si="255"/>
        <v>1</v>
      </c>
      <c r="AA316" s="4" t="b">
        <f t="shared" si="256"/>
        <v>0</v>
      </c>
      <c r="AB316" s="61" t="str">
        <f t="shared" si="257"/>
        <v/>
      </c>
      <c r="AC316" s="61" t="str">
        <f t="shared" si="258"/>
        <v/>
      </c>
      <c r="AD316" s="61" t="str">
        <f t="shared" si="259"/>
        <v/>
      </c>
      <c r="AE316" s="61" t="str">
        <f t="shared" si="260"/>
        <v/>
      </c>
      <c r="AF316" s="232" t="str">
        <f t="shared" si="261"/>
        <v/>
      </c>
      <c r="AG316" s="61" t="str">
        <f t="shared" si="262"/>
        <v/>
      </c>
      <c r="AH316" s="61" t="b">
        <f t="shared" si="263"/>
        <v>0</v>
      </c>
      <c r="AI316" s="61" t="b">
        <f t="shared" si="264"/>
        <v>1</v>
      </c>
      <c r="AJ316" s="61" t="b">
        <f t="shared" si="265"/>
        <v>1</v>
      </c>
      <c r="AK316" s="61" t="b">
        <f t="shared" si="266"/>
        <v>0</v>
      </c>
      <c r="AL316" s="61" t="b">
        <f t="shared" si="267"/>
        <v>0</v>
      </c>
      <c r="AM316" s="220" t="b">
        <f t="shared" si="268"/>
        <v>0</v>
      </c>
      <c r="AN316" s="220" t="b">
        <f t="shared" si="269"/>
        <v>0</v>
      </c>
      <c r="AO316" s="220" t="str">
        <f t="shared" si="270"/>
        <v/>
      </c>
      <c r="AP316" s="220" t="str">
        <f t="shared" si="271"/>
        <v/>
      </c>
      <c r="AQ316" s="220" t="str">
        <f t="shared" si="272"/>
        <v/>
      </c>
      <c r="AR316" s="220" t="str">
        <f t="shared" si="273"/>
        <v/>
      </c>
      <c r="AS316" s="4" t="str">
        <f t="shared" si="274"/>
        <v/>
      </c>
      <c r="AT316" s="220" t="str">
        <f t="shared" si="275"/>
        <v/>
      </c>
      <c r="AU316" s="220" t="str">
        <f t="shared" si="276"/>
        <v/>
      </c>
      <c r="AV316" s="220" t="str">
        <f t="shared" si="277"/>
        <v/>
      </c>
      <c r="AW316" s="233" t="str">
        <f t="shared" si="278"/>
        <v/>
      </c>
      <c r="AX316" s="233" t="str">
        <f t="shared" si="279"/>
        <v/>
      </c>
      <c r="AY316" s="222" t="str">
        <f t="shared" si="280"/>
        <v/>
      </c>
      <c r="AZ316" s="222" t="str">
        <f t="shared" si="281"/>
        <v/>
      </c>
      <c r="BA316" s="220" t="str">
        <f t="shared" si="282"/>
        <v/>
      </c>
      <c r="BB316" s="222" t="str">
        <f t="shared" si="283"/>
        <v/>
      </c>
      <c r="BC316" s="233" t="str">
        <f t="shared" si="284"/>
        <v/>
      </c>
      <c r="BD316" s="222" t="str">
        <f t="shared" si="285"/>
        <v/>
      </c>
      <c r="BE316" s="222" t="str">
        <f t="shared" si="286"/>
        <v/>
      </c>
      <c r="BF316" s="222" t="str">
        <f t="shared" si="287"/>
        <v/>
      </c>
      <c r="BG316" s="222" t="str">
        <f t="shared" si="288"/>
        <v/>
      </c>
      <c r="BH316" s="222" t="str">
        <f t="shared" si="289"/>
        <v/>
      </c>
      <c r="BI316" s="222" t="str">
        <f t="shared" si="290"/>
        <v/>
      </c>
      <c r="BJ316" s="222" t="str">
        <f t="shared" si="291"/>
        <v/>
      </c>
      <c r="BK316" s="222" t="str">
        <f t="shared" si="292"/>
        <v/>
      </c>
      <c r="BL316" s="220" t="str">
        <f t="shared" si="293"/>
        <v/>
      </c>
      <c r="BM316" s="220" t="str">
        <f t="shared" si="294"/>
        <v/>
      </c>
      <c r="BN316" s="220" t="str">
        <f t="shared" si="295"/>
        <v/>
      </c>
      <c r="BO316" s="220" t="str">
        <f t="shared" si="296"/>
        <v/>
      </c>
      <c r="BP316" s="220" t="str">
        <f>IF(AM316,VLOOKUP(AT316,'Beschäftigungsgruppen Honorare'!$I$17:$J$23,2,FALSE),"")</f>
        <v/>
      </c>
      <c r="BQ316" s="220" t="str">
        <f>IF(AN316,INDEX('Beschäftigungsgruppen Honorare'!$J$28:$M$31,BO316,BN316),"")</f>
        <v/>
      </c>
      <c r="BR316" s="220" t="str">
        <f t="shared" si="297"/>
        <v/>
      </c>
      <c r="BS316" s="220" t="str">
        <f>IF(AM316,VLOOKUP(AT316,'Beschäftigungsgruppen Honorare'!$I$17:$L$23,3,FALSE),"")</f>
        <v/>
      </c>
      <c r="BT316" s="220" t="str">
        <f>IF(AM316,VLOOKUP(AT316,'Beschäftigungsgruppen Honorare'!$I$17:$L$23,4,FALSE),"")</f>
        <v/>
      </c>
      <c r="BU316" s="220" t="b">
        <f>E316&lt;&gt;config!$H$20</f>
        <v>1</v>
      </c>
      <c r="BV316" s="64" t="b">
        <f t="shared" si="298"/>
        <v>0</v>
      </c>
      <c r="BW316" s="53" t="b">
        <f t="shared" si="299"/>
        <v>0</v>
      </c>
      <c r="BX316" s="53"/>
      <c r="BY316" s="53"/>
      <c r="BZ316" s="53"/>
      <c r="CA316" s="53"/>
      <c r="CB316" s="53"/>
      <c r="CI316" s="53"/>
      <c r="CJ316" s="53"/>
      <c r="CK316" s="53"/>
    </row>
    <row r="317" spans="2:89" ht="15" customHeight="1" x14ac:dyDescent="0.2">
      <c r="B317" s="203" t="str">
        <f t="shared" si="300"/>
        <v/>
      </c>
      <c r="C317" s="217"/>
      <c r="D317" s="127"/>
      <c r="E317" s="96"/>
      <c r="F317" s="271"/>
      <c r="G317" s="180"/>
      <c r="H317" s="181"/>
      <c r="I317" s="219"/>
      <c r="J317" s="259"/>
      <c r="K317" s="181"/>
      <c r="L317" s="273"/>
      <c r="M317" s="207" t="str">
        <f t="shared" si="252"/>
        <v/>
      </c>
      <c r="N317" s="160" t="str">
        <f t="shared" si="253"/>
        <v/>
      </c>
      <c r="O317" s="161" t="str">
        <f t="shared" si="306"/>
        <v/>
      </c>
      <c r="P317" s="252" t="str">
        <f t="shared" si="307"/>
        <v/>
      </c>
      <c r="Q317" s="254" t="str">
        <f t="shared" si="308"/>
        <v/>
      </c>
      <c r="R317" s="252" t="str">
        <f t="shared" si="254"/>
        <v/>
      </c>
      <c r="S317" s="258" t="str">
        <f t="shared" si="301"/>
        <v/>
      </c>
      <c r="T317" s="252" t="str">
        <f t="shared" si="302"/>
        <v/>
      </c>
      <c r="U317" s="258" t="str">
        <f t="shared" si="303"/>
        <v/>
      </c>
      <c r="V317" s="252" t="str">
        <f t="shared" si="304"/>
        <v/>
      </c>
      <c r="W317" s="258" t="str">
        <f t="shared" si="305"/>
        <v/>
      </c>
      <c r="X317" s="120"/>
      <c r="Y317" s="267"/>
      <c r="Z317" s="4" t="b">
        <f t="shared" si="255"/>
        <v>1</v>
      </c>
      <c r="AA317" s="4" t="b">
        <f t="shared" si="256"/>
        <v>0</v>
      </c>
      <c r="AB317" s="61" t="str">
        <f t="shared" si="257"/>
        <v/>
      </c>
      <c r="AC317" s="61" t="str">
        <f t="shared" si="258"/>
        <v/>
      </c>
      <c r="AD317" s="61" t="str">
        <f t="shared" si="259"/>
        <v/>
      </c>
      <c r="AE317" s="61" t="str">
        <f t="shared" si="260"/>
        <v/>
      </c>
      <c r="AF317" s="232" t="str">
        <f t="shared" si="261"/>
        <v/>
      </c>
      <c r="AG317" s="61" t="str">
        <f t="shared" si="262"/>
        <v/>
      </c>
      <c r="AH317" s="61" t="b">
        <f t="shared" si="263"/>
        <v>0</v>
      </c>
      <c r="AI317" s="61" t="b">
        <f t="shared" si="264"/>
        <v>1</v>
      </c>
      <c r="AJ317" s="61" t="b">
        <f t="shared" si="265"/>
        <v>1</v>
      </c>
      <c r="AK317" s="61" t="b">
        <f t="shared" si="266"/>
        <v>0</v>
      </c>
      <c r="AL317" s="61" t="b">
        <f t="shared" si="267"/>
        <v>0</v>
      </c>
      <c r="AM317" s="220" t="b">
        <f t="shared" si="268"/>
        <v>0</v>
      </c>
      <c r="AN317" s="220" t="b">
        <f t="shared" si="269"/>
        <v>0</v>
      </c>
      <c r="AO317" s="220" t="str">
        <f t="shared" si="270"/>
        <v/>
      </c>
      <c r="AP317" s="220" t="str">
        <f t="shared" si="271"/>
        <v/>
      </c>
      <c r="AQ317" s="220" t="str">
        <f t="shared" si="272"/>
        <v/>
      </c>
      <c r="AR317" s="220" t="str">
        <f t="shared" si="273"/>
        <v/>
      </c>
      <c r="AS317" s="4" t="str">
        <f t="shared" si="274"/>
        <v/>
      </c>
      <c r="AT317" s="220" t="str">
        <f t="shared" si="275"/>
        <v/>
      </c>
      <c r="AU317" s="220" t="str">
        <f t="shared" si="276"/>
        <v/>
      </c>
      <c r="AV317" s="220" t="str">
        <f t="shared" si="277"/>
        <v/>
      </c>
      <c r="AW317" s="233" t="str">
        <f t="shared" si="278"/>
        <v/>
      </c>
      <c r="AX317" s="233" t="str">
        <f t="shared" si="279"/>
        <v/>
      </c>
      <c r="AY317" s="222" t="str">
        <f t="shared" si="280"/>
        <v/>
      </c>
      <c r="AZ317" s="222" t="str">
        <f t="shared" si="281"/>
        <v/>
      </c>
      <c r="BA317" s="220" t="str">
        <f t="shared" si="282"/>
        <v/>
      </c>
      <c r="BB317" s="222" t="str">
        <f t="shared" si="283"/>
        <v/>
      </c>
      <c r="BC317" s="233" t="str">
        <f t="shared" si="284"/>
        <v/>
      </c>
      <c r="BD317" s="222" t="str">
        <f t="shared" si="285"/>
        <v/>
      </c>
      <c r="BE317" s="222" t="str">
        <f t="shared" si="286"/>
        <v/>
      </c>
      <c r="BF317" s="222" t="str">
        <f t="shared" si="287"/>
        <v/>
      </c>
      <c r="BG317" s="222" t="str">
        <f t="shared" si="288"/>
        <v/>
      </c>
      <c r="BH317" s="222" t="str">
        <f t="shared" si="289"/>
        <v/>
      </c>
      <c r="BI317" s="222" t="str">
        <f t="shared" si="290"/>
        <v/>
      </c>
      <c r="BJ317" s="222" t="str">
        <f t="shared" si="291"/>
        <v/>
      </c>
      <c r="BK317" s="222" t="str">
        <f t="shared" si="292"/>
        <v/>
      </c>
      <c r="BL317" s="220" t="str">
        <f t="shared" si="293"/>
        <v/>
      </c>
      <c r="BM317" s="220" t="str">
        <f t="shared" si="294"/>
        <v/>
      </c>
      <c r="BN317" s="220" t="str">
        <f t="shared" si="295"/>
        <v/>
      </c>
      <c r="BO317" s="220" t="str">
        <f t="shared" si="296"/>
        <v/>
      </c>
      <c r="BP317" s="220" t="str">
        <f>IF(AM317,VLOOKUP(AT317,'Beschäftigungsgruppen Honorare'!$I$17:$J$23,2,FALSE),"")</f>
        <v/>
      </c>
      <c r="BQ317" s="220" t="str">
        <f>IF(AN317,INDEX('Beschäftigungsgruppen Honorare'!$J$28:$M$31,BO317,BN317),"")</f>
        <v/>
      </c>
      <c r="BR317" s="220" t="str">
        <f t="shared" si="297"/>
        <v/>
      </c>
      <c r="BS317" s="220" t="str">
        <f>IF(AM317,VLOOKUP(AT317,'Beschäftigungsgruppen Honorare'!$I$17:$L$23,3,FALSE),"")</f>
        <v/>
      </c>
      <c r="BT317" s="220" t="str">
        <f>IF(AM317,VLOOKUP(AT317,'Beschäftigungsgruppen Honorare'!$I$17:$L$23,4,FALSE),"")</f>
        <v/>
      </c>
      <c r="BU317" s="220" t="b">
        <f>E317&lt;&gt;config!$H$20</f>
        <v>1</v>
      </c>
      <c r="BV317" s="64" t="b">
        <f t="shared" si="298"/>
        <v>0</v>
      </c>
      <c r="BW317" s="53" t="b">
        <f t="shared" si="299"/>
        <v>0</v>
      </c>
      <c r="BX317" s="53"/>
      <c r="BY317" s="53"/>
      <c r="BZ317" s="53"/>
      <c r="CA317" s="53"/>
      <c r="CB317" s="53"/>
      <c r="CI317" s="53"/>
      <c r="CJ317" s="53"/>
      <c r="CK317" s="53"/>
    </row>
    <row r="318" spans="2:89" ht="15" customHeight="1" x14ac:dyDescent="0.2">
      <c r="B318" s="203" t="str">
        <f t="shared" si="300"/>
        <v/>
      </c>
      <c r="C318" s="217"/>
      <c r="D318" s="127"/>
      <c r="E318" s="96"/>
      <c r="F318" s="271"/>
      <c r="G318" s="180"/>
      <c r="H318" s="181"/>
      <c r="I318" s="219"/>
      <c r="J318" s="259"/>
      <c r="K318" s="181"/>
      <c r="L318" s="273"/>
      <c r="M318" s="207" t="str">
        <f t="shared" si="252"/>
        <v/>
      </c>
      <c r="N318" s="160" t="str">
        <f t="shared" si="253"/>
        <v/>
      </c>
      <c r="O318" s="161" t="str">
        <f t="shared" si="306"/>
        <v/>
      </c>
      <c r="P318" s="252" t="str">
        <f t="shared" si="307"/>
        <v/>
      </c>
      <c r="Q318" s="254" t="str">
        <f t="shared" si="308"/>
        <v/>
      </c>
      <c r="R318" s="252" t="str">
        <f t="shared" si="254"/>
        <v/>
      </c>
      <c r="S318" s="258" t="str">
        <f t="shared" si="301"/>
        <v/>
      </c>
      <c r="T318" s="252" t="str">
        <f t="shared" si="302"/>
        <v/>
      </c>
      <c r="U318" s="258" t="str">
        <f t="shared" si="303"/>
        <v/>
      </c>
      <c r="V318" s="252" t="str">
        <f t="shared" si="304"/>
        <v/>
      </c>
      <c r="W318" s="258" t="str">
        <f t="shared" si="305"/>
        <v/>
      </c>
      <c r="X318" s="120"/>
      <c r="Y318" s="267"/>
      <c r="Z318" s="4" t="b">
        <f t="shared" si="255"/>
        <v>1</v>
      </c>
      <c r="AA318" s="4" t="b">
        <f t="shared" si="256"/>
        <v>0</v>
      </c>
      <c r="AB318" s="61" t="str">
        <f t="shared" si="257"/>
        <v/>
      </c>
      <c r="AC318" s="61" t="str">
        <f t="shared" si="258"/>
        <v/>
      </c>
      <c r="AD318" s="61" t="str">
        <f t="shared" si="259"/>
        <v/>
      </c>
      <c r="AE318" s="61" t="str">
        <f t="shared" si="260"/>
        <v/>
      </c>
      <c r="AF318" s="232" t="str">
        <f t="shared" si="261"/>
        <v/>
      </c>
      <c r="AG318" s="61" t="str">
        <f t="shared" si="262"/>
        <v/>
      </c>
      <c r="AH318" s="61" t="b">
        <f t="shared" si="263"/>
        <v>0</v>
      </c>
      <c r="AI318" s="61" t="b">
        <f t="shared" si="264"/>
        <v>1</v>
      </c>
      <c r="AJ318" s="61" t="b">
        <f t="shared" si="265"/>
        <v>1</v>
      </c>
      <c r="AK318" s="61" t="b">
        <f t="shared" si="266"/>
        <v>0</v>
      </c>
      <c r="AL318" s="61" t="b">
        <f t="shared" si="267"/>
        <v>0</v>
      </c>
      <c r="AM318" s="220" t="b">
        <f t="shared" si="268"/>
        <v>0</v>
      </c>
      <c r="AN318" s="220" t="b">
        <f t="shared" si="269"/>
        <v>0</v>
      </c>
      <c r="AO318" s="220" t="str">
        <f t="shared" si="270"/>
        <v/>
      </c>
      <c r="AP318" s="220" t="str">
        <f t="shared" si="271"/>
        <v/>
      </c>
      <c r="AQ318" s="220" t="str">
        <f t="shared" si="272"/>
        <v/>
      </c>
      <c r="AR318" s="220" t="str">
        <f t="shared" si="273"/>
        <v/>
      </c>
      <c r="AS318" s="4" t="str">
        <f t="shared" si="274"/>
        <v/>
      </c>
      <c r="AT318" s="220" t="str">
        <f t="shared" si="275"/>
        <v/>
      </c>
      <c r="AU318" s="220" t="str">
        <f t="shared" si="276"/>
        <v/>
      </c>
      <c r="AV318" s="220" t="str">
        <f t="shared" si="277"/>
        <v/>
      </c>
      <c r="AW318" s="233" t="str">
        <f t="shared" si="278"/>
        <v/>
      </c>
      <c r="AX318" s="233" t="str">
        <f t="shared" si="279"/>
        <v/>
      </c>
      <c r="AY318" s="222" t="str">
        <f t="shared" si="280"/>
        <v/>
      </c>
      <c r="AZ318" s="222" t="str">
        <f t="shared" si="281"/>
        <v/>
      </c>
      <c r="BA318" s="220" t="str">
        <f t="shared" si="282"/>
        <v/>
      </c>
      <c r="BB318" s="222" t="str">
        <f t="shared" si="283"/>
        <v/>
      </c>
      <c r="BC318" s="233" t="str">
        <f t="shared" si="284"/>
        <v/>
      </c>
      <c r="BD318" s="222" t="str">
        <f t="shared" si="285"/>
        <v/>
      </c>
      <c r="BE318" s="222" t="str">
        <f t="shared" si="286"/>
        <v/>
      </c>
      <c r="BF318" s="222" t="str">
        <f t="shared" si="287"/>
        <v/>
      </c>
      <c r="BG318" s="222" t="str">
        <f t="shared" si="288"/>
        <v/>
      </c>
      <c r="BH318" s="222" t="str">
        <f t="shared" si="289"/>
        <v/>
      </c>
      <c r="BI318" s="222" t="str">
        <f t="shared" si="290"/>
        <v/>
      </c>
      <c r="BJ318" s="222" t="str">
        <f t="shared" si="291"/>
        <v/>
      </c>
      <c r="BK318" s="222" t="str">
        <f t="shared" si="292"/>
        <v/>
      </c>
      <c r="BL318" s="220" t="str">
        <f t="shared" si="293"/>
        <v/>
      </c>
      <c r="BM318" s="220" t="str">
        <f t="shared" si="294"/>
        <v/>
      </c>
      <c r="BN318" s="220" t="str">
        <f t="shared" si="295"/>
        <v/>
      </c>
      <c r="BO318" s="220" t="str">
        <f t="shared" si="296"/>
        <v/>
      </c>
      <c r="BP318" s="220" t="str">
        <f>IF(AM318,VLOOKUP(AT318,'Beschäftigungsgruppen Honorare'!$I$17:$J$23,2,FALSE),"")</f>
        <v/>
      </c>
      <c r="BQ318" s="220" t="str">
        <f>IF(AN318,INDEX('Beschäftigungsgruppen Honorare'!$J$28:$M$31,BO318,BN318),"")</f>
        <v/>
      </c>
      <c r="BR318" s="220" t="str">
        <f t="shared" si="297"/>
        <v/>
      </c>
      <c r="BS318" s="220" t="str">
        <f>IF(AM318,VLOOKUP(AT318,'Beschäftigungsgruppen Honorare'!$I$17:$L$23,3,FALSE),"")</f>
        <v/>
      </c>
      <c r="BT318" s="220" t="str">
        <f>IF(AM318,VLOOKUP(AT318,'Beschäftigungsgruppen Honorare'!$I$17:$L$23,4,FALSE),"")</f>
        <v/>
      </c>
      <c r="BU318" s="220" t="b">
        <f>E318&lt;&gt;config!$H$20</f>
        <v>1</v>
      </c>
      <c r="BV318" s="64" t="b">
        <f t="shared" si="298"/>
        <v>0</v>
      </c>
      <c r="BW318" s="53" t="b">
        <f t="shared" si="299"/>
        <v>0</v>
      </c>
      <c r="BX318" s="53"/>
      <c r="BY318" s="53"/>
      <c r="BZ318" s="53"/>
      <c r="CA318" s="53"/>
      <c r="CB318" s="53"/>
      <c r="CI318" s="53"/>
      <c r="CJ318" s="53"/>
      <c r="CK318" s="53"/>
    </row>
    <row r="319" spans="2:89" ht="15" customHeight="1" x14ac:dyDescent="0.2">
      <c r="B319" s="203" t="str">
        <f t="shared" si="300"/>
        <v/>
      </c>
      <c r="C319" s="217"/>
      <c r="D319" s="127"/>
      <c r="E319" s="96"/>
      <c r="F319" s="271"/>
      <c r="G319" s="180"/>
      <c r="H319" s="181"/>
      <c r="I319" s="219"/>
      <c r="J319" s="259"/>
      <c r="K319" s="181"/>
      <c r="L319" s="273"/>
      <c r="M319" s="207" t="str">
        <f t="shared" si="252"/>
        <v/>
      </c>
      <c r="N319" s="160" t="str">
        <f t="shared" si="253"/>
        <v/>
      </c>
      <c r="O319" s="161" t="str">
        <f t="shared" si="306"/>
        <v/>
      </c>
      <c r="P319" s="252" t="str">
        <f t="shared" si="307"/>
        <v/>
      </c>
      <c r="Q319" s="254" t="str">
        <f t="shared" si="308"/>
        <v/>
      </c>
      <c r="R319" s="252" t="str">
        <f t="shared" si="254"/>
        <v/>
      </c>
      <c r="S319" s="258" t="str">
        <f t="shared" si="301"/>
        <v/>
      </c>
      <c r="T319" s="252" t="str">
        <f t="shared" si="302"/>
        <v/>
      </c>
      <c r="U319" s="258" t="str">
        <f t="shared" si="303"/>
        <v/>
      </c>
      <c r="V319" s="252" t="str">
        <f t="shared" si="304"/>
        <v/>
      </c>
      <c r="W319" s="258" t="str">
        <f t="shared" si="305"/>
        <v/>
      </c>
      <c r="X319" s="120"/>
      <c r="Y319" s="267"/>
      <c r="Z319" s="4" t="b">
        <f t="shared" si="255"/>
        <v>1</v>
      </c>
      <c r="AA319" s="4" t="b">
        <f t="shared" si="256"/>
        <v>0</v>
      </c>
      <c r="AB319" s="61" t="str">
        <f t="shared" si="257"/>
        <v/>
      </c>
      <c r="AC319" s="61" t="str">
        <f t="shared" si="258"/>
        <v/>
      </c>
      <c r="AD319" s="61" t="str">
        <f t="shared" si="259"/>
        <v/>
      </c>
      <c r="AE319" s="61" t="str">
        <f t="shared" si="260"/>
        <v/>
      </c>
      <c r="AF319" s="232" t="str">
        <f t="shared" si="261"/>
        <v/>
      </c>
      <c r="AG319" s="61" t="str">
        <f t="shared" si="262"/>
        <v/>
      </c>
      <c r="AH319" s="61" t="b">
        <f t="shared" si="263"/>
        <v>0</v>
      </c>
      <c r="AI319" s="61" t="b">
        <f t="shared" si="264"/>
        <v>1</v>
      </c>
      <c r="AJ319" s="61" t="b">
        <f t="shared" si="265"/>
        <v>1</v>
      </c>
      <c r="AK319" s="61" t="b">
        <f t="shared" si="266"/>
        <v>0</v>
      </c>
      <c r="AL319" s="61" t="b">
        <f t="shared" si="267"/>
        <v>0</v>
      </c>
      <c r="AM319" s="220" t="b">
        <f t="shared" si="268"/>
        <v>0</v>
      </c>
      <c r="AN319" s="220" t="b">
        <f t="shared" si="269"/>
        <v>0</v>
      </c>
      <c r="AO319" s="220" t="str">
        <f t="shared" si="270"/>
        <v/>
      </c>
      <c r="AP319" s="220" t="str">
        <f t="shared" si="271"/>
        <v/>
      </c>
      <c r="AQ319" s="220" t="str">
        <f t="shared" si="272"/>
        <v/>
      </c>
      <c r="AR319" s="220" t="str">
        <f t="shared" si="273"/>
        <v/>
      </c>
      <c r="AS319" s="4" t="str">
        <f t="shared" si="274"/>
        <v/>
      </c>
      <c r="AT319" s="220" t="str">
        <f t="shared" si="275"/>
        <v/>
      </c>
      <c r="AU319" s="220" t="str">
        <f t="shared" si="276"/>
        <v/>
      </c>
      <c r="AV319" s="220" t="str">
        <f t="shared" si="277"/>
        <v/>
      </c>
      <c r="AW319" s="233" t="str">
        <f t="shared" si="278"/>
        <v/>
      </c>
      <c r="AX319" s="233" t="str">
        <f t="shared" si="279"/>
        <v/>
      </c>
      <c r="AY319" s="222" t="str">
        <f t="shared" si="280"/>
        <v/>
      </c>
      <c r="AZ319" s="222" t="str">
        <f t="shared" si="281"/>
        <v/>
      </c>
      <c r="BA319" s="220" t="str">
        <f t="shared" si="282"/>
        <v/>
      </c>
      <c r="BB319" s="222" t="str">
        <f t="shared" si="283"/>
        <v/>
      </c>
      <c r="BC319" s="233" t="str">
        <f t="shared" si="284"/>
        <v/>
      </c>
      <c r="BD319" s="222" t="str">
        <f t="shared" si="285"/>
        <v/>
      </c>
      <c r="BE319" s="222" t="str">
        <f t="shared" si="286"/>
        <v/>
      </c>
      <c r="BF319" s="222" t="str">
        <f t="shared" si="287"/>
        <v/>
      </c>
      <c r="BG319" s="222" t="str">
        <f t="shared" si="288"/>
        <v/>
      </c>
      <c r="BH319" s="222" t="str">
        <f t="shared" si="289"/>
        <v/>
      </c>
      <c r="BI319" s="222" t="str">
        <f t="shared" si="290"/>
        <v/>
      </c>
      <c r="BJ319" s="222" t="str">
        <f t="shared" si="291"/>
        <v/>
      </c>
      <c r="BK319" s="222" t="str">
        <f t="shared" si="292"/>
        <v/>
      </c>
      <c r="BL319" s="220" t="str">
        <f t="shared" si="293"/>
        <v/>
      </c>
      <c r="BM319" s="220" t="str">
        <f t="shared" si="294"/>
        <v/>
      </c>
      <c r="BN319" s="220" t="str">
        <f t="shared" si="295"/>
        <v/>
      </c>
      <c r="BO319" s="220" t="str">
        <f t="shared" si="296"/>
        <v/>
      </c>
      <c r="BP319" s="220" t="str">
        <f>IF(AM319,VLOOKUP(AT319,'Beschäftigungsgruppen Honorare'!$I$17:$J$23,2,FALSE),"")</f>
        <v/>
      </c>
      <c r="BQ319" s="220" t="str">
        <f>IF(AN319,INDEX('Beschäftigungsgruppen Honorare'!$J$28:$M$31,BO319,BN319),"")</f>
        <v/>
      </c>
      <c r="BR319" s="220" t="str">
        <f t="shared" si="297"/>
        <v/>
      </c>
      <c r="BS319" s="220" t="str">
        <f>IF(AM319,VLOOKUP(AT319,'Beschäftigungsgruppen Honorare'!$I$17:$L$23,3,FALSE),"")</f>
        <v/>
      </c>
      <c r="BT319" s="220" t="str">
        <f>IF(AM319,VLOOKUP(AT319,'Beschäftigungsgruppen Honorare'!$I$17:$L$23,4,FALSE),"")</f>
        <v/>
      </c>
      <c r="BU319" s="220" t="b">
        <f>E319&lt;&gt;config!$H$20</f>
        <v>1</v>
      </c>
      <c r="BV319" s="64" t="b">
        <f t="shared" si="298"/>
        <v>0</v>
      </c>
      <c r="BW319" s="53" t="b">
        <f t="shared" si="299"/>
        <v>0</v>
      </c>
      <c r="BX319" s="53"/>
      <c r="BY319" s="53"/>
      <c r="BZ319" s="53"/>
      <c r="CA319" s="53"/>
      <c r="CB319" s="53"/>
      <c r="CI319" s="53"/>
      <c r="CJ319" s="53"/>
      <c r="CK319" s="53"/>
    </row>
    <row r="320" spans="2:89" ht="15" customHeight="1" x14ac:dyDescent="0.2">
      <c r="B320" s="203" t="str">
        <f t="shared" si="300"/>
        <v/>
      </c>
      <c r="C320" s="217"/>
      <c r="D320" s="127"/>
      <c r="E320" s="96"/>
      <c r="F320" s="271"/>
      <c r="G320" s="180"/>
      <c r="H320" s="181"/>
      <c r="I320" s="219"/>
      <c r="J320" s="259"/>
      <c r="K320" s="181"/>
      <c r="L320" s="273"/>
      <c r="M320" s="207" t="str">
        <f t="shared" si="252"/>
        <v/>
      </c>
      <c r="N320" s="160" t="str">
        <f t="shared" si="253"/>
        <v/>
      </c>
      <c r="O320" s="161" t="str">
        <f t="shared" si="306"/>
        <v/>
      </c>
      <c r="P320" s="252" t="str">
        <f t="shared" si="307"/>
        <v/>
      </c>
      <c r="Q320" s="254" t="str">
        <f t="shared" si="308"/>
        <v/>
      </c>
      <c r="R320" s="252" t="str">
        <f t="shared" si="254"/>
        <v/>
      </c>
      <c r="S320" s="258" t="str">
        <f t="shared" si="301"/>
        <v/>
      </c>
      <c r="T320" s="252" t="str">
        <f t="shared" si="302"/>
        <v/>
      </c>
      <c r="U320" s="258" t="str">
        <f t="shared" si="303"/>
        <v/>
      </c>
      <c r="V320" s="252" t="str">
        <f t="shared" si="304"/>
        <v/>
      </c>
      <c r="W320" s="258" t="str">
        <f t="shared" si="305"/>
        <v/>
      </c>
      <c r="X320" s="120"/>
      <c r="Y320" s="267"/>
      <c r="Z320" s="4" t="b">
        <f t="shared" si="255"/>
        <v>1</v>
      </c>
      <c r="AA320" s="4" t="b">
        <f t="shared" si="256"/>
        <v>0</v>
      </c>
      <c r="AB320" s="61" t="str">
        <f t="shared" si="257"/>
        <v/>
      </c>
      <c r="AC320" s="61" t="str">
        <f t="shared" si="258"/>
        <v/>
      </c>
      <c r="AD320" s="61" t="str">
        <f t="shared" si="259"/>
        <v/>
      </c>
      <c r="AE320" s="61" t="str">
        <f t="shared" si="260"/>
        <v/>
      </c>
      <c r="AF320" s="232" t="str">
        <f t="shared" si="261"/>
        <v/>
      </c>
      <c r="AG320" s="61" t="str">
        <f t="shared" si="262"/>
        <v/>
      </c>
      <c r="AH320" s="61" t="b">
        <f t="shared" si="263"/>
        <v>0</v>
      </c>
      <c r="AI320" s="61" t="b">
        <f t="shared" si="264"/>
        <v>1</v>
      </c>
      <c r="AJ320" s="61" t="b">
        <f t="shared" si="265"/>
        <v>1</v>
      </c>
      <c r="AK320" s="61" t="b">
        <f t="shared" si="266"/>
        <v>0</v>
      </c>
      <c r="AL320" s="61" t="b">
        <f t="shared" si="267"/>
        <v>0</v>
      </c>
      <c r="AM320" s="220" t="b">
        <f t="shared" si="268"/>
        <v>0</v>
      </c>
      <c r="AN320" s="220" t="b">
        <f t="shared" si="269"/>
        <v>0</v>
      </c>
      <c r="AO320" s="220" t="str">
        <f t="shared" si="270"/>
        <v/>
      </c>
      <c r="AP320" s="220" t="str">
        <f t="shared" si="271"/>
        <v/>
      </c>
      <c r="AQ320" s="220" t="str">
        <f t="shared" si="272"/>
        <v/>
      </c>
      <c r="AR320" s="220" t="str">
        <f t="shared" si="273"/>
        <v/>
      </c>
      <c r="AS320" s="4" t="str">
        <f t="shared" si="274"/>
        <v/>
      </c>
      <c r="AT320" s="220" t="str">
        <f t="shared" si="275"/>
        <v/>
      </c>
      <c r="AU320" s="220" t="str">
        <f t="shared" si="276"/>
        <v/>
      </c>
      <c r="AV320" s="220" t="str">
        <f t="shared" si="277"/>
        <v/>
      </c>
      <c r="AW320" s="233" t="str">
        <f t="shared" si="278"/>
        <v/>
      </c>
      <c r="AX320" s="233" t="str">
        <f t="shared" si="279"/>
        <v/>
      </c>
      <c r="AY320" s="222" t="str">
        <f t="shared" si="280"/>
        <v/>
      </c>
      <c r="AZ320" s="222" t="str">
        <f t="shared" si="281"/>
        <v/>
      </c>
      <c r="BA320" s="220" t="str">
        <f t="shared" si="282"/>
        <v/>
      </c>
      <c r="BB320" s="222" t="str">
        <f t="shared" si="283"/>
        <v/>
      </c>
      <c r="BC320" s="233" t="str">
        <f t="shared" si="284"/>
        <v/>
      </c>
      <c r="BD320" s="222" t="str">
        <f t="shared" si="285"/>
        <v/>
      </c>
      <c r="BE320" s="222" t="str">
        <f t="shared" si="286"/>
        <v/>
      </c>
      <c r="BF320" s="222" t="str">
        <f t="shared" si="287"/>
        <v/>
      </c>
      <c r="BG320" s="222" t="str">
        <f t="shared" si="288"/>
        <v/>
      </c>
      <c r="BH320" s="222" t="str">
        <f t="shared" si="289"/>
        <v/>
      </c>
      <c r="BI320" s="222" t="str">
        <f t="shared" si="290"/>
        <v/>
      </c>
      <c r="BJ320" s="222" t="str">
        <f t="shared" si="291"/>
        <v/>
      </c>
      <c r="BK320" s="222" t="str">
        <f t="shared" si="292"/>
        <v/>
      </c>
      <c r="BL320" s="220" t="str">
        <f t="shared" si="293"/>
        <v/>
      </c>
      <c r="BM320" s="220" t="str">
        <f t="shared" si="294"/>
        <v/>
      </c>
      <c r="BN320" s="220" t="str">
        <f t="shared" si="295"/>
        <v/>
      </c>
      <c r="BO320" s="220" t="str">
        <f t="shared" si="296"/>
        <v/>
      </c>
      <c r="BP320" s="220" t="str">
        <f>IF(AM320,VLOOKUP(AT320,'Beschäftigungsgruppen Honorare'!$I$17:$J$23,2,FALSE),"")</f>
        <v/>
      </c>
      <c r="BQ320" s="220" t="str">
        <f>IF(AN320,INDEX('Beschäftigungsgruppen Honorare'!$J$28:$M$31,BO320,BN320),"")</f>
        <v/>
      </c>
      <c r="BR320" s="220" t="str">
        <f t="shared" si="297"/>
        <v/>
      </c>
      <c r="BS320" s="220" t="str">
        <f>IF(AM320,VLOOKUP(AT320,'Beschäftigungsgruppen Honorare'!$I$17:$L$23,3,FALSE),"")</f>
        <v/>
      </c>
      <c r="BT320" s="220" t="str">
        <f>IF(AM320,VLOOKUP(AT320,'Beschäftigungsgruppen Honorare'!$I$17:$L$23,4,FALSE),"")</f>
        <v/>
      </c>
      <c r="BU320" s="220" t="b">
        <f>E320&lt;&gt;config!$H$20</f>
        <v>1</v>
      </c>
      <c r="BV320" s="64" t="b">
        <f t="shared" si="298"/>
        <v>0</v>
      </c>
      <c r="BW320" s="53" t="b">
        <f t="shared" si="299"/>
        <v>0</v>
      </c>
      <c r="BX320" s="53"/>
      <c r="BY320" s="53"/>
      <c r="BZ320" s="53"/>
      <c r="CA320" s="53"/>
      <c r="CB320" s="53"/>
      <c r="CI320" s="53"/>
      <c r="CJ320" s="53"/>
      <c r="CK320" s="53"/>
    </row>
    <row r="321" spans="2:89" ht="15" customHeight="1" x14ac:dyDescent="0.2">
      <c r="B321" s="203" t="str">
        <f t="shared" si="300"/>
        <v/>
      </c>
      <c r="C321" s="217"/>
      <c r="D321" s="127"/>
      <c r="E321" s="96"/>
      <c r="F321" s="271"/>
      <c r="G321" s="180"/>
      <c r="H321" s="181"/>
      <c r="I321" s="219"/>
      <c r="J321" s="259"/>
      <c r="K321" s="181"/>
      <c r="L321" s="273"/>
      <c r="M321" s="207" t="str">
        <f t="shared" si="252"/>
        <v/>
      </c>
      <c r="N321" s="160" t="str">
        <f t="shared" si="253"/>
        <v/>
      </c>
      <c r="O321" s="161" t="str">
        <f t="shared" si="306"/>
        <v/>
      </c>
      <c r="P321" s="252" t="str">
        <f t="shared" si="307"/>
        <v/>
      </c>
      <c r="Q321" s="254" t="str">
        <f t="shared" si="308"/>
        <v/>
      </c>
      <c r="R321" s="252" t="str">
        <f t="shared" si="254"/>
        <v/>
      </c>
      <c r="S321" s="258" t="str">
        <f t="shared" si="301"/>
        <v/>
      </c>
      <c r="T321" s="252" t="str">
        <f t="shared" si="302"/>
        <v/>
      </c>
      <c r="U321" s="258" t="str">
        <f t="shared" si="303"/>
        <v/>
      </c>
      <c r="V321" s="252" t="str">
        <f t="shared" si="304"/>
        <v/>
      </c>
      <c r="W321" s="258" t="str">
        <f t="shared" si="305"/>
        <v/>
      </c>
      <c r="X321" s="120"/>
      <c r="Y321" s="267"/>
      <c r="Z321" s="4" t="b">
        <f t="shared" si="255"/>
        <v>1</v>
      </c>
      <c r="AA321" s="4" t="b">
        <f t="shared" si="256"/>
        <v>0</v>
      </c>
      <c r="AB321" s="61" t="str">
        <f t="shared" si="257"/>
        <v/>
      </c>
      <c r="AC321" s="61" t="str">
        <f t="shared" si="258"/>
        <v/>
      </c>
      <c r="AD321" s="61" t="str">
        <f t="shared" si="259"/>
        <v/>
      </c>
      <c r="AE321" s="61" t="str">
        <f t="shared" si="260"/>
        <v/>
      </c>
      <c r="AF321" s="232" t="str">
        <f t="shared" si="261"/>
        <v/>
      </c>
      <c r="AG321" s="61" t="str">
        <f t="shared" si="262"/>
        <v/>
      </c>
      <c r="AH321" s="61" t="b">
        <f t="shared" si="263"/>
        <v>0</v>
      </c>
      <c r="AI321" s="61" t="b">
        <f t="shared" si="264"/>
        <v>1</v>
      </c>
      <c r="AJ321" s="61" t="b">
        <f t="shared" si="265"/>
        <v>1</v>
      </c>
      <c r="AK321" s="61" t="b">
        <f t="shared" si="266"/>
        <v>0</v>
      </c>
      <c r="AL321" s="61" t="b">
        <f t="shared" si="267"/>
        <v>0</v>
      </c>
      <c r="AM321" s="220" t="b">
        <f t="shared" si="268"/>
        <v>0</v>
      </c>
      <c r="AN321" s="220" t="b">
        <f t="shared" si="269"/>
        <v>0</v>
      </c>
      <c r="AO321" s="220" t="str">
        <f t="shared" si="270"/>
        <v/>
      </c>
      <c r="AP321" s="220" t="str">
        <f t="shared" si="271"/>
        <v/>
      </c>
      <c r="AQ321" s="220" t="str">
        <f t="shared" si="272"/>
        <v/>
      </c>
      <c r="AR321" s="220" t="str">
        <f t="shared" si="273"/>
        <v/>
      </c>
      <c r="AS321" s="4" t="str">
        <f t="shared" si="274"/>
        <v/>
      </c>
      <c r="AT321" s="220" t="str">
        <f t="shared" si="275"/>
        <v/>
      </c>
      <c r="AU321" s="220" t="str">
        <f t="shared" si="276"/>
        <v/>
      </c>
      <c r="AV321" s="220" t="str">
        <f t="shared" si="277"/>
        <v/>
      </c>
      <c r="AW321" s="233" t="str">
        <f t="shared" si="278"/>
        <v/>
      </c>
      <c r="AX321" s="233" t="str">
        <f t="shared" si="279"/>
        <v/>
      </c>
      <c r="AY321" s="222" t="str">
        <f t="shared" si="280"/>
        <v/>
      </c>
      <c r="AZ321" s="222" t="str">
        <f t="shared" si="281"/>
        <v/>
      </c>
      <c r="BA321" s="220" t="str">
        <f t="shared" si="282"/>
        <v/>
      </c>
      <c r="BB321" s="222" t="str">
        <f t="shared" si="283"/>
        <v/>
      </c>
      <c r="BC321" s="233" t="str">
        <f t="shared" si="284"/>
        <v/>
      </c>
      <c r="BD321" s="222" t="str">
        <f t="shared" si="285"/>
        <v/>
      </c>
      <c r="BE321" s="222" t="str">
        <f t="shared" si="286"/>
        <v/>
      </c>
      <c r="BF321" s="222" t="str">
        <f t="shared" si="287"/>
        <v/>
      </c>
      <c r="BG321" s="222" t="str">
        <f t="shared" si="288"/>
        <v/>
      </c>
      <c r="BH321" s="222" t="str">
        <f t="shared" si="289"/>
        <v/>
      </c>
      <c r="BI321" s="222" t="str">
        <f t="shared" si="290"/>
        <v/>
      </c>
      <c r="BJ321" s="222" t="str">
        <f t="shared" si="291"/>
        <v/>
      </c>
      <c r="BK321" s="222" t="str">
        <f t="shared" si="292"/>
        <v/>
      </c>
      <c r="BL321" s="220" t="str">
        <f t="shared" si="293"/>
        <v/>
      </c>
      <c r="BM321" s="220" t="str">
        <f t="shared" si="294"/>
        <v/>
      </c>
      <c r="BN321" s="220" t="str">
        <f t="shared" si="295"/>
        <v/>
      </c>
      <c r="BO321" s="220" t="str">
        <f t="shared" si="296"/>
        <v/>
      </c>
      <c r="BP321" s="220" t="str">
        <f>IF(AM321,VLOOKUP(AT321,'Beschäftigungsgruppen Honorare'!$I$17:$J$23,2,FALSE),"")</f>
        <v/>
      </c>
      <c r="BQ321" s="220" t="str">
        <f>IF(AN321,INDEX('Beschäftigungsgruppen Honorare'!$J$28:$M$31,BO321,BN321),"")</f>
        <v/>
      </c>
      <c r="BR321" s="220" t="str">
        <f t="shared" si="297"/>
        <v/>
      </c>
      <c r="BS321" s="220" t="str">
        <f>IF(AM321,VLOOKUP(AT321,'Beschäftigungsgruppen Honorare'!$I$17:$L$23,3,FALSE),"")</f>
        <v/>
      </c>
      <c r="BT321" s="220" t="str">
        <f>IF(AM321,VLOOKUP(AT321,'Beschäftigungsgruppen Honorare'!$I$17:$L$23,4,FALSE),"")</f>
        <v/>
      </c>
      <c r="BU321" s="220" t="b">
        <f>E321&lt;&gt;config!$H$20</f>
        <v>1</v>
      </c>
      <c r="BV321" s="64" t="b">
        <f t="shared" si="298"/>
        <v>0</v>
      </c>
      <c r="BW321" s="53" t="b">
        <f t="shared" si="299"/>
        <v>0</v>
      </c>
      <c r="BX321" s="53"/>
      <c r="BY321" s="53"/>
      <c r="BZ321" s="53"/>
      <c r="CA321" s="53"/>
      <c r="CB321" s="53"/>
      <c r="CI321" s="53"/>
      <c r="CJ321" s="53"/>
      <c r="CK321" s="53"/>
    </row>
    <row r="322" spans="2:89" ht="15" customHeight="1" x14ac:dyDescent="0.2">
      <c r="B322" s="203" t="str">
        <f t="shared" si="300"/>
        <v/>
      </c>
      <c r="C322" s="217"/>
      <c r="D322" s="127"/>
      <c r="E322" s="96"/>
      <c r="F322" s="271"/>
      <c r="G322" s="180"/>
      <c r="H322" s="181"/>
      <c r="I322" s="219"/>
      <c r="J322" s="259"/>
      <c r="K322" s="181"/>
      <c r="L322" s="273"/>
      <c r="M322" s="207" t="str">
        <f t="shared" si="252"/>
        <v/>
      </c>
      <c r="N322" s="160" t="str">
        <f t="shared" si="253"/>
        <v/>
      </c>
      <c r="O322" s="161" t="str">
        <f t="shared" si="306"/>
        <v/>
      </c>
      <c r="P322" s="252" t="str">
        <f t="shared" si="307"/>
        <v/>
      </c>
      <c r="Q322" s="254" t="str">
        <f t="shared" si="308"/>
        <v/>
      </c>
      <c r="R322" s="252" t="str">
        <f t="shared" si="254"/>
        <v/>
      </c>
      <c r="S322" s="258" t="str">
        <f t="shared" si="301"/>
        <v/>
      </c>
      <c r="T322" s="252" t="str">
        <f t="shared" si="302"/>
        <v/>
      </c>
      <c r="U322" s="258" t="str">
        <f t="shared" si="303"/>
        <v/>
      </c>
      <c r="V322" s="252" t="str">
        <f t="shared" si="304"/>
        <v/>
      </c>
      <c r="W322" s="258" t="str">
        <f t="shared" si="305"/>
        <v/>
      </c>
      <c r="X322" s="120"/>
      <c r="Y322" s="267"/>
      <c r="Z322" s="4" t="b">
        <f t="shared" si="255"/>
        <v>1</v>
      </c>
      <c r="AA322" s="4" t="b">
        <f t="shared" si="256"/>
        <v>0</v>
      </c>
      <c r="AB322" s="61" t="str">
        <f t="shared" si="257"/>
        <v/>
      </c>
      <c r="AC322" s="61" t="str">
        <f t="shared" si="258"/>
        <v/>
      </c>
      <c r="AD322" s="61" t="str">
        <f t="shared" si="259"/>
        <v/>
      </c>
      <c r="AE322" s="61" t="str">
        <f t="shared" si="260"/>
        <v/>
      </c>
      <c r="AF322" s="232" t="str">
        <f t="shared" si="261"/>
        <v/>
      </c>
      <c r="AG322" s="61" t="str">
        <f t="shared" si="262"/>
        <v/>
      </c>
      <c r="AH322" s="61" t="b">
        <f t="shared" si="263"/>
        <v>0</v>
      </c>
      <c r="AI322" s="61" t="b">
        <f t="shared" si="264"/>
        <v>1</v>
      </c>
      <c r="AJ322" s="61" t="b">
        <f t="shared" si="265"/>
        <v>1</v>
      </c>
      <c r="AK322" s="61" t="b">
        <f t="shared" si="266"/>
        <v>0</v>
      </c>
      <c r="AL322" s="61" t="b">
        <f t="shared" si="267"/>
        <v>0</v>
      </c>
      <c r="AM322" s="220" t="b">
        <f t="shared" si="268"/>
        <v>0</v>
      </c>
      <c r="AN322" s="220" t="b">
        <f t="shared" si="269"/>
        <v>0</v>
      </c>
      <c r="AO322" s="220" t="str">
        <f t="shared" si="270"/>
        <v/>
      </c>
      <c r="AP322" s="220" t="str">
        <f t="shared" si="271"/>
        <v/>
      </c>
      <c r="AQ322" s="220" t="str">
        <f t="shared" si="272"/>
        <v/>
      </c>
      <c r="AR322" s="220" t="str">
        <f t="shared" si="273"/>
        <v/>
      </c>
      <c r="AS322" s="4" t="str">
        <f t="shared" si="274"/>
        <v/>
      </c>
      <c r="AT322" s="220" t="str">
        <f t="shared" si="275"/>
        <v/>
      </c>
      <c r="AU322" s="220" t="str">
        <f t="shared" si="276"/>
        <v/>
      </c>
      <c r="AV322" s="220" t="str">
        <f t="shared" si="277"/>
        <v/>
      </c>
      <c r="AW322" s="233" t="str">
        <f t="shared" si="278"/>
        <v/>
      </c>
      <c r="AX322" s="233" t="str">
        <f t="shared" si="279"/>
        <v/>
      </c>
      <c r="AY322" s="222" t="str">
        <f t="shared" si="280"/>
        <v/>
      </c>
      <c r="AZ322" s="222" t="str">
        <f t="shared" si="281"/>
        <v/>
      </c>
      <c r="BA322" s="220" t="str">
        <f t="shared" si="282"/>
        <v/>
      </c>
      <c r="BB322" s="222" t="str">
        <f t="shared" si="283"/>
        <v/>
      </c>
      <c r="BC322" s="233" t="str">
        <f t="shared" si="284"/>
        <v/>
      </c>
      <c r="BD322" s="222" t="str">
        <f t="shared" si="285"/>
        <v/>
      </c>
      <c r="BE322" s="222" t="str">
        <f t="shared" si="286"/>
        <v/>
      </c>
      <c r="BF322" s="222" t="str">
        <f t="shared" si="287"/>
        <v/>
      </c>
      <c r="BG322" s="222" t="str">
        <f t="shared" si="288"/>
        <v/>
      </c>
      <c r="BH322" s="222" t="str">
        <f t="shared" si="289"/>
        <v/>
      </c>
      <c r="BI322" s="222" t="str">
        <f t="shared" si="290"/>
        <v/>
      </c>
      <c r="BJ322" s="222" t="str">
        <f t="shared" si="291"/>
        <v/>
      </c>
      <c r="BK322" s="222" t="str">
        <f t="shared" si="292"/>
        <v/>
      </c>
      <c r="BL322" s="220" t="str">
        <f t="shared" si="293"/>
        <v/>
      </c>
      <c r="BM322" s="220" t="str">
        <f t="shared" si="294"/>
        <v/>
      </c>
      <c r="BN322" s="220" t="str">
        <f t="shared" si="295"/>
        <v/>
      </c>
      <c r="BO322" s="220" t="str">
        <f t="shared" si="296"/>
        <v/>
      </c>
      <c r="BP322" s="220" t="str">
        <f>IF(AM322,VLOOKUP(AT322,'Beschäftigungsgruppen Honorare'!$I$17:$J$23,2,FALSE),"")</f>
        <v/>
      </c>
      <c r="BQ322" s="220" t="str">
        <f>IF(AN322,INDEX('Beschäftigungsgruppen Honorare'!$J$28:$M$31,BO322,BN322),"")</f>
        <v/>
      </c>
      <c r="BR322" s="220" t="str">
        <f t="shared" si="297"/>
        <v/>
      </c>
      <c r="BS322" s="220" t="str">
        <f>IF(AM322,VLOOKUP(AT322,'Beschäftigungsgruppen Honorare'!$I$17:$L$23,3,FALSE),"")</f>
        <v/>
      </c>
      <c r="BT322" s="220" t="str">
        <f>IF(AM322,VLOOKUP(AT322,'Beschäftigungsgruppen Honorare'!$I$17:$L$23,4,FALSE),"")</f>
        <v/>
      </c>
      <c r="BU322" s="220" t="b">
        <f>E322&lt;&gt;config!$H$20</f>
        <v>1</v>
      </c>
      <c r="BV322" s="64" t="b">
        <f t="shared" si="298"/>
        <v>0</v>
      </c>
      <c r="BW322" s="53" t="b">
        <f t="shared" si="299"/>
        <v>0</v>
      </c>
      <c r="BX322" s="53"/>
      <c r="BY322" s="53"/>
      <c r="BZ322" s="53"/>
      <c r="CA322" s="53"/>
      <c r="CB322" s="53"/>
      <c r="CI322" s="53"/>
      <c r="CJ322" s="53"/>
      <c r="CK322" s="53"/>
    </row>
    <row r="323" spans="2:89" ht="15" customHeight="1" x14ac:dyDescent="0.2">
      <c r="B323" s="203" t="str">
        <f t="shared" si="300"/>
        <v/>
      </c>
      <c r="C323" s="217"/>
      <c r="D323" s="127"/>
      <c r="E323" s="96"/>
      <c r="F323" s="271"/>
      <c r="G323" s="180"/>
      <c r="H323" s="181"/>
      <c r="I323" s="219"/>
      <c r="J323" s="259"/>
      <c r="K323" s="181"/>
      <c r="L323" s="273"/>
      <c r="M323" s="207" t="str">
        <f t="shared" si="252"/>
        <v/>
      </c>
      <c r="N323" s="160" t="str">
        <f t="shared" si="253"/>
        <v/>
      </c>
      <c r="O323" s="161" t="str">
        <f t="shared" si="306"/>
        <v/>
      </c>
      <c r="P323" s="252" t="str">
        <f t="shared" si="307"/>
        <v/>
      </c>
      <c r="Q323" s="254" t="str">
        <f t="shared" si="308"/>
        <v/>
      </c>
      <c r="R323" s="252" t="str">
        <f t="shared" si="254"/>
        <v/>
      </c>
      <c r="S323" s="258" t="str">
        <f t="shared" si="301"/>
        <v/>
      </c>
      <c r="T323" s="252" t="str">
        <f t="shared" si="302"/>
        <v/>
      </c>
      <c r="U323" s="258" t="str">
        <f t="shared" si="303"/>
        <v/>
      </c>
      <c r="V323" s="252" t="str">
        <f t="shared" si="304"/>
        <v/>
      </c>
      <c r="W323" s="258" t="str">
        <f t="shared" si="305"/>
        <v/>
      </c>
      <c r="X323" s="120"/>
      <c r="Y323" s="267"/>
      <c r="Z323" s="4" t="b">
        <f t="shared" si="255"/>
        <v>1</v>
      </c>
      <c r="AA323" s="4" t="b">
        <f t="shared" si="256"/>
        <v>0</v>
      </c>
      <c r="AB323" s="61" t="str">
        <f t="shared" si="257"/>
        <v/>
      </c>
      <c r="AC323" s="61" t="str">
        <f t="shared" si="258"/>
        <v/>
      </c>
      <c r="AD323" s="61" t="str">
        <f t="shared" si="259"/>
        <v/>
      </c>
      <c r="AE323" s="61" t="str">
        <f t="shared" si="260"/>
        <v/>
      </c>
      <c r="AF323" s="232" t="str">
        <f t="shared" si="261"/>
        <v/>
      </c>
      <c r="AG323" s="61" t="str">
        <f t="shared" si="262"/>
        <v/>
      </c>
      <c r="AH323" s="61" t="b">
        <f t="shared" si="263"/>
        <v>0</v>
      </c>
      <c r="AI323" s="61" t="b">
        <f t="shared" si="264"/>
        <v>1</v>
      </c>
      <c r="AJ323" s="61" t="b">
        <f t="shared" si="265"/>
        <v>1</v>
      </c>
      <c r="AK323" s="61" t="b">
        <f t="shared" si="266"/>
        <v>0</v>
      </c>
      <c r="AL323" s="61" t="b">
        <f t="shared" si="267"/>
        <v>0</v>
      </c>
      <c r="AM323" s="220" t="b">
        <f t="shared" si="268"/>
        <v>0</v>
      </c>
      <c r="AN323" s="220" t="b">
        <f t="shared" si="269"/>
        <v>0</v>
      </c>
      <c r="AO323" s="220" t="str">
        <f t="shared" si="270"/>
        <v/>
      </c>
      <c r="AP323" s="220" t="str">
        <f t="shared" si="271"/>
        <v/>
      </c>
      <c r="AQ323" s="220" t="str">
        <f t="shared" si="272"/>
        <v/>
      </c>
      <c r="AR323" s="220" t="str">
        <f t="shared" si="273"/>
        <v/>
      </c>
      <c r="AS323" s="4" t="str">
        <f t="shared" si="274"/>
        <v/>
      </c>
      <c r="AT323" s="220" t="str">
        <f t="shared" si="275"/>
        <v/>
      </c>
      <c r="AU323" s="220" t="str">
        <f t="shared" si="276"/>
        <v/>
      </c>
      <c r="AV323" s="220" t="str">
        <f t="shared" si="277"/>
        <v/>
      </c>
      <c r="AW323" s="233" t="str">
        <f t="shared" si="278"/>
        <v/>
      </c>
      <c r="AX323" s="233" t="str">
        <f t="shared" si="279"/>
        <v/>
      </c>
      <c r="AY323" s="222" t="str">
        <f t="shared" si="280"/>
        <v/>
      </c>
      <c r="AZ323" s="222" t="str">
        <f t="shared" si="281"/>
        <v/>
      </c>
      <c r="BA323" s="220" t="str">
        <f t="shared" si="282"/>
        <v/>
      </c>
      <c r="BB323" s="222" t="str">
        <f t="shared" si="283"/>
        <v/>
      </c>
      <c r="BC323" s="233" t="str">
        <f t="shared" si="284"/>
        <v/>
      </c>
      <c r="BD323" s="222" t="str">
        <f t="shared" si="285"/>
        <v/>
      </c>
      <c r="BE323" s="222" t="str">
        <f t="shared" si="286"/>
        <v/>
      </c>
      <c r="BF323" s="222" t="str">
        <f t="shared" si="287"/>
        <v/>
      </c>
      <c r="BG323" s="222" t="str">
        <f t="shared" si="288"/>
        <v/>
      </c>
      <c r="BH323" s="222" t="str">
        <f t="shared" si="289"/>
        <v/>
      </c>
      <c r="BI323" s="222" t="str">
        <f t="shared" si="290"/>
        <v/>
      </c>
      <c r="BJ323" s="222" t="str">
        <f t="shared" si="291"/>
        <v/>
      </c>
      <c r="BK323" s="222" t="str">
        <f t="shared" si="292"/>
        <v/>
      </c>
      <c r="BL323" s="220" t="str">
        <f t="shared" si="293"/>
        <v/>
      </c>
      <c r="BM323" s="220" t="str">
        <f t="shared" si="294"/>
        <v/>
      </c>
      <c r="BN323" s="220" t="str">
        <f t="shared" si="295"/>
        <v/>
      </c>
      <c r="BO323" s="220" t="str">
        <f t="shared" si="296"/>
        <v/>
      </c>
      <c r="BP323" s="220" t="str">
        <f>IF(AM323,VLOOKUP(AT323,'Beschäftigungsgruppen Honorare'!$I$17:$J$23,2,FALSE),"")</f>
        <v/>
      </c>
      <c r="BQ323" s="220" t="str">
        <f>IF(AN323,INDEX('Beschäftigungsgruppen Honorare'!$J$28:$M$31,BO323,BN323),"")</f>
        <v/>
      </c>
      <c r="BR323" s="220" t="str">
        <f t="shared" si="297"/>
        <v/>
      </c>
      <c r="BS323" s="220" t="str">
        <f>IF(AM323,VLOOKUP(AT323,'Beschäftigungsgruppen Honorare'!$I$17:$L$23,3,FALSE),"")</f>
        <v/>
      </c>
      <c r="BT323" s="220" t="str">
        <f>IF(AM323,VLOOKUP(AT323,'Beschäftigungsgruppen Honorare'!$I$17:$L$23,4,FALSE),"")</f>
        <v/>
      </c>
      <c r="BU323" s="220" t="b">
        <f>E323&lt;&gt;config!$H$20</f>
        <v>1</v>
      </c>
      <c r="BV323" s="64" t="b">
        <f t="shared" si="298"/>
        <v>0</v>
      </c>
      <c r="BW323" s="53" t="b">
        <f t="shared" si="299"/>
        <v>0</v>
      </c>
      <c r="BX323" s="53"/>
      <c r="BY323" s="53"/>
      <c r="BZ323" s="53"/>
      <c r="CA323" s="53"/>
      <c r="CB323" s="53"/>
      <c r="CI323" s="53"/>
      <c r="CJ323" s="53"/>
      <c r="CK323" s="53"/>
    </row>
    <row r="324" spans="2:89" ht="15" customHeight="1" x14ac:dyDescent="0.2">
      <c r="B324" s="203" t="str">
        <f t="shared" si="300"/>
        <v/>
      </c>
      <c r="C324" s="217"/>
      <c r="D324" s="127"/>
      <c r="E324" s="96"/>
      <c r="F324" s="271"/>
      <c r="G324" s="180"/>
      <c r="H324" s="181"/>
      <c r="I324" s="219"/>
      <c r="J324" s="259"/>
      <c r="K324" s="181"/>
      <c r="L324" s="273"/>
      <c r="M324" s="207" t="str">
        <f t="shared" si="252"/>
        <v/>
      </c>
      <c r="N324" s="160" t="str">
        <f t="shared" si="253"/>
        <v/>
      </c>
      <c r="O324" s="161" t="str">
        <f t="shared" si="306"/>
        <v/>
      </c>
      <c r="P324" s="252" t="str">
        <f t="shared" si="307"/>
        <v/>
      </c>
      <c r="Q324" s="254" t="str">
        <f t="shared" si="308"/>
        <v/>
      </c>
      <c r="R324" s="252" t="str">
        <f t="shared" si="254"/>
        <v/>
      </c>
      <c r="S324" s="258" t="str">
        <f t="shared" si="301"/>
        <v/>
      </c>
      <c r="T324" s="252" t="str">
        <f t="shared" si="302"/>
        <v/>
      </c>
      <c r="U324" s="258" t="str">
        <f t="shared" si="303"/>
        <v/>
      </c>
      <c r="V324" s="252" t="str">
        <f t="shared" si="304"/>
        <v/>
      </c>
      <c r="W324" s="258" t="str">
        <f t="shared" si="305"/>
        <v/>
      </c>
      <c r="X324" s="120"/>
      <c r="Y324" s="267"/>
      <c r="Z324" s="4" t="b">
        <f t="shared" si="255"/>
        <v>1</v>
      </c>
      <c r="AA324" s="4" t="b">
        <f t="shared" si="256"/>
        <v>0</v>
      </c>
      <c r="AB324" s="61" t="str">
        <f t="shared" si="257"/>
        <v/>
      </c>
      <c r="AC324" s="61" t="str">
        <f t="shared" si="258"/>
        <v/>
      </c>
      <c r="AD324" s="61" t="str">
        <f t="shared" si="259"/>
        <v/>
      </c>
      <c r="AE324" s="61" t="str">
        <f t="shared" si="260"/>
        <v/>
      </c>
      <c r="AF324" s="232" t="str">
        <f t="shared" si="261"/>
        <v/>
      </c>
      <c r="AG324" s="61" t="str">
        <f t="shared" si="262"/>
        <v/>
      </c>
      <c r="AH324" s="61" t="b">
        <f t="shared" si="263"/>
        <v>0</v>
      </c>
      <c r="AI324" s="61" t="b">
        <f t="shared" si="264"/>
        <v>1</v>
      </c>
      <c r="AJ324" s="61" t="b">
        <f t="shared" si="265"/>
        <v>1</v>
      </c>
      <c r="AK324" s="61" t="b">
        <f t="shared" si="266"/>
        <v>0</v>
      </c>
      <c r="AL324" s="61" t="b">
        <f t="shared" si="267"/>
        <v>0</v>
      </c>
      <c r="AM324" s="220" t="b">
        <f t="shared" si="268"/>
        <v>0</v>
      </c>
      <c r="AN324" s="220" t="b">
        <f t="shared" si="269"/>
        <v>0</v>
      </c>
      <c r="AO324" s="220" t="str">
        <f t="shared" si="270"/>
        <v/>
      </c>
      <c r="AP324" s="220" t="str">
        <f t="shared" si="271"/>
        <v/>
      </c>
      <c r="AQ324" s="220" t="str">
        <f t="shared" si="272"/>
        <v/>
      </c>
      <c r="AR324" s="220" t="str">
        <f t="shared" si="273"/>
        <v/>
      </c>
      <c r="AS324" s="4" t="str">
        <f t="shared" si="274"/>
        <v/>
      </c>
      <c r="AT324" s="220" t="str">
        <f t="shared" si="275"/>
        <v/>
      </c>
      <c r="AU324" s="220" t="str">
        <f t="shared" si="276"/>
        <v/>
      </c>
      <c r="AV324" s="220" t="str">
        <f t="shared" si="277"/>
        <v/>
      </c>
      <c r="AW324" s="233" t="str">
        <f t="shared" si="278"/>
        <v/>
      </c>
      <c r="AX324" s="233" t="str">
        <f t="shared" si="279"/>
        <v/>
      </c>
      <c r="AY324" s="222" t="str">
        <f t="shared" si="280"/>
        <v/>
      </c>
      <c r="AZ324" s="222" t="str">
        <f t="shared" si="281"/>
        <v/>
      </c>
      <c r="BA324" s="220" t="str">
        <f t="shared" si="282"/>
        <v/>
      </c>
      <c r="BB324" s="222" t="str">
        <f t="shared" si="283"/>
        <v/>
      </c>
      <c r="BC324" s="233" t="str">
        <f t="shared" si="284"/>
        <v/>
      </c>
      <c r="BD324" s="222" t="str">
        <f t="shared" si="285"/>
        <v/>
      </c>
      <c r="BE324" s="222" t="str">
        <f t="shared" si="286"/>
        <v/>
      </c>
      <c r="BF324" s="222" t="str">
        <f t="shared" si="287"/>
        <v/>
      </c>
      <c r="BG324" s="222" t="str">
        <f t="shared" si="288"/>
        <v/>
      </c>
      <c r="BH324" s="222" t="str">
        <f t="shared" si="289"/>
        <v/>
      </c>
      <c r="BI324" s="222" t="str">
        <f t="shared" si="290"/>
        <v/>
      </c>
      <c r="BJ324" s="222" t="str">
        <f t="shared" si="291"/>
        <v/>
      </c>
      <c r="BK324" s="222" t="str">
        <f t="shared" si="292"/>
        <v/>
      </c>
      <c r="BL324" s="220" t="str">
        <f t="shared" si="293"/>
        <v/>
      </c>
      <c r="BM324" s="220" t="str">
        <f t="shared" si="294"/>
        <v/>
      </c>
      <c r="BN324" s="220" t="str">
        <f t="shared" si="295"/>
        <v/>
      </c>
      <c r="BO324" s="220" t="str">
        <f t="shared" si="296"/>
        <v/>
      </c>
      <c r="BP324" s="220" t="str">
        <f>IF(AM324,VLOOKUP(AT324,'Beschäftigungsgruppen Honorare'!$I$17:$J$23,2,FALSE),"")</f>
        <v/>
      </c>
      <c r="BQ324" s="220" t="str">
        <f>IF(AN324,INDEX('Beschäftigungsgruppen Honorare'!$J$28:$M$31,BO324,BN324),"")</f>
        <v/>
      </c>
      <c r="BR324" s="220" t="str">
        <f t="shared" si="297"/>
        <v/>
      </c>
      <c r="BS324" s="220" t="str">
        <f>IF(AM324,VLOOKUP(AT324,'Beschäftigungsgruppen Honorare'!$I$17:$L$23,3,FALSE),"")</f>
        <v/>
      </c>
      <c r="BT324" s="220" t="str">
        <f>IF(AM324,VLOOKUP(AT324,'Beschäftigungsgruppen Honorare'!$I$17:$L$23,4,FALSE),"")</f>
        <v/>
      </c>
      <c r="BU324" s="220" t="b">
        <f>E324&lt;&gt;config!$H$20</f>
        <v>1</v>
      </c>
      <c r="BV324" s="64" t="b">
        <f t="shared" si="298"/>
        <v>0</v>
      </c>
      <c r="BW324" s="53" t="b">
        <f t="shared" si="299"/>
        <v>0</v>
      </c>
      <c r="BX324" s="53"/>
      <c r="BY324" s="53"/>
      <c r="BZ324" s="53"/>
      <c r="CA324" s="53"/>
      <c r="CB324" s="53"/>
      <c r="CI324" s="53"/>
      <c r="CJ324" s="53"/>
      <c r="CK324" s="53"/>
    </row>
    <row r="325" spans="2:89" ht="15" customHeight="1" x14ac:dyDescent="0.2">
      <c r="B325" s="203" t="str">
        <f t="shared" si="300"/>
        <v/>
      </c>
      <c r="C325" s="217"/>
      <c r="D325" s="127"/>
      <c r="E325" s="96"/>
      <c r="F325" s="271"/>
      <c r="G325" s="180"/>
      <c r="H325" s="181"/>
      <c r="I325" s="219"/>
      <c r="J325" s="259"/>
      <c r="K325" s="181"/>
      <c r="L325" s="273"/>
      <c r="M325" s="207" t="str">
        <f t="shared" si="252"/>
        <v/>
      </c>
      <c r="N325" s="160" t="str">
        <f t="shared" si="253"/>
        <v/>
      </c>
      <c r="O325" s="161" t="str">
        <f t="shared" si="306"/>
        <v/>
      </c>
      <c r="P325" s="252" t="str">
        <f t="shared" si="307"/>
        <v/>
      </c>
      <c r="Q325" s="254" t="str">
        <f t="shared" si="308"/>
        <v/>
      </c>
      <c r="R325" s="252" t="str">
        <f t="shared" si="254"/>
        <v/>
      </c>
      <c r="S325" s="258" t="str">
        <f t="shared" si="301"/>
        <v/>
      </c>
      <c r="T325" s="252" t="str">
        <f t="shared" si="302"/>
        <v/>
      </c>
      <c r="U325" s="258" t="str">
        <f t="shared" si="303"/>
        <v/>
      </c>
      <c r="V325" s="252" t="str">
        <f t="shared" si="304"/>
        <v/>
      </c>
      <c r="W325" s="258" t="str">
        <f t="shared" si="305"/>
        <v/>
      </c>
      <c r="X325" s="120"/>
      <c r="Y325" s="267"/>
      <c r="Z325" s="4" t="b">
        <f t="shared" si="255"/>
        <v>1</v>
      </c>
      <c r="AA325" s="4" t="b">
        <f t="shared" si="256"/>
        <v>0</v>
      </c>
      <c r="AB325" s="61" t="str">
        <f t="shared" si="257"/>
        <v/>
      </c>
      <c r="AC325" s="61" t="str">
        <f t="shared" si="258"/>
        <v/>
      </c>
      <c r="AD325" s="61" t="str">
        <f t="shared" si="259"/>
        <v/>
      </c>
      <c r="AE325" s="61" t="str">
        <f t="shared" si="260"/>
        <v/>
      </c>
      <c r="AF325" s="232" t="str">
        <f t="shared" si="261"/>
        <v/>
      </c>
      <c r="AG325" s="61" t="str">
        <f t="shared" si="262"/>
        <v/>
      </c>
      <c r="AH325" s="61" t="b">
        <f t="shared" si="263"/>
        <v>0</v>
      </c>
      <c r="AI325" s="61" t="b">
        <f t="shared" si="264"/>
        <v>1</v>
      </c>
      <c r="AJ325" s="61" t="b">
        <f t="shared" si="265"/>
        <v>1</v>
      </c>
      <c r="AK325" s="61" t="b">
        <f t="shared" si="266"/>
        <v>0</v>
      </c>
      <c r="AL325" s="61" t="b">
        <f t="shared" si="267"/>
        <v>0</v>
      </c>
      <c r="AM325" s="220" t="b">
        <f t="shared" si="268"/>
        <v>0</v>
      </c>
      <c r="AN325" s="220" t="b">
        <f t="shared" si="269"/>
        <v>0</v>
      </c>
      <c r="AO325" s="220" t="str">
        <f t="shared" si="270"/>
        <v/>
      </c>
      <c r="AP325" s="220" t="str">
        <f t="shared" si="271"/>
        <v/>
      </c>
      <c r="AQ325" s="220" t="str">
        <f t="shared" si="272"/>
        <v/>
      </c>
      <c r="AR325" s="220" t="str">
        <f t="shared" si="273"/>
        <v/>
      </c>
      <c r="AS325" s="4" t="str">
        <f t="shared" si="274"/>
        <v/>
      </c>
      <c r="AT325" s="220" t="str">
        <f t="shared" si="275"/>
        <v/>
      </c>
      <c r="AU325" s="220" t="str">
        <f t="shared" si="276"/>
        <v/>
      </c>
      <c r="AV325" s="220" t="str">
        <f t="shared" si="277"/>
        <v/>
      </c>
      <c r="AW325" s="233" t="str">
        <f t="shared" si="278"/>
        <v/>
      </c>
      <c r="AX325" s="233" t="str">
        <f t="shared" si="279"/>
        <v/>
      </c>
      <c r="AY325" s="222" t="str">
        <f t="shared" si="280"/>
        <v/>
      </c>
      <c r="AZ325" s="222" t="str">
        <f t="shared" si="281"/>
        <v/>
      </c>
      <c r="BA325" s="220" t="str">
        <f t="shared" si="282"/>
        <v/>
      </c>
      <c r="BB325" s="222" t="str">
        <f t="shared" si="283"/>
        <v/>
      </c>
      <c r="BC325" s="233" t="str">
        <f t="shared" si="284"/>
        <v/>
      </c>
      <c r="BD325" s="222" t="str">
        <f t="shared" si="285"/>
        <v/>
      </c>
      <c r="BE325" s="222" t="str">
        <f t="shared" si="286"/>
        <v/>
      </c>
      <c r="BF325" s="222" t="str">
        <f t="shared" si="287"/>
        <v/>
      </c>
      <c r="BG325" s="222" t="str">
        <f t="shared" si="288"/>
        <v/>
      </c>
      <c r="BH325" s="222" t="str">
        <f t="shared" si="289"/>
        <v/>
      </c>
      <c r="BI325" s="222" t="str">
        <f t="shared" si="290"/>
        <v/>
      </c>
      <c r="BJ325" s="222" t="str">
        <f t="shared" si="291"/>
        <v/>
      </c>
      <c r="BK325" s="222" t="str">
        <f t="shared" si="292"/>
        <v/>
      </c>
      <c r="BL325" s="220" t="str">
        <f t="shared" si="293"/>
        <v/>
      </c>
      <c r="BM325" s="220" t="str">
        <f t="shared" si="294"/>
        <v/>
      </c>
      <c r="BN325" s="220" t="str">
        <f t="shared" si="295"/>
        <v/>
      </c>
      <c r="BO325" s="220" t="str">
        <f t="shared" si="296"/>
        <v/>
      </c>
      <c r="BP325" s="220" t="str">
        <f>IF(AM325,VLOOKUP(AT325,'Beschäftigungsgruppen Honorare'!$I$17:$J$23,2,FALSE),"")</f>
        <v/>
      </c>
      <c r="BQ325" s="220" t="str">
        <f>IF(AN325,INDEX('Beschäftigungsgruppen Honorare'!$J$28:$M$31,BO325,BN325),"")</f>
        <v/>
      </c>
      <c r="BR325" s="220" t="str">
        <f t="shared" si="297"/>
        <v/>
      </c>
      <c r="BS325" s="220" t="str">
        <f>IF(AM325,VLOOKUP(AT325,'Beschäftigungsgruppen Honorare'!$I$17:$L$23,3,FALSE),"")</f>
        <v/>
      </c>
      <c r="BT325" s="220" t="str">
        <f>IF(AM325,VLOOKUP(AT325,'Beschäftigungsgruppen Honorare'!$I$17:$L$23,4,FALSE),"")</f>
        <v/>
      </c>
      <c r="BU325" s="220" t="b">
        <f>E325&lt;&gt;config!$H$20</f>
        <v>1</v>
      </c>
      <c r="BV325" s="64" t="b">
        <f t="shared" si="298"/>
        <v>0</v>
      </c>
      <c r="BW325" s="53" t="b">
        <f t="shared" si="299"/>
        <v>0</v>
      </c>
      <c r="BX325" s="53"/>
      <c r="BY325" s="53"/>
      <c r="BZ325" s="53"/>
      <c r="CA325" s="53"/>
      <c r="CB325" s="53"/>
      <c r="CI325" s="53"/>
      <c r="CJ325" s="53"/>
      <c r="CK325" s="53"/>
    </row>
    <row r="326" spans="2:89" ht="15" customHeight="1" x14ac:dyDescent="0.2">
      <c r="B326" s="203" t="str">
        <f t="shared" si="300"/>
        <v/>
      </c>
      <c r="C326" s="217"/>
      <c r="D326" s="127"/>
      <c r="E326" s="96"/>
      <c r="F326" s="271"/>
      <c r="G326" s="180"/>
      <c r="H326" s="181"/>
      <c r="I326" s="219"/>
      <c r="J326" s="259"/>
      <c r="K326" s="181"/>
      <c r="L326" s="273"/>
      <c r="M326" s="207" t="str">
        <f t="shared" si="252"/>
        <v/>
      </c>
      <c r="N326" s="160" t="str">
        <f t="shared" si="253"/>
        <v/>
      </c>
      <c r="O326" s="161" t="str">
        <f t="shared" si="306"/>
        <v/>
      </c>
      <c r="P326" s="252" t="str">
        <f t="shared" si="307"/>
        <v/>
      </c>
      <c r="Q326" s="254" t="str">
        <f t="shared" si="308"/>
        <v/>
      </c>
      <c r="R326" s="252" t="str">
        <f t="shared" si="254"/>
        <v/>
      </c>
      <c r="S326" s="258" t="str">
        <f t="shared" si="301"/>
        <v/>
      </c>
      <c r="T326" s="252" t="str">
        <f t="shared" si="302"/>
        <v/>
      </c>
      <c r="U326" s="258" t="str">
        <f t="shared" si="303"/>
        <v/>
      </c>
      <c r="V326" s="252" t="str">
        <f t="shared" si="304"/>
        <v/>
      </c>
      <c r="W326" s="258" t="str">
        <f t="shared" si="305"/>
        <v/>
      </c>
      <c r="X326" s="120"/>
      <c r="Y326" s="267"/>
      <c r="Z326" s="4" t="b">
        <f t="shared" si="255"/>
        <v>1</v>
      </c>
      <c r="AA326" s="4" t="b">
        <f t="shared" si="256"/>
        <v>0</v>
      </c>
      <c r="AB326" s="61" t="str">
        <f t="shared" si="257"/>
        <v/>
      </c>
      <c r="AC326" s="61" t="str">
        <f t="shared" si="258"/>
        <v/>
      </c>
      <c r="AD326" s="61" t="str">
        <f t="shared" si="259"/>
        <v/>
      </c>
      <c r="AE326" s="61" t="str">
        <f t="shared" si="260"/>
        <v/>
      </c>
      <c r="AF326" s="232" t="str">
        <f t="shared" si="261"/>
        <v/>
      </c>
      <c r="AG326" s="61" t="str">
        <f t="shared" si="262"/>
        <v/>
      </c>
      <c r="AH326" s="61" t="b">
        <f t="shared" si="263"/>
        <v>0</v>
      </c>
      <c r="AI326" s="61" t="b">
        <f t="shared" si="264"/>
        <v>1</v>
      </c>
      <c r="AJ326" s="61" t="b">
        <f t="shared" si="265"/>
        <v>1</v>
      </c>
      <c r="AK326" s="61" t="b">
        <f t="shared" si="266"/>
        <v>0</v>
      </c>
      <c r="AL326" s="61" t="b">
        <f t="shared" si="267"/>
        <v>0</v>
      </c>
      <c r="AM326" s="220" t="b">
        <f t="shared" si="268"/>
        <v>0</v>
      </c>
      <c r="AN326" s="220" t="b">
        <f t="shared" si="269"/>
        <v>0</v>
      </c>
      <c r="AO326" s="220" t="str">
        <f t="shared" si="270"/>
        <v/>
      </c>
      <c r="AP326" s="220" t="str">
        <f t="shared" si="271"/>
        <v/>
      </c>
      <c r="AQ326" s="220" t="str">
        <f t="shared" si="272"/>
        <v/>
      </c>
      <c r="AR326" s="220" t="str">
        <f t="shared" si="273"/>
        <v/>
      </c>
      <c r="AS326" s="4" t="str">
        <f t="shared" si="274"/>
        <v/>
      </c>
      <c r="AT326" s="220" t="str">
        <f t="shared" si="275"/>
        <v/>
      </c>
      <c r="AU326" s="220" t="str">
        <f t="shared" si="276"/>
        <v/>
      </c>
      <c r="AV326" s="220" t="str">
        <f t="shared" si="277"/>
        <v/>
      </c>
      <c r="AW326" s="233" t="str">
        <f t="shared" si="278"/>
        <v/>
      </c>
      <c r="AX326" s="233" t="str">
        <f t="shared" si="279"/>
        <v/>
      </c>
      <c r="AY326" s="222" t="str">
        <f t="shared" si="280"/>
        <v/>
      </c>
      <c r="AZ326" s="222" t="str">
        <f t="shared" si="281"/>
        <v/>
      </c>
      <c r="BA326" s="220" t="str">
        <f t="shared" si="282"/>
        <v/>
      </c>
      <c r="BB326" s="222" t="str">
        <f t="shared" si="283"/>
        <v/>
      </c>
      <c r="BC326" s="233" t="str">
        <f t="shared" si="284"/>
        <v/>
      </c>
      <c r="BD326" s="222" t="str">
        <f t="shared" si="285"/>
        <v/>
      </c>
      <c r="BE326" s="222" t="str">
        <f t="shared" si="286"/>
        <v/>
      </c>
      <c r="BF326" s="222" t="str">
        <f t="shared" si="287"/>
        <v/>
      </c>
      <c r="BG326" s="222" t="str">
        <f t="shared" si="288"/>
        <v/>
      </c>
      <c r="BH326" s="222" t="str">
        <f t="shared" si="289"/>
        <v/>
      </c>
      <c r="BI326" s="222" t="str">
        <f t="shared" si="290"/>
        <v/>
      </c>
      <c r="BJ326" s="222" t="str">
        <f t="shared" si="291"/>
        <v/>
      </c>
      <c r="BK326" s="222" t="str">
        <f t="shared" si="292"/>
        <v/>
      </c>
      <c r="BL326" s="220" t="str">
        <f t="shared" si="293"/>
        <v/>
      </c>
      <c r="BM326" s="220" t="str">
        <f t="shared" si="294"/>
        <v/>
      </c>
      <c r="BN326" s="220" t="str">
        <f t="shared" si="295"/>
        <v/>
      </c>
      <c r="BO326" s="220" t="str">
        <f t="shared" si="296"/>
        <v/>
      </c>
      <c r="BP326" s="220" t="str">
        <f>IF(AM326,VLOOKUP(AT326,'Beschäftigungsgruppen Honorare'!$I$17:$J$23,2,FALSE),"")</f>
        <v/>
      </c>
      <c r="BQ326" s="220" t="str">
        <f>IF(AN326,INDEX('Beschäftigungsgruppen Honorare'!$J$28:$M$31,BO326,BN326),"")</f>
        <v/>
      </c>
      <c r="BR326" s="220" t="str">
        <f t="shared" si="297"/>
        <v/>
      </c>
      <c r="BS326" s="220" t="str">
        <f>IF(AM326,VLOOKUP(AT326,'Beschäftigungsgruppen Honorare'!$I$17:$L$23,3,FALSE),"")</f>
        <v/>
      </c>
      <c r="BT326" s="220" t="str">
        <f>IF(AM326,VLOOKUP(AT326,'Beschäftigungsgruppen Honorare'!$I$17:$L$23,4,FALSE),"")</f>
        <v/>
      </c>
      <c r="BU326" s="220" t="b">
        <f>E326&lt;&gt;config!$H$20</f>
        <v>1</v>
      </c>
      <c r="BV326" s="64" t="b">
        <f t="shared" si="298"/>
        <v>0</v>
      </c>
      <c r="BW326" s="53" t="b">
        <f t="shared" si="299"/>
        <v>0</v>
      </c>
      <c r="BX326" s="53"/>
      <c r="BY326" s="53"/>
      <c r="BZ326" s="53"/>
      <c r="CA326" s="53"/>
      <c r="CB326" s="53"/>
      <c r="CI326" s="53"/>
      <c r="CJ326" s="53"/>
      <c r="CK326" s="53"/>
    </row>
    <row r="327" spans="2:89" ht="15" customHeight="1" x14ac:dyDescent="0.2">
      <c r="B327" s="203" t="str">
        <f t="shared" si="300"/>
        <v/>
      </c>
      <c r="C327" s="217"/>
      <c r="D327" s="127"/>
      <c r="E327" s="96"/>
      <c r="F327" s="271"/>
      <c r="G327" s="180"/>
      <c r="H327" s="181"/>
      <c r="I327" s="219"/>
      <c r="J327" s="259"/>
      <c r="K327" s="181"/>
      <c r="L327" s="273"/>
      <c r="M327" s="207" t="str">
        <f t="shared" si="252"/>
        <v/>
      </c>
      <c r="N327" s="160" t="str">
        <f t="shared" si="253"/>
        <v/>
      </c>
      <c r="O327" s="161" t="str">
        <f t="shared" si="306"/>
        <v/>
      </c>
      <c r="P327" s="252" t="str">
        <f t="shared" si="307"/>
        <v/>
      </c>
      <c r="Q327" s="254" t="str">
        <f t="shared" si="308"/>
        <v/>
      </c>
      <c r="R327" s="252" t="str">
        <f t="shared" si="254"/>
        <v/>
      </c>
      <c r="S327" s="258" t="str">
        <f t="shared" si="301"/>
        <v/>
      </c>
      <c r="T327" s="252" t="str">
        <f t="shared" si="302"/>
        <v/>
      </c>
      <c r="U327" s="258" t="str">
        <f t="shared" si="303"/>
        <v/>
      </c>
      <c r="V327" s="252" t="str">
        <f t="shared" si="304"/>
        <v/>
      </c>
      <c r="W327" s="258" t="str">
        <f t="shared" si="305"/>
        <v/>
      </c>
      <c r="X327" s="120"/>
      <c r="Y327" s="267"/>
      <c r="Z327" s="4" t="b">
        <f t="shared" si="255"/>
        <v>1</v>
      </c>
      <c r="AA327" s="4" t="b">
        <f t="shared" si="256"/>
        <v>0</v>
      </c>
      <c r="AB327" s="61" t="str">
        <f t="shared" si="257"/>
        <v/>
      </c>
      <c r="AC327" s="61" t="str">
        <f t="shared" si="258"/>
        <v/>
      </c>
      <c r="AD327" s="61" t="str">
        <f t="shared" si="259"/>
        <v/>
      </c>
      <c r="AE327" s="61" t="str">
        <f t="shared" si="260"/>
        <v/>
      </c>
      <c r="AF327" s="232" t="str">
        <f t="shared" si="261"/>
        <v/>
      </c>
      <c r="AG327" s="61" t="str">
        <f t="shared" si="262"/>
        <v/>
      </c>
      <c r="AH327" s="61" t="b">
        <f t="shared" si="263"/>
        <v>0</v>
      </c>
      <c r="AI327" s="61" t="b">
        <f t="shared" si="264"/>
        <v>1</v>
      </c>
      <c r="AJ327" s="61" t="b">
        <f t="shared" si="265"/>
        <v>1</v>
      </c>
      <c r="AK327" s="61" t="b">
        <f t="shared" si="266"/>
        <v>0</v>
      </c>
      <c r="AL327" s="61" t="b">
        <f t="shared" si="267"/>
        <v>0</v>
      </c>
      <c r="AM327" s="220" t="b">
        <f t="shared" si="268"/>
        <v>0</v>
      </c>
      <c r="AN327" s="220" t="b">
        <f t="shared" si="269"/>
        <v>0</v>
      </c>
      <c r="AO327" s="220" t="str">
        <f t="shared" si="270"/>
        <v/>
      </c>
      <c r="AP327" s="220" t="str">
        <f t="shared" si="271"/>
        <v/>
      </c>
      <c r="AQ327" s="220" t="str">
        <f t="shared" si="272"/>
        <v/>
      </c>
      <c r="AR327" s="220" t="str">
        <f t="shared" si="273"/>
        <v/>
      </c>
      <c r="AS327" s="4" t="str">
        <f t="shared" si="274"/>
        <v/>
      </c>
      <c r="AT327" s="220" t="str">
        <f t="shared" si="275"/>
        <v/>
      </c>
      <c r="AU327" s="220" t="str">
        <f t="shared" si="276"/>
        <v/>
      </c>
      <c r="AV327" s="220" t="str">
        <f t="shared" si="277"/>
        <v/>
      </c>
      <c r="AW327" s="233" t="str">
        <f t="shared" si="278"/>
        <v/>
      </c>
      <c r="AX327" s="233" t="str">
        <f t="shared" si="279"/>
        <v/>
      </c>
      <c r="AY327" s="222" t="str">
        <f t="shared" si="280"/>
        <v/>
      </c>
      <c r="AZ327" s="222" t="str">
        <f t="shared" si="281"/>
        <v/>
      </c>
      <c r="BA327" s="220" t="str">
        <f t="shared" si="282"/>
        <v/>
      </c>
      <c r="BB327" s="222" t="str">
        <f t="shared" si="283"/>
        <v/>
      </c>
      <c r="BC327" s="233" t="str">
        <f t="shared" si="284"/>
        <v/>
      </c>
      <c r="BD327" s="222" t="str">
        <f t="shared" si="285"/>
        <v/>
      </c>
      <c r="BE327" s="222" t="str">
        <f t="shared" si="286"/>
        <v/>
      </c>
      <c r="BF327" s="222" t="str">
        <f t="shared" si="287"/>
        <v/>
      </c>
      <c r="BG327" s="222" t="str">
        <f t="shared" si="288"/>
        <v/>
      </c>
      <c r="BH327" s="222" t="str">
        <f t="shared" si="289"/>
        <v/>
      </c>
      <c r="BI327" s="222" t="str">
        <f t="shared" si="290"/>
        <v/>
      </c>
      <c r="BJ327" s="222" t="str">
        <f t="shared" si="291"/>
        <v/>
      </c>
      <c r="BK327" s="222" t="str">
        <f t="shared" si="292"/>
        <v/>
      </c>
      <c r="BL327" s="220" t="str">
        <f t="shared" si="293"/>
        <v/>
      </c>
      <c r="BM327" s="220" t="str">
        <f t="shared" si="294"/>
        <v/>
      </c>
      <c r="BN327" s="220" t="str">
        <f t="shared" si="295"/>
        <v/>
      </c>
      <c r="BO327" s="220" t="str">
        <f t="shared" si="296"/>
        <v/>
      </c>
      <c r="BP327" s="220" t="str">
        <f>IF(AM327,VLOOKUP(AT327,'Beschäftigungsgruppen Honorare'!$I$17:$J$23,2,FALSE),"")</f>
        <v/>
      </c>
      <c r="BQ327" s="220" t="str">
        <f>IF(AN327,INDEX('Beschäftigungsgruppen Honorare'!$J$28:$M$31,BO327,BN327),"")</f>
        <v/>
      </c>
      <c r="BR327" s="220" t="str">
        <f t="shared" si="297"/>
        <v/>
      </c>
      <c r="BS327" s="220" t="str">
        <f>IF(AM327,VLOOKUP(AT327,'Beschäftigungsgruppen Honorare'!$I$17:$L$23,3,FALSE),"")</f>
        <v/>
      </c>
      <c r="BT327" s="220" t="str">
        <f>IF(AM327,VLOOKUP(AT327,'Beschäftigungsgruppen Honorare'!$I$17:$L$23,4,FALSE),"")</f>
        <v/>
      </c>
      <c r="BU327" s="220" t="b">
        <f>E327&lt;&gt;config!$H$20</f>
        <v>1</v>
      </c>
      <c r="BV327" s="64" t="b">
        <f t="shared" si="298"/>
        <v>0</v>
      </c>
      <c r="BW327" s="53" t="b">
        <f t="shared" si="299"/>
        <v>0</v>
      </c>
      <c r="BX327" s="53"/>
      <c r="BY327" s="53"/>
      <c r="BZ327" s="53"/>
      <c r="CA327" s="53"/>
      <c r="CB327" s="53"/>
      <c r="CI327" s="53"/>
      <c r="CJ327" s="53"/>
      <c r="CK327" s="53"/>
    </row>
    <row r="328" spans="2:89" ht="15" customHeight="1" x14ac:dyDescent="0.2">
      <c r="B328" s="203" t="str">
        <f t="shared" si="300"/>
        <v/>
      </c>
      <c r="C328" s="217"/>
      <c r="D328" s="127"/>
      <c r="E328" s="96"/>
      <c r="F328" s="271"/>
      <c r="G328" s="180"/>
      <c r="H328" s="181"/>
      <c r="I328" s="219"/>
      <c r="J328" s="259"/>
      <c r="K328" s="181"/>
      <c r="L328" s="273"/>
      <c r="M328" s="207" t="str">
        <f t="shared" si="252"/>
        <v/>
      </c>
      <c r="N328" s="160" t="str">
        <f t="shared" si="253"/>
        <v/>
      </c>
      <c r="O328" s="161" t="str">
        <f t="shared" si="306"/>
        <v/>
      </c>
      <c r="P328" s="252" t="str">
        <f t="shared" si="307"/>
        <v/>
      </c>
      <c r="Q328" s="254" t="str">
        <f t="shared" si="308"/>
        <v/>
      </c>
      <c r="R328" s="252" t="str">
        <f t="shared" si="254"/>
        <v/>
      </c>
      <c r="S328" s="258" t="str">
        <f t="shared" si="301"/>
        <v/>
      </c>
      <c r="T328" s="252" t="str">
        <f t="shared" si="302"/>
        <v/>
      </c>
      <c r="U328" s="258" t="str">
        <f t="shared" si="303"/>
        <v/>
      </c>
      <c r="V328" s="252" t="str">
        <f t="shared" si="304"/>
        <v/>
      </c>
      <c r="W328" s="258" t="str">
        <f t="shared" si="305"/>
        <v/>
      </c>
      <c r="X328" s="120"/>
      <c r="Y328" s="267"/>
      <c r="Z328" s="4" t="b">
        <f t="shared" si="255"/>
        <v>1</v>
      </c>
      <c r="AA328" s="4" t="b">
        <f t="shared" si="256"/>
        <v>0</v>
      </c>
      <c r="AB328" s="61" t="str">
        <f t="shared" si="257"/>
        <v/>
      </c>
      <c r="AC328" s="61" t="str">
        <f t="shared" si="258"/>
        <v/>
      </c>
      <c r="AD328" s="61" t="str">
        <f t="shared" si="259"/>
        <v/>
      </c>
      <c r="AE328" s="61" t="str">
        <f t="shared" si="260"/>
        <v/>
      </c>
      <c r="AF328" s="232" t="str">
        <f t="shared" si="261"/>
        <v/>
      </c>
      <c r="AG328" s="61" t="str">
        <f t="shared" si="262"/>
        <v/>
      </c>
      <c r="AH328" s="61" t="b">
        <f t="shared" si="263"/>
        <v>0</v>
      </c>
      <c r="AI328" s="61" t="b">
        <f t="shared" si="264"/>
        <v>1</v>
      </c>
      <c r="AJ328" s="61" t="b">
        <f t="shared" si="265"/>
        <v>1</v>
      </c>
      <c r="AK328" s="61" t="b">
        <f t="shared" si="266"/>
        <v>0</v>
      </c>
      <c r="AL328" s="61" t="b">
        <f t="shared" si="267"/>
        <v>0</v>
      </c>
      <c r="AM328" s="220" t="b">
        <f t="shared" si="268"/>
        <v>0</v>
      </c>
      <c r="AN328" s="220" t="b">
        <f t="shared" si="269"/>
        <v>0</v>
      </c>
      <c r="AO328" s="220" t="str">
        <f t="shared" si="270"/>
        <v/>
      </c>
      <c r="AP328" s="220" t="str">
        <f t="shared" si="271"/>
        <v/>
      </c>
      <c r="AQ328" s="220" t="str">
        <f t="shared" si="272"/>
        <v/>
      </c>
      <c r="AR328" s="220" t="str">
        <f t="shared" si="273"/>
        <v/>
      </c>
      <c r="AS328" s="4" t="str">
        <f t="shared" si="274"/>
        <v/>
      </c>
      <c r="AT328" s="220" t="str">
        <f t="shared" si="275"/>
        <v/>
      </c>
      <c r="AU328" s="220" t="str">
        <f t="shared" si="276"/>
        <v/>
      </c>
      <c r="AV328" s="220" t="str">
        <f t="shared" si="277"/>
        <v/>
      </c>
      <c r="AW328" s="233" t="str">
        <f t="shared" si="278"/>
        <v/>
      </c>
      <c r="AX328" s="233" t="str">
        <f t="shared" si="279"/>
        <v/>
      </c>
      <c r="AY328" s="222" t="str">
        <f t="shared" si="280"/>
        <v/>
      </c>
      <c r="AZ328" s="222" t="str">
        <f t="shared" si="281"/>
        <v/>
      </c>
      <c r="BA328" s="220" t="str">
        <f t="shared" si="282"/>
        <v/>
      </c>
      <c r="BB328" s="222" t="str">
        <f t="shared" si="283"/>
        <v/>
      </c>
      <c r="BC328" s="233" t="str">
        <f t="shared" si="284"/>
        <v/>
      </c>
      <c r="BD328" s="222" t="str">
        <f t="shared" si="285"/>
        <v/>
      </c>
      <c r="BE328" s="222" t="str">
        <f t="shared" si="286"/>
        <v/>
      </c>
      <c r="BF328" s="222" t="str">
        <f t="shared" si="287"/>
        <v/>
      </c>
      <c r="BG328" s="222" t="str">
        <f t="shared" si="288"/>
        <v/>
      </c>
      <c r="BH328" s="222" t="str">
        <f t="shared" si="289"/>
        <v/>
      </c>
      <c r="BI328" s="222" t="str">
        <f t="shared" si="290"/>
        <v/>
      </c>
      <c r="BJ328" s="222" t="str">
        <f t="shared" si="291"/>
        <v/>
      </c>
      <c r="BK328" s="222" t="str">
        <f t="shared" si="292"/>
        <v/>
      </c>
      <c r="BL328" s="220" t="str">
        <f t="shared" si="293"/>
        <v/>
      </c>
      <c r="BM328" s="220" t="str">
        <f t="shared" si="294"/>
        <v/>
      </c>
      <c r="BN328" s="220" t="str">
        <f t="shared" si="295"/>
        <v/>
      </c>
      <c r="BO328" s="220" t="str">
        <f t="shared" si="296"/>
        <v/>
      </c>
      <c r="BP328" s="220" t="str">
        <f>IF(AM328,VLOOKUP(AT328,'Beschäftigungsgruppen Honorare'!$I$17:$J$23,2,FALSE),"")</f>
        <v/>
      </c>
      <c r="BQ328" s="220" t="str">
        <f>IF(AN328,INDEX('Beschäftigungsgruppen Honorare'!$J$28:$M$31,BO328,BN328),"")</f>
        <v/>
      </c>
      <c r="BR328" s="220" t="str">
        <f t="shared" si="297"/>
        <v/>
      </c>
      <c r="BS328" s="220" t="str">
        <f>IF(AM328,VLOOKUP(AT328,'Beschäftigungsgruppen Honorare'!$I$17:$L$23,3,FALSE),"")</f>
        <v/>
      </c>
      <c r="BT328" s="220" t="str">
        <f>IF(AM328,VLOOKUP(AT328,'Beschäftigungsgruppen Honorare'!$I$17:$L$23,4,FALSE),"")</f>
        <v/>
      </c>
      <c r="BU328" s="220" t="b">
        <f>E328&lt;&gt;config!$H$20</f>
        <v>1</v>
      </c>
      <c r="BV328" s="64" t="b">
        <f t="shared" si="298"/>
        <v>0</v>
      </c>
      <c r="BW328" s="53" t="b">
        <f t="shared" si="299"/>
        <v>0</v>
      </c>
      <c r="BX328" s="53"/>
      <c r="BY328" s="53"/>
      <c r="BZ328" s="53"/>
      <c r="CA328" s="53"/>
      <c r="CB328" s="53"/>
      <c r="CI328" s="53"/>
      <c r="CJ328" s="53"/>
      <c r="CK328" s="53"/>
    </row>
    <row r="329" spans="2:89" ht="15" customHeight="1" x14ac:dyDescent="0.2">
      <c r="B329" s="203" t="str">
        <f t="shared" si="300"/>
        <v/>
      </c>
      <c r="C329" s="217"/>
      <c r="D329" s="127"/>
      <c r="E329" s="96"/>
      <c r="F329" s="271"/>
      <c r="G329" s="180"/>
      <c r="H329" s="181"/>
      <c r="I329" s="219"/>
      <c r="J329" s="259"/>
      <c r="K329" s="181"/>
      <c r="L329" s="273"/>
      <c r="M329" s="207" t="str">
        <f t="shared" si="252"/>
        <v/>
      </c>
      <c r="N329" s="160" t="str">
        <f t="shared" si="253"/>
        <v/>
      </c>
      <c r="O329" s="161" t="str">
        <f t="shared" si="306"/>
        <v/>
      </c>
      <c r="P329" s="252" t="str">
        <f t="shared" si="307"/>
        <v/>
      </c>
      <c r="Q329" s="254" t="str">
        <f t="shared" si="308"/>
        <v/>
      </c>
      <c r="R329" s="252" t="str">
        <f t="shared" si="254"/>
        <v/>
      </c>
      <c r="S329" s="258" t="str">
        <f t="shared" si="301"/>
        <v/>
      </c>
      <c r="T329" s="252" t="str">
        <f t="shared" si="302"/>
        <v/>
      </c>
      <c r="U329" s="258" t="str">
        <f t="shared" si="303"/>
        <v/>
      </c>
      <c r="V329" s="252" t="str">
        <f t="shared" si="304"/>
        <v/>
      </c>
      <c r="W329" s="258" t="str">
        <f t="shared" si="305"/>
        <v/>
      </c>
      <c r="X329" s="120"/>
      <c r="Y329" s="267"/>
      <c r="Z329" s="4" t="b">
        <f t="shared" si="255"/>
        <v>1</v>
      </c>
      <c r="AA329" s="4" t="b">
        <f t="shared" si="256"/>
        <v>0</v>
      </c>
      <c r="AB329" s="61" t="str">
        <f t="shared" si="257"/>
        <v/>
      </c>
      <c r="AC329" s="61" t="str">
        <f t="shared" si="258"/>
        <v/>
      </c>
      <c r="AD329" s="61" t="str">
        <f t="shared" si="259"/>
        <v/>
      </c>
      <c r="AE329" s="61" t="str">
        <f t="shared" si="260"/>
        <v/>
      </c>
      <c r="AF329" s="232" t="str">
        <f t="shared" si="261"/>
        <v/>
      </c>
      <c r="AG329" s="61" t="str">
        <f t="shared" si="262"/>
        <v/>
      </c>
      <c r="AH329" s="61" t="b">
        <f t="shared" si="263"/>
        <v>0</v>
      </c>
      <c r="AI329" s="61" t="b">
        <f t="shared" si="264"/>
        <v>1</v>
      </c>
      <c r="AJ329" s="61" t="b">
        <f t="shared" si="265"/>
        <v>1</v>
      </c>
      <c r="AK329" s="61" t="b">
        <f t="shared" si="266"/>
        <v>0</v>
      </c>
      <c r="AL329" s="61" t="b">
        <f t="shared" si="267"/>
        <v>0</v>
      </c>
      <c r="AM329" s="220" t="b">
        <f t="shared" si="268"/>
        <v>0</v>
      </c>
      <c r="AN329" s="220" t="b">
        <f t="shared" si="269"/>
        <v>0</v>
      </c>
      <c r="AO329" s="220" t="str">
        <f t="shared" si="270"/>
        <v/>
      </c>
      <c r="AP329" s="220" t="str">
        <f t="shared" si="271"/>
        <v/>
      </c>
      <c r="AQ329" s="220" t="str">
        <f t="shared" si="272"/>
        <v/>
      </c>
      <c r="AR329" s="220" t="str">
        <f t="shared" si="273"/>
        <v/>
      </c>
      <c r="AS329" s="4" t="str">
        <f t="shared" si="274"/>
        <v/>
      </c>
      <c r="AT329" s="220" t="str">
        <f t="shared" si="275"/>
        <v/>
      </c>
      <c r="AU329" s="220" t="str">
        <f t="shared" si="276"/>
        <v/>
      </c>
      <c r="AV329" s="220" t="str">
        <f t="shared" si="277"/>
        <v/>
      </c>
      <c r="AW329" s="233" t="str">
        <f t="shared" si="278"/>
        <v/>
      </c>
      <c r="AX329" s="233" t="str">
        <f t="shared" si="279"/>
        <v/>
      </c>
      <c r="AY329" s="222" t="str">
        <f t="shared" si="280"/>
        <v/>
      </c>
      <c r="AZ329" s="222" t="str">
        <f t="shared" si="281"/>
        <v/>
      </c>
      <c r="BA329" s="220" t="str">
        <f t="shared" si="282"/>
        <v/>
      </c>
      <c r="BB329" s="222" t="str">
        <f t="shared" si="283"/>
        <v/>
      </c>
      <c r="BC329" s="233" t="str">
        <f t="shared" si="284"/>
        <v/>
      </c>
      <c r="BD329" s="222" t="str">
        <f t="shared" si="285"/>
        <v/>
      </c>
      <c r="BE329" s="222" t="str">
        <f t="shared" si="286"/>
        <v/>
      </c>
      <c r="BF329" s="222" t="str">
        <f t="shared" si="287"/>
        <v/>
      </c>
      <c r="BG329" s="222" t="str">
        <f t="shared" si="288"/>
        <v/>
      </c>
      <c r="BH329" s="222" t="str">
        <f t="shared" si="289"/>
        <v/>
      </c>
      <c r="BI329" s="222" t="str">
        <f t="shared" si="290"/>
        <v/>
      </c>
      <c r="BJ329" s="222" t="str">
        <f t="shared" si="291"/>
        <v/>
      </c>
      <c r="BK329" s="222" t="str">
        <f t="shared" si="292"/>
        <v/>
      </c>
      <c r="BL329" s="220" t="str">
        <f t="shared" si="293"/>
        <v/>
      </c>
      <c r="BM329" s="220" t="str">
        <f t="shared" si="294"/>
        <v/>
      </c>
      <c r="BN329" s="220" t="str">
        <f t="shared" si="295"/>
        <v/>
      </c>
      <c r="BO329" s="220" t="str">
        <f t="shared" si="296"/>
        <v/>
      </c>
      <c r="BP329" s="220" t="str">
        <f>IF(AM329,VLOOKUP(AT329,'Beschäftigungsgruppen Honorare'!$I$17:$J$23,2,FALSE),"")</f>
        <v/>
      </c>
      <c r="BQ329" s="220" t="str">
        <f>IF(AN329,INDEX('Beschäftigungsgruppen Honorare'!$J$28:$M$31,BO329,BN329),"")</f>
        <v/>
      </c>
      <c r="BR329" s="220" t="str">
        <f t="shared" si="297"/>
        <v/>
      </c>
      <c r="BS329" s="220" t="str">
        <f>IF(AM329,VLOOKUP(AT329,'Beschäftigungsgruppen Honorare'!$I$17:$L$23,3,FALSE),"")</f>
        <v/>
      </c>
      <c r="BT329" s="220" t="str">
        <f>IF(AM329,VLOOKUP(AT329,'Beschäftigungsgruppen Honorare'!$I$17:$L$23,4,FALSE),"")</f>
        <v/>
      </c>
      <c r="BU329" s="220" t="b">
        <f>E329&lt;&gt;config!$H$20</f>
        <v>1</v>
      </c>
      <c r="BV329" s="64" t="b">
        <f t="shared" si="298"/>
        <v>0</v>
      </c>
      <c r="BW329" s="53" t="b">
        <f t="shared" si="299"/>
        <v>0</v>
      </c>
      <c r="BX329" s="53"/>
      <c r="BY329" s="53"/>
      <c r="BZ329" s="53"/>
      <c r="CA329" s="53"/>
      <c r="CB329" s="53"/>
      <c r="CI329" s="53"/>
      <c r="CJ329" s="53"/>
      <c r="CK329" s="53"/>
    </row>
    <row r="330" spans="2:89" ht="15" customHeight="1" x14ac:dyDescent="0.2">
      <c r="B330" s="203" t="str">
        <f t="shared" si="300"/>
        <v/>
      </c>
      <c r="C330" s="217"/>
      <c r="D330" s="127"/>
      <c r="E330" s="96"/>
      <c r="F330" s="271"/>
      <c r="G330" s="180"/>
      <c r="H330" s="181"/>
      <c r="I330" s="219"/>
      <c r="J330" s="259"/>
      <c r="K330" s="181"/>
      <c r="L330" s="273"/>
      <c r="M330" s="207" t="str">
        <f t="shared" si="252"/>
        <v/>
      </c>
      <c r="N330" s="160" t="str">
        <f t="shared" si="253"/>
        <v/>
      </c>
      <c r="O330" s="161" t="str">
        <f t="shared" si="306"/>
        <v/>
      </c>
      <c r="P330" s="252" t="str">
        <f t="shared" si="307"/>
        <v/>
      </c>
      <c r="Q330" s="254" t="str">
        <f t="shared" si="308"/>
        <v/>
      </c>
      <c r="R330" s="252" t="str">
        <f t="shared" si="254"/>
        <v/>
      </c>
      <c r="S330" s="258" t="str">
        <f t="shared" si="301"/>
        <v/>
      </c>
      <c r="T330" s="252" t="str">
        <f t="shared" si="302"/>
        <v/>
      </c>
      <c r="U330" s="258" t="str">
        <f t="shared" si="303"/>
        <v/>
      </c>
      <c r="V330" s="252" t="str">
        <f t="shared" si="304"/>
        <v/>
      </c>
      <c r="W330" s="258" t="str">
        <f t="shared" si="305"/>
        <v/>
      </c>
      <c r="X330" s="120"/>
      <c r="Y330" s="267"/>
      <c r="Z330" s="4" t="b">
        <f t="shared" si="255"/>
        <v>1</v>
      </c>
      <c r="AA330" s="4" t="b">
        <f t="shared" si="256"/>
        <v>0</v>
      </c>
      <c r="AB330" s="61" t="str">
        <f t="shared" si="257"/>
        <v/>
      </c>
      <c r="AC330" s="61" t="str">
        <f t="shared" si="258"/>
        <v/>
      </c>
      <c r="AD330" s="61" t="str">
        <f t="shared" si="259"/>
        <v/>
      </c>
      <c r="AE330" s="61" t="str">
        <f t="shared" si="260"/>
        <v/>
      </c>
      <c r="AF330" s="232" t="str">
        <f t="shared" si="261"/>
        <v/>
      </c>
      <c r="AG330" s="61" t="str">
        <f t="shared" si="262"/>
        <v/>
      </c>
      <c r="AH330" s="61" t="b">
        <f t="shared" si="263"/>
        <v>0</v>
      </c>
      <c r="AI330" s="61" t="b">
        <f t="shared" si="264"/>
        <v>1</v>
      </c>
      <c r="AJ330" s="61" t="b">
        <f t="shared" si="265"/>
        <v>1</v>
      </c>
      <c r="AK330" s="61" t="b">
        <f t="shared" si="266"/>
        <v>0</v>
      </c>
      <c r="AL330" s="61" t="b">
        <f t="shared" si="267"/>
        <v>0</v>
      </c>
      <c r="AM330" s="220" t="b">
        <f t="shared" si="268"/>
        <v>0</v>
      </c>
      <c r="AN330" s="220" t="b">
        <f t="shared" si="269"/>
        <v>0</v>
      </c>
      <c r="AO330" s="220" t="str">
        <f t="shared" si="270"/>
        <v/>
      </c>
      <c r="AP330" s="220" t="str">
        <f t="shared" si="271"/>
        <v/>
      </c>
      <c r="AQ330" s="220" t="str">
        <f t="shared" si="272"/>
        <v/>
      </c>
      <c r="AR330" s="220" t="str">
        <f t="shared" si="273"/>
        <v/>
      </c>
      <c r="AS330" s="4" t="str">
        <f t="shared" si="274"/>
        <v/>
      </c>
      <c r="AT330" s="220" t="str">
        <f t="shared" si="275"/>
        <v/>
      </c>
      <c r="AU330" s="220" t="str">
        <f t="shared" si="276"/>
        <v/>
      </c>
      <c r="AV330" s="220" t="str">
        <f t="shared" si="277"/>
        <v/>
      </c>
      <c r="AW330" s="233" t="str">
        <f t="shared" si="278"/>
        <v/>
      </c>
      <c r="AX330" s="233" t="str">
        <f t="shared" si="279"/>
        <v/>
      </c>
      <c r="AY330" s="222" t="str">
        <f t="shared" si="280"/>
        <v/>
      </c>
      <c r="AZ330" s="222" t="str">
        <f t="shared" si="281"/>
        <v/>
      </c>
      <c r="BA330" s="220" t="str">
        <f t="shared" si="282"/>
        <v/>
      </c>
      <c r="BB330" s="222" t="str">
        <f t="shared" si="283"/>
        <v/>
      </c>
      <c r="BC330" s="233" t="str">
        <f t="shared" si="284"/>
        <v/>
      </c>
      <c r="BD330" s="222" t="str">
        <f t="shared" si="285"/>
        <v/>
      </c>
      <c r="BE330" s="222" t="str">
        <f t="shared" si="286"/>
        <v/>
      </c>
      <c r="BF330" s="222" t="str">
        <f t="shared" si="287"/>
        <v/>
      </c>
      <c r="BG330" s="222" t="str">
        <f t="shared" si="288"/>
        <v/>
      </c>
      <c r="BH330" s="222" t="str">
        <f t="shared" si="289"/>
        <v/>
      </c>
      <c r="BI330" s="222" t="str">
        <f t="shared" si="290"/>
        <v/>
      </c>
      <c r="BJ330" s="222" t="str">
        <f t="shared" si="291"/>
        <v/>
      </c>
      <c r="BK330" s="222" t="str">
        <f t="shared" si="292"/>
        <v/>
      </c>
      <c r="BL330" s="220" t="str">
        <f t="shared" si="293"/>
        <v/>
      </c>
      <c r="BM330" s="220" t="str">
        <f t="shared" si="294"/>
        <v/>
      </c>
      <c r="BN330" s="220" t="str">
        <f t="shared" si="295"/>
        <v/>
      </c>
      <c r="BO330" s="220" t="str">
        <f t="shared" si="296"/>
        <v/>
      </c>
      <c r="BP330" s="220" t="str">
        <f>IF(AM330,VLOOKUP(AT330,'Beschäftigungsgruppen Honorare'!$I$17:$J$23,2,FALSE),"")</f>
        <v/>
      </c>
      <c r="BQ330" s="220" t="str">
        <f>IF(AN330,INDEX('Beschäftigungsgruppen Honorare'!$J$28:$M$31,BO330,BN330),"")</f>
        <v/>
      </c>
      <c r="BR330" s="220" t="str">
        <f t="shared" si="297"/>
        <v/>
      </c>
      <c r="BS330" s="220" t="str">
        <f>IF(AM330,VLOOKUP(AT330,'Beschäftigungsgruppen Honorare'!$I$17:$L$23,3,FALSE),"")</f>
        <v/>
      </c>
      <c r="BT330" s="220" t="str">
        <f>IF(AM330,VLOOKUP(AT330,'Beschäftigungsgruppen Honorare'!$I$17:$L$23,4,FALSE),"")</f>
        <v/>
      </c>
      <c r="BU330" s="220" t="b">
        <f>E330&lt;&gt;config!$H$20</f>
        <v>1</v>
      </c>
      <c r="BV330" s="64" t="b">
        <f t="shared" si="298"/>
        <v>0</v>
      </c>
      <c r="BW330" s="53" t="b">
        <f t="shared" si="299"/>
        <v>0</v>
      </c>
      <c r="BX330" s="53"/>
      <c r="BY330" s="53"/>
      <c r="BZ330" s="53"/>
      <c r="CA330" s="53"/>
      <c r="CB330" s="53"/>
      <c r="CI330" s="53"/>
      <c r="CJ330" s="53"/>
      <c r="CK330" s="53"/>
    </row>
    <row r="331" spans="2:89" ht="15" customHeight="1" x14ac:dyDescent="0.2">
      <c r="B331" s="203" t="str">
        <f t="shared" si="300"/>
        <v/>
      </c>
      <c r="C331" s="217"/>
      <c r="D331" s="127"/>
      <c r="E331" s="96"/>
      <c r="F331" s="271"/>
      <c r="G331" s="180"/>
      <c r="H331" s="181"/>
      <c r="I331" s="219"/>
      <c r="J331" s="259"/>
      <c r="K331" s="181"/>
      <c r="L331" s="273"/>
      <c r="M331" s="207" t="str">
        <f t="shared" si="252"/>
        <v/>
      </c>
      <c r="N331" s="160" t="str">
        <f t="shared" si="253"/>
        <v/>
      </c>
      <c r="O331" s="161" t="str">
        <f t="shared" si="306"/>
        <v/>
      </c>
      <c r="P331" s="252" t="str">
        <f t="shared" si="307"/>
        <v/>
      </c>
      <c r="Q331" s="254" t="str">
        <f t="shared" si="308"/>
        <v/>
      </c>
      <c r="R331" s="252" t="str">
        <f t="shared" si="254"/>
        <v/>
      </c>
      <c r="S331" s="258" t="str">
        <f t="shared" si="301"/>
        <v/>
      </c>
      <c r="T331" s="252" t="str">
        <f t="shared" si="302"/>
        <v/>
      </c>
      <c r="U331" s="258" t="str">
        <f t="shared" si="303"/>
        <v/>
      </c>
      <c r="V331" s="252" t="str">
        <f t="shared" si="304"/>
        <v/>
      </c>
      <c r="W331" s="258" t="str">
        <f t="shared" si="305"/>
        <v/>
      </c>
      <c r="X331" s="120"/>
      <c r="Y331" s="267"/>
      <c r="Z331" s="4" t="b">
        <f t="shared" si="255"/>
        <v>1</v>
      </c>
      <c r="AA331" s="4" t="b">
        <f t="shared" si="256"/>
        <v>0</v>
      </c>
      <c r="AB331" s="61" t="str">
        <f t="shared" si="257"/>
        <v/>
      </c>
      <c r="AC331" s="61" t="str">
        <f t="shared" si="258"/>
        <v/>
      </c>
      <c r="AD331" s="61" t="str">
        <f t="shared" si="259"/>
        <v/>
      </c>
      <c r="AE331" s="61" t="str">
        <f t="shared" si="260"/>
        <v/>
      </c>
      <c r="AF331" s="232" t="str">
        <f t="shared" si="261"/>
        <v/>
      </c>
      <c r="AG331" s="61" t="str">
        <f t="shared" si="262"/>
        <v/>
      </c>
      <c r="AH331" s="61" t="b">
        <f t="shared" si="263"/>
        <v>0</v>
      </c>
      <c r="AI331" s="61" t="b">
        <f t="shared" si="264"/>
        <v>1</v>
      </c>
      <c r="AJ331" s="61" t="b">
        <f t="shared" si="265"/>
        <v>1</v>
      </c>
      <c r="AK331" s="61" t="b">
        <f t="shared" si="266"/>
        <v>0</v>
      </c>
      <c r="AL331" s="61" t="b">
        <f t="shared" si="267"/>
        <v>0</v>
      </c>
      <c r="AM331" s="220" t="b">
        <f t="shared" si="268"/>
        <v>0</v>
      </c>
      <c r="AN331" s="220" t="b">
        <f t="shared" si="269"/>
        <v>0</v>
      </c>
      <c r="AO331" s="220" t="str">
        <f t="shared" si="270"/>
        <v/>
      </c>
      <c r="AP331" s="220" t="str">
        <f t="shared" si="271"/>
        <v/>
      </c>
      <c r="AQ331" s="220" t="str">
        <f t="shared" si="272"/>
        <v/>
      </c>
      <c r="AR331" s="220" t="str">
        <f t="shared" si="273"/>
        <v/>
      </c>
      <c r="AS331" s="4" t="str">
        <f t="shared" si="274"/>
        <v/>
      </c>
      <c r="AT331" s="220" t="str">
        <f t="shared" si="275"/>
        <v/>
      </c>
      <c r="AU331" s="220" t="str">
        <f t="shared" si="276"/>
        <v/>
      </c>
      <c r="AV331" s="220" t="str">
        <f t="shared" si="277"/>
        <v/>
      </c>
      <c r="AW331" s="233" t="str">
        <f t="shared" si="278"/>
        <v/>
      </c>
      <c r="AX331" s="233" t="str">
        <f t="shared" si="279"/>
        <v/>
      </c>
      <c r="AY331" s="222" t="str">
        <f t="shared" si="280"/>
        <v/>
      </c>
      <c r="AZ331" s="222" t="str">
        <f t="shared" si="281"/>
        <v/>
      </c>
      <c r="BA331" s="220" t="str">
        <f t="shared" si="282"/>
        <v/>
      </c>
      <c r="BB331" s="222" t="str">
        <f t="shared" si="283"/>
        <v/>
      </c>
      <c r="BC331" s="233" t="str">
        <f t="shared" si="284"/>
        <v/>
      </c>
      <c r="BD331" s="222" t="str">
        <f t="shared" si="285"/>
        <v/>
      </c>
      <c r="BE331" s="222" t="str">
        <f t="shared" si="286"/>
        <v/>
      </c>
      <c r="BF331" s="222" t="str">
        <f t="shared" si="287"/>
        <v/>
      </c>
      <c r="BG331" s="222" t="str">
        <f t="shared" si="288"/>
        <v/>
      </c>
      <c r="BH331" s="222" t="str">
        <f t="shared" si="289"/>
        <v/>
      </c>
      <c r="BI331" s="222" t="str">
        <f t="shared" si="290"/>
        <v/>
      </c>
      <c r="BJ331" s="222" t="str">
        <f t="shared" si="291"/>
        <v/>
      </c>
      <c r="BK331" s="222" t="str">
        <f t="shared" si="292"/>
        <v/>
      </c>
      <c r="BL331" s="220" t="str">
        <f t="shared" si="293"/>
        <v/>
      </c>
      <c r="BM331" s="220" t="str">
        <f t="shared" si="294"/>
        <v/>
      </c>
      <c r="BN331" s="220" t="str">
        <f t="shared" si="295"/>
        <v/>
      </c>
      <c r="BO331" s="220" t="str">
        <f t="shared" si="296"/>
        <v/>
      </c>
      <c r="BP331" s="220" t="str">
        <f>IF(AM331,VLOOKUP(AT331,'Beschäftigungsgruppen Honorare'!$I$17:$J$23,2,FALSE),"")</f>
        <v/>
      </c>
      <c r="BQ331" s="220" t="str">
        <f>IF(AN331,INDEX('Beschäftigungsgruppen Honorare'!$J$28:$M$31,BO331,BN331),"")</f>
        <v/>
      </c>
      <c r="BR331" s="220" t="str">
        <f t="shared" si="297"/>
        <v/>
      </c>
      <c r="BS331" s="220" t="str">
        <f>IF(AM331,VLOOKUP(AT331,'Beschäftigungsgruppen Honorare'!$I$17:$L$23,3,FALSE),"")</f>
        <v/>
      </c>
      <c r="BT331" s="220" t="str">
        <f>IF(AM331,VLOOKUP(AT331,'Beschäftigungsgruppen Honorare'!$I$17:$L$23,4,FALSE),"")</f>
        <v/>
      </c>
      <c r="BU331" s="220" t="b">
        <f>E331&lt;&gt;config!$H$20</f>
        <v>1</v>
      </c>
      <c r="BV331" s="64" t="b">
        <f t="shared" si="298"/>
        <v>0</v>
      </c>
      <c r="BW331" s="53" t="b">
        <f t="shared" si="299"/>
        <v>0</v>
      </c>
      <c r="BX331" s="53"/>
      <c r="BY331" s="53"/>
      <c r="BZ331" s="53"/>
      <c r="CA331" s="53"/>
      <c r="CB331" s="53"/>
      <c r="CI331" s="53"/>
      <c r="CJ331" s="53"/>
      <c r="CK331" s="53"/>
    </row>
    <row r="332" spans="2:89" ht="15" customHeight="1" x14ac:dyDescent="0.2">
      <c r="B332" s="203" t="str">
        <f t="shared" si="300"/>
        <v/>
      </c>
      <c r="C332" s="217"/>
      <c r="D332" s="127"/>
      <c r="E332" s="96"/>
      <c r="F332" s="271"/>
      <c r="G332" s="180"/>
      <c r="H332" s="181"/>
      <c r="I332" s="219"/>
      <c r="J332" s="259"/>
      <c r="K332" s="181"/>
      <c r="L332" s="273"/>
      <c r="M332" s="207" t="str">
        <f t="shared" si="252"/>
        <v/>
      </c>
      <c r="N332" s="160" t="str">
        <f t="shared" si="253"/>
        <v/>
      </c>
      <c r="O332" s="161" t="str">
        <f t="shared" si="306"/>
        <v/>
      </c>
      <c r="P332" s="252" t="str">
        <f t="shared" si="307"/>
        <v/>
      </c>
      <c r="Q332" s="254" t="str">
        <f t="shared" si="308"/>
        <v/>
      </c>
      <c r="R332" s="252" t="str">
        <f t="shared" si="254"/>
        <v/>
      </c>
      <c r="S332" s="258" t="str">
        <f t="shared" si="301"/>
        <v/>
      </c>
      <c r="T332" s="252" t="str">
        <f t="shared" si="302"/>
        <v/>
      </c>
      <c r="U332" s="258" t="str">
        <f t="shared" si="303"/>
        <v/>
      </c>
      <c r="V332" s="252" t="str">
        <f t="shared" si="304"/>
        <v/>
      </c>
      <c r="W332" s="258" t="str">
        <f t="shared" si="305"/>
        <v/>
      </c>
      <c r="X332" s="120"/>
      <c r="Y332" s="267"/>
      <c r="Z332" s="4" t="b">
        <f t="shared" si="255"/>
        <v>1</v>
      </c>
      <c r="AA332" s="4" t="b">
        <f t="shared" si="256"/>
        <v>0</v>
      </c>
      <c r="AB332" s="61" t="str">
        <f t="shared" si="257"/>
        <v/>
      </c>
      <c r="AC332" s="61" t="str">
        <f t="shared" si="258"/>
        <v/>
      </c>
      <c r="AD332" s="61" t="str">
        <f t="shared" si="259"/>
        <v/>
      </c>
      <c r="AE332" s="61" t="str">
        <f t="shared" si="260"/>
        <v/>
      </c>
      <c r="AF332" s="232" t="str">
        <f t="shared" si="261"/>
        <v/>
      </c>
      <c r="AG332" s="61" t="str">
        <f t="shared" si="262"/>
        <v/>
      </c>
      <c r="AH332" s="61" t="b">
        <f t="shared" si="263"/>
        <v>0</v>
      </c>
      <c r="AI332" s="61" t="b">
        <f t="shared" si="264"/>
        <v>1</v>
      </c>
      <c r="AJ332" s="61" t="b">
        <f t="shared" si="265"/>
        <v>1</v>
      </c>
      <c r="AK332" s="61" t="b">
        <f t="shared" si="266"/>
        <v>0</v>
      </c>
      <c r="AL332" s="61" t="b">
        <f t="shared" si="267"/>
        <v>0</v>
      </c>
      <c r="AM332" s="220" t="b">
        <f t="shared" si="268"/>
        <v>0</v>
      </c>
      <c r="AN332" s="220" t="b">
        <f t="shared" si="269"/>
        <v>0</v>
      </c>
      <c r="AO332" s="220" t="str">
        <f t="shared" si="270"/>
        <v/>
      </c>
      <c r="AP332" s="220" t="str">
        <f t="shared" si="271"/>
        <v/>
      </c>
      <c r="AQ332" s="220" t="str">
        <f t="shared" si="272"/>
        <v/>
      </c>
      <c r="AR332" s="220" t="str">
        <f t="shared" si="273"/>
        <v/>
      </c>
      <c r="AS332" s="4" t="str">
        <f t="shared" si="274"/>
        <v/>
      </c>
      <c r="AT332" s="220" t="str">
        <f t="shared" si="275"/>
        <v/>
      </c>
      <c r="AU332" s="220" t="str">
        <f t="shared" si="276"/>
        <v/>
      </c>
      <c r="AV332" s="220" t="str">
        <f t="shared" si="277"/>
        <v/>
      </c>
      <c r="AW332" s="233" t="str">
        <f t="shared" si="278"/>
        <v/>
      </c>
      <c r="AX332" s="233" t="str">
        <f t="shared" si="279"/>
        <v/>
      </c>
      <c r="AY332" s="222" t="str">
        <f t="shared" si="280"/>
        <v/>
      </c>
      <c r="AZ332" s="222" t="str">
        <f t="shared" si="281"/>
        <v/>
      </c>
      <c r="BA332" s="220" t="str">
        <f t="shared" si="282"/>
        <v/>
      </c>
      <c r="BB332" s="222" t="str">
        <f t="shared" si="283"/>
        <v/>
      </c>
      <c r="BC332" s="233" t="str">
        <f t="shared" si="284"/>
        <v/>
      </c>
      <c r="BD332" s="222" t="str">
        <f t="shared" si="285"/>
        <v/>
      </c>
      <c r="BE332" s="222" t="str">
        <f t="shared" si="286"/>
        <v/>
      </c>
      <c r="BF332" s="222" t="str">
        <f t="shared" si="287"/>
        <v/>
      </c>
      <c r="BG332" s="222" t="str">
        <f t="shared" si="288"/>
        <v/>
      </c>
      <c r="BH332" s="222" t="str">
        <f t="shared" si="289"/>
        <v/>
      </c>
      <c r="BI332" s="222" t="str">
        <f t="shared" si="290"/>
        <v/>
      </c>
      <c r="BJ332" s="222" t="str">
        <f t="shared" si="291"/>
        <v/>
      </c>
      <c r="BK332" s="222" t="str">
        <f t="shared" si="292"/>
        <v/>
      </c>
      <c r="BL332" s="220" t="str">
        <f t="shared" si="293"/>
        <v/>
      </c>
      <c r="BM332" s="220" t="str">
        <f t="shared" si="294"/>
        <v/>
      </c>
      <c r="BN332" s="220" t="str">
        <f t="shared" si="295"/>
        <v/>
      </c>
      <c r="BO332" s="220" t="str">
        <f t="shared" si="296"/>
        <v/>
      </c>
      <c r="BP332" s="220" t="str">
        <f>IF(AM332,VLOOKUP(AT332,'Beschäftigungsgruppen Honorare'!$I$17:$J$23,2,FALSE),"")</f>
        <v/>
      </c>
      <c r="BQ332" s="220" t="str">
        <f>IF(AN332,INDEX('Beschäftigungsgruppen Honorare'!$J$28:$M$31,BO332,BN332),"")</f>
        <v/>
      </c>
      <c r="BR332" s="220" t="str">
        <f t="shared" si="297"/>
        <v/>
      </c>
      <c r="BS332" s="220" t="str">
        <f>IF(AM332,VLOOKUP(AT332,'Beschäftigungsgruppen Honorare'!$I$17:$L$23,3,FALSE),"")</f>
        <v/>
      </c>
      <c r="BT332" s="220" t="str">
        <f>IF(AM332,VLOOKUP(AT332,'Beschäftigungsgruppen Honorare'!$I$17:$L$23,4,FALSE),"")</f>
        <v/>
      </c>
      <c r="BU332" s="220" t="b">
        <f>E332&lt;&gt;config!$H$20</f>
        <v>1</v>
      </c>
      <c r="BV332" s="64" t="b">
        <f t="shared" si="298"/>
        <v>0</v>
      </c>
      <c r="BW332" s="53" t="b">
        <f t="shared" si="299"/>
        <v>0</v>
      </c>
      <c r="BX332" s="53"/>
      <c r="BY332" s="53"/>
      <c r="BZ332" s="53"/>
      <c r="CA332" s="53"/>
      <c r="CB332" s="53"/>
      <c r="CI332" s="53"/>
      <c r="CJ332" s="53"/>
      <c r="CK332" s="53"/>
    </row>
    <row r="333" spans="2:89" ht="15" customHeight="1" x14ac:dyDescent="0.2">
      <c r="B333" s="203" t="str">
        <f t="shared" si="300"/>
        <v/>
      </c>
      <c r="C333" s="217"/>
      <c r="D333" s="127"/>
      <c r="E333" s="96"/>
      <c r="F333" s="271"/>
      <c r="G333" s="180"/>
      <c r="H333" s="181"/>
      <c r="I333" s="219"/>
      <c r="J333" s="259"/>
      <c r="K333" s="181"/>
      <c r="L333" s="273"/>
      <c r="M333" s="207" t="str">
        <f t="shared" si="252"/>
        <v/>
      </c>
      <c r="N333" s="160" t="str">
        <f t="shared" si="253"/>
        <v/>
      </c>
      <c r="O333" s="161" t="str">
        <f t="shared" si="306"/>
        <v/>
      </c>
      <c r="P333" s="252" t="str">
        <f t="shared" si="307"/>
        <v/>
      </c>
      <c r="Q333" s="254" t="str">
        <f t="shared" si="308"/>
        <v/>
      </c>
      <c r="R333" s="252" t="str">
        <f t="shared" si="254"/>
        <v/>
      </c>
      <c r="S333" s="258" t="str">
        <f t="shared" si="301"/>
        <v/>
      </c>
      <c r="T333" s="252" t="str">
        <f t="shared" si="302"/>
        <v/>
      </c>
      <c r="U333" s="258" t="str">
        <f t="shared" si="303"/>
        <v/>
      </c>
      <c r="V333" s="252" t="str">
        <f t="shared" si="304"/>
        <v/>
      </c>
      <c r="W333" s="258" t="str">
        <f t="shared" si="305"/>
        <v/>
      </c>
      <c r="X333" s="120"/>
      <c r="Y333" s="267"/>
      <c r="Z333" s="4" t="b">
        <f t="shared" si="255"/>
        <v>1</v>
      </c>
      <c r="AA333" s="4" t="b">
        <f t="shared" si="256"/>
        <v>0</v>
      </c>
      <c r="AB333" s="61" t="str">
        <f t="shared" si="257"/>
        <v/>
      </c>
      <c r="AC333" s="61" t="str">
        <f t="shared" si="258"/>
        <v/>
      </c>
      <c r="AD333" s="61" t="str">
        <f t="shared" si="259"/>
        <v/>
      </c>
      <c r="AE333" s="61" t="str">
        <f t="shared" si="260"/>
        <v/>
      </c>
      <c r="AF333" s="232" t="str">
        <f t="shared" si="261"/>
        <v/>
      </c>
      <c r="AG333" s="61" t="str">
        <f t="shared" si="262"/>
        <v/>
      </c>
      <c r="AH333" s="61" t="b">
        <f t="shared" si="263"/>
        <v>0</v>
      </c>
      <c r="AI333" s="61" t="b">
        <f t="shared" si="264"/>
        <v>1</v>
      </c>
      <c r="AJ333" s="61" t="b">
        <f t="shared" si="265"/>
        <v>1</v>
      </c>
      <c r="AK333" s="61" t="b">
        <f t="shared" si="266"/>
        <v>0</v>
      </c>
      <c r="AL333" s="61" t="b">
        <f t="shared" si="267"/>
        <v>0</v>
      </c>
      <c r="AM333" s="220" t="b">
        <f t="shared" si="268"/>
        <v>0</v>
      </c>
      <c r="AN333" s="220" t="b">
        <f t="shared" si="269"/>
        <v>0</v>
      </c>
      <c r="AO333" s="220" t="str">
        <f t="shared" si="270"/>
        <v/>
      </c>
      <c r="AP333" s="220" t="str">
        <f t="shared" si="271"/>
        <v/>
      </c>
      <c r="AQ333" s="220" t="str">
        <f t="shared" si="272"/>
        <v/>
      </c>
      <c r="AR333" s="220" t="str">
        <f t="shared" si="273"/>
        <v/>
      </c>
      <c r="AS333" s="4" t="str">
        <f t="shared" si="274"/>
        <v/>
      </c>
      <c r="AT333" s="220" t="str">
        <f t="shared" si="275"/>
        <v/>
      </c>
      <c r="AU333" s="220" t="str">
        <f t="shared" si="276"/>
        <v/>
      </c>
      <c r="AV333" s="220" t="str">
        <f t="shared" si="277"/>
        <v/>
      </c>
      <c r="AW333" s="233" t="str">
        <f t="shared" si="278"/>
        <v/>
      </c>
      <c r="AX333" s="233" t="str">
        <f t="shared" si="279"/>
        <v/>
      </c>
      <c r="AY333" s="222" t="str">
        <f t="shared" si="280"/>
        <v/>
      </c>
      <c r="AZ333" s="222" t="str">
        <f t="shared" si="281"/>
        <v/>
      </c>
      <c r="BA333" s="220" t="str">
        <f t="shared" si="282"/>
        <v/>
      </c>
      <c r="BB333" s="222" t="str">
        <f t="shared" si="283"/>
        <v/>
      </c>
      <c r="BC333" s="233" t="str">
        <f t="shared" si="284"/>
        <v/>
      </c>
      <c r="BD333" s="222" t="str">
        <f t="shared" si="285"/>
        <v/>
      </c>
      <c r="BE333" s="222" t="str">
        <f t="shared" si="286"/>
        <v/>
      </c>
      <c r="BF333" s="222" t="str">
        <f t="shared" si="287"/>
        <v/>
      </c>
      <c r="BG333" s="222" t="str">
        <f t="shared" si="288"/>
        <v/>
      </c>
      <c r="BH333" s="222" t="str">
        <f t="shared" si="289"/>
        <v/>
      </c>
      <c r="BI333" s="222" t="str">
        <f t="shared" si="290"/>
        <v/>
      </c>
      <c r="BJ333" s="222" t="str">
        <f t="shared" si="291"/>
        <v/>
      </c>
      <c r="BK333" s="222" t="str">
        <f t="shared" si="292"/>
        <v/>
      </c>
      <c r="BL333" s="220" t="str">
        <f t="shared" si="293"/>
        <v/>
      </c>
      <c r="BM333" s="220" t="str">
        <f t="shared" si="294"/>
        <v/>
      </c>
      <c r="BN333" s="220" t="str">
        <f t="shared" si="295"/>
        <v/>
      </c>
      <c r="BO333" s="220" t="str">
        <f t="shared" si="296"/>
        <v/>
      </c>
      <c r="BP333" s="220" t="str">
        <f>IF(AM333,VLOOKUP(AT333,'Beschäftigungsgruppen Honorare'!$I$17:$J$23,2,FALSE),"")</f>
        <v/>
      </c>
      <c r="BQ333" s="220" t="str">
        <f>IF(AN333,INDEX('Beschäftigungsgruppen Honorare'!$J$28:$M$31,BO333,BN333),"")</f>
        <v/>
      </c>
      <c r="BR333" s="220" t="str">
        <f t="shared" si="297"/>
        <v/>
      </c>
      <c r="BS333" s="220" t="str">
        <f>IF(AM333,VLOOKUP(AT333,'Beschäftigungsgruppen Honorare'!$I$17:$L$23,3,FALSE),"")</f>
        <v/>
      </c>
      <c r="BT333" s="220" t="str">
        <f>IF(AM333,VLOOKUP(AT333,'Beschäftigungsgruppen Honorare'!$I$17:$L$23,4,FALSE),"")</f>
        <v/>
      </c>
      <c r="BU333" s="220" t="b">
        <f>E333&lt;&gt;config!$H$20</f>
        <v>1</v>
      </c>
      <c r="BV333" s="64" t="b">
        <f t="shared" si="298"/>
        <v>0</v>
      </c>
      <c r="BW333" s="53" t="b">
        <f t="shared" si="299"/>
        <v>0</v>
      </c>
      <c r="BX333" s="53"/>
      <c r="BY333" s="53"/>
      <c r="BZ333" s="53"/>
      <c r="CA333" s="53"/>
      <c r="CB333" s="53"/>
      <c r="CI333" s="53"/>
      <c r="CJ333" s="53"/>
      <c r="CK333" s="53"/>
    </row>
    <row r="334" spans="2:89" ht="15" customHeight="1" x14ac:dyDescent="0.2">
      <c r="B334" s="203" t="str">
        <f t="shared" si="300"/>
        <v/>
      </c>
      <c r="C334" s="217"/>
      <c r="D334" s="127"/>
      <c r="E334" s="96"/>
      <c r="F334" s="271"/>
      <c r="G334" s="180"/>
      <c r="H334" s="181"/>
      <c r="I334" s="219"/>
      <c r="J334" s="259"/>
      <c r="K334" s="181"/>
      <c r="L334" s="273"/>
      <c r="M334" s="207" t="str">
        <f t="shared" si="252"/>
        <v/>
      </c>
      <c r="N334" s="160" t="str">
        <f t="shared" si="253"/>
        <v/>
      </c>
      <c r="O334" s="161" t="str">
        <f t="shared" si="306"/>
        <v/>
      </c>
      <c r="P334" s="252" t="str">
        <f t="shared" si="307"/>
        <v/>
      </c>
      <c r="Q334" s="254" t="str">
        <f t="shared" si="308"/>
        <v/>
      </c>
      <c r="R334" s="252" t="str">
        <f t="shared" si="254"/>
        <v/>
      </c>
      <c r="S334" s="258" t="str">
        <f t="shared" si="301"/>
        <v/>
      </c>
      <c r="T334" s="252" t="str">
        <f t="shared" si="302"/>
        <v/>
      </c>
      <c r="U334" s="258" t="str">
        <f t="shared" si="303"/>
        <v/>
      </c>
      <c r="V334" s="252" t="str">
        <f t="shared" si="304"/>
        <v/>
      </c>
      <c r="W334" s="258" t="str">
        <f t="shared" si="305"/>
        <v/>
      </c>
      <c r="X334" s="120"/>
      <c r="Y334" s="267"/>
      <c r="Z334" s="4" t="b">
        <f t="shared" si="255"/>
        <v>1</v>
      </c>
      <c r="AA334" s="4" t="b">
        <f t="shared" si="256"/>
        <v>0</v>
      </c>
      <c r="AB334" s="61" t="str">
        <f t="shared" si="257"/>
        <v/>
      </c>
      <c r="AC334" s="61" t="str">
        <f t="shared" si="258"/>
        <v/>
      </c>
      <c r="AD334" s="61" t="str">
        <f t="shared" si="259"/>
        <v/>
      </c>
      <c r="AE334" s="61" t="str">
        <f t="shared" si="260"/>
        <v/>
      </c>
      <c r="AF334" s="232" t="str">
        <f t="shared" si="261"/>
        <v/>
      </c>
      <c r="AG334" s="61" t="str">
        <f t="shared" si="262"/>
        <v/>
      </c>
      <c r="AH334" s="61" t="b">
        <f t="shared" si="263"/>
        <v>0</v>
      </c>
      <c r="AI334" s="61" t="b">
        <f t="shared" si="264"/>
        <v>1</v>
      </c>
      <c r="AJ334" s="61" t="b">
        <f t="shared" si="265"/>
        <v>1</v>
      </c>
      <c r="AK334" s="61" t="b">
        <f t="shared" si="266"/>
        <v>0</v>
      </c>
      <c r="AL334" s="61" t="b">
        <f t="shared" si="267"/>
        <v>0</v>
      </c>
      <c r="AM334" s="220" t="b">
        <f t="shared" si="268"/>
        <v>0</v>
      </c>
      <c r="AN334" s="220" t="b">
        <f t="shared" si="269"/>
        <v>0</v>
      </c>
      <c r="AO334" s="220" t="str">
        <f t="shared" si="270"/>
        <v/>
      </c>
      <c r="AP334" s="220" t="str">
        <f t="shared" si="271"/>
        <v/>
      </c>
      <c r="AQ334" s="220" t="str">
        <f t="shared" si="272"/>
        <v/>
      </c>
      <c r="AR334" s="220" t="str">
        <f t="shared" si="273"/>
        <v/>
      </c>
      <c r="AS334" s="4" t="str">
        <f t="shared" si="274"/>
        <v/>
      </c>
      <c r="AT334" s="220" t="str">
        <f t="shared" si="275"/>
        <v/>
      </c>
      <c r="AU334" s="220" t="str">
        <f t="shared" si="276"/>
        <v/>
      </c>
      <c r="AV334" s="220" t="str">
        <f t="shared" si="277"/>
        <v/>
      </c>
      <c r="AW334" s="233" t="str">
        <f t="shared" si="278"/>
        <v/>
      </c>
      <c r="AX334" s="233" t="str">
        <f t="shared" si="279"/>
        <v/>
      </c>
      <c r="AY334" s="222" t="str">
        <f t="shared" si="280"/>
        <v/>
      </c>
      <c r="AZ334" s="222" t="str">
        <f t="shared" si="281"/>
        <v/>
      </c>
      <c r="BA334" s="220" t="str">
        <f t="shared" si="282"/>
        <v/>
      </c>
      <c r="BB334" s="222" t="str">
        <f t="shared" si="283"/>
        <v/>
      </c>
      <c r="BC334" s="233" t="str">
        <f t="shared" si="284"/>
        <v/>
      </c>
      <c r="BD334" s="222" t="str">
        <f t="shared" si="285"/>
        <v/>
      </c>
      <c r="BE334" s="222" t="str">
        <f t="shared" si="286"/>
        <v/>
      </c>
      <c r="BF334" s="222" t="str">
        <f t="shared" si="287"/>
        <v/>
      </c>
      <c r="BG334" s="222" t="str">
        <f t="shared" si="288"/>
        <v/>
      </c>
      <c r="BH334" s="222" t="str">
        <f t="shared" si="289"/>
        <v/>
      </c>
      <c r="BI334" s="222" t="str">
        <f t="shared" si="290"/>
        <v/>
      </c>
      <c r="BJ334" s="222" t="str">
        <f t="shared" si="291"/>
        <v/>
      </c>
      <c r="BK334" s="222" t="str">
        <f t="shared" si="292"/>
        <v/>
      </c>
      <c r="BL334" s="220" t="str">
        <f t="shared" si="293"/>
        <v/>
      </c>
      <c r="BM334" s="220" t="str">
        <f t="shared" si="294"/>
        <v/>
      </c>
      <c r="BN334" s="220" t="str">
        <f t="shared" si="295"/>
        <v/>
      </c>
      <c r="BO334" s="220" t="str">
        <f t="shared" si="296"/>
        <v/>
      </c>
      <c r="BP334" s="220" t="str">
        <f>IF(AM334,VLOOKUP(AT334,'Beschäftigungsgruppen Honorare'!$I$17:$J$23,2,FALSE),"")</f>
        <v/>
      </c>
      <c r="BQ334" s="220" t="str">
        <f>IF(AN334,INDEX('Beschäftigungsgruppen Honorare'!$J$28:$M$31,BO334,BN334),"")</f>
        <v/>
      </c>
      <c r="BR334" s="220" t="str">
        <f t="shared" si="297"/>
        <v/>
      </c>
      <c r="BS334" s="220" t="str">
        <f>IF(AM334,VLOOKUP(AT334,'Beschäftigungsgruppen Honorare'!$I$17:$L$23,3,FALSE),"")</f>
        <v/>
      </c>
      <c r="BT334" s="220" t="str">
        <f>IF(AM334,VLOOKUP(AT334,'Beschäftigungsgruppen Honorare'!$I$17:$L$23,4,FALSE),"")</f>
        <v/>
      </c>
      <c r="BU334" s="220" t="b">
        <f>E334&lt;&gt;config!$H$20</f>
        <v>1</v>
      </c>
      <c r="BV334" s="64" t="b">
        <f t="shared" si="298"/>
        <v>0</v>
      </c>
      <c r="BW334" s="53" t="b">
        <f t="shared" si="299"/>
        <v>0</v>
      </c>
      <c r="BX334" s="53"/>
      <c r="BY334" s="53"/>
      <c r="BZ334" s="53"/>
      <c r="CA334" s="53"/>
      <c r="CB334" s="53"/>
      <c r="CI334" s="53"/>
      <c r="CJ334" s="53"/>
      <c r="CK334" s="53"/>
    </row>
    <row r="335" spans="2:89" ht="15" customHeight="1" x14ac:dyDescent="0.2">
      <c r="B335" s="203" t="str">
        <f t="shared" si="300"/>
        <v/>
      </c>
      <c r="C335" s="217"/>
      <c r="D335" s="127"/>
      <c r="E335" s="96"/>
      <c r="F335" s="271"/>
      <c r="G335" s="180"/>
      <c r="H335" s="181"/>
      <c r="I335" s="219"/>
      <c r="J335" s="259"/>
      <c r="K335" s="181"/>
      <c r="L335" s="273"/>
      <c r="M335" s="207" t="str">
        <f t="shared" si="252"/>
        <v/>
      </c>
      <c r="N335" s="160" t="str">
        <f t="shared" si="253"/>
        <v/>
      </c>
      <c r="O335" s="161" t="str">
        <f t="shared" si="306"/>
        <v/>
      </c>
      <c r="P335" s="252" t="str">
        <f t="shared" si="307"/>
        <v/>
      </c>
      <c r="Q335" s="254" t="str">
        <f t="shared" si="308"/>
        <v/>
      </c>
      <c r="R335" s="252" t="str">
        <f t="shared" si="254"/>
        <v/>
      </c>
      <c r="S335" s="258" t="str">
        <f t="shared" si="301"/>
        <v/>
      </c>
      <c r="T335" s="252" t="str">
        <f t="shared" si="302"/>
        <v/>
      </c>
      <c r="U335" s="258" t="str">
        <f t="shared" si="303"/>
        <v/>
      </c>
      <c r="V335" s="252" t="str">
        <f t="shared" si="304"/>
        <v/>
      </c>
      <c r="W335" s="258" t="str">
        <f t="shared" si="305"/>
        <v/>
      </c>
      <c r="X335" s="120"/>
      <c r="Y335" s="267"/>
      <c r="Z335" s="4" t="b">
        <f t="shared" si="255"/>
        <v>1</v>
      </c>
      <c r="AA335" s="4" t="b">
        <f t="shared" si="256"/>
        <v>0</v>
      </c>
      <c r="AB335" s="61" t="str">
        <f t="shared" si="257"/>
        <v/>
      </c>
      <c r="AC335" s="61" t="str">
        <f t="shared" si="258"/>
        <v/>
      </c>
      <c r="AD335" s="61" t="str">
        <f t="shared" si="259"/>
        <v/>
      </c>
      <c r="AE335" s="61" t="str">
        <f t="shared" si="260"/>
        <v/>
      </c>
      <c r="AF335" s="232" t="str">
        <f t="shared" si="261"/>
        <v/>
      </c>
      <c r="AG335" s="61" t="str">
        <f t="shared" si="262"/>
        <v/>
      </c>
      <c r="AH335" s="61" t="b">
        <f t="shared" si="263"/>
        <v>0</v>
      </c>
      <c r="AI335" s="61" t="b">
        <f t="shared" si="264"/>
        <v>1</v>
      </c>
      <c r="AJ335" s="61" t="b">
        <f t="shared" si="265"/>
        <v>1</v>
      </c>
      <c r="AK335" s="61" t="b">
        <f t="shared" si="266"/>
        <v>0</v>
      </c>
      <c r="AL335" s="61" t="b">
        <f t="shared" si="267"/>
        <v>0</v>
      </c>
      <c r="AM335" s="220" t="b">
        <f t="shared" si="268"/>
        <v>0</v>
      </c>
      <c r="AN335" s="220" t="b">
        <f t="shared" si="269"/>
        <v>0</v>
      </c>
      <c r="AO335" s="220" t="str">
        <f t="shared" si="270"/>
        <v/>
      </c>
      <c r="AP335" s="220" t="str">
        <f t="shared" si="271"/>
        <v/>
      </c>
      <c r="AQ335" s="220" t="str">
        <f t="shared" si="272"/>
        <v/>
      </c>
      <c r="AR335" s="220" t="str">
        <f t="shared" si="273"/>
        <v/>
      </c>
      <c r="AS335" s="4" t="str">
        <f t="shared" si="274"/>
        <v/>
      </c>
      <c r="AT335" s="220" t="str">
        <f t="shared" si="275"/>
        <v/>
      </c>
      <c r="AU335" s="220" t="str">
        <f t="shared" si="276"/>
        <v/>
      </c>
      <c r="AV335" s="220" t="str">
        <f t="shared" si="277"/>
        <v/>
      </c>
      <c r="AW335" s="233" t="str">
        <f t="shared" si="278"/>
        <v/>
      </c>
      <c r="AX335" s="233" t="str">
        <f t="shared" si="279"/>
        <v/>
      </c>
      <c r="AY335" s="222" t="str">
        <f t="shared" si="280"/>
        <v/>
      </c>
      <c r="AZ335" s="222" t="str">
        <f t="shared" si="281"/>
        <v/>
      </c>
      <c r="BA335" s="220" t="str">
        <f t="shared" si="282"/>
        <v/>
      </c>
      <c r="BB335" s="222" t="str">
        <f t="shared" si="283"/>
        <v/>
      </c>
      <c r="BC335" s="233" t="str">
        <f t="shared" si="284"/>
        <v/>
      </c>
      <c r="BD335" s="222" t="str">
        <f t="shared" si="285"/>
        <v/>
      </c>
      <c r="BE335" s="222" t="str">
        <f t="shared" si="286"/>
        <v/>
      </c>
      <c r="BF335" s="222" t="str">
        <f t="shared" si="287"/>
        <v/>
      </c>
      <c r="BG335" s="222" t="str">
        <f t="shared" si="288"/>
        <v/>
      </c>
      <c r="BH335" s="222" t="str">
        <f t="shared" si="289"/>
        <v/>
      </c>
      <c r="BI335" s="222" t="str">
        <f t="shared" si="290"/>
        <v/>
      </c>
      <c r="BJ335" s="222" t="str">
        <f t="shared" si="291"/>
        <v/>
      </c>
      <c r="BK335" s="222" t="str">
        <f t="shared" si="292"/>
        <v/>
      </c>
      <c r="BL335" s="220" t="str">
        <f t="shared" si="293"/>
        <v/>
      </c>
      <c r="BM335" s="220" t="str">
        <f t="shared" si="294"/>
        <v/>
      </c>
      <c r="BN335" s="220" t="str">
        <f t="shared" si="295"/>
        <v/>
      </c>
      <c r="BO335" s="220" t="str">
        <f t="shared" si="296"/>
        <v/>
      </c>
      <c r="BP335" s="220" t="str">
        <f>IF(AM335,VLOOKUP(AT335,'Beschäftigungsgruppen Honorare'!$I$17:$J$23,2,FALSE),"")</f>
        <v/>
      </c>
      <c r="BQ335" s="220" t="str">
        <f>IF(AN335,INDEX('Beschäftigungsgruppen Honorare'!$J$28:$M$31,BO335,BN335),"")</f>
        <v/>
      </c>
      <c r="BR335" s="220" t="str">
        <f t="shared" si="297"/>
        <v/>
      </c>
      <c r="BS335" s="220" t="str">
        <f>IF(AM335,VLOOKUP(AT335,'Beschäftigungsgruppen Honorare'!$I$17:$L$23,3,FALSE),"")</f>
        <v/>
      </c>
      <c r="BT335" s="220" t="str">
        <f>IF(AM335,VLOOKUP(AT335,'Beschäftigungsgruppen Honorare'!$I$17:$L$23,4,FALSE),"")</f>
        <v/>
      </c>
      <c r="BU335" s="220" t="b">
        <f>E335&lt;&gt;config!$H$20</f>
        <v>1</v>
      </c>
      <c r="BV335" s="64" t="b">
        <f t="shared" si="298"/>
        <v>0</v>
      </c>
      <c r="BW335" s="53" t="b">
        <f t="shared" si="299"/>
        <v>0</v>
      </c>
      <c r="BX335" s="53"/>
      <c r="BY335" s="53"/>
      <c r="BZ335" s="53"/>
      <c r="CA335" s="53"/>
      <c r="CB335" s="53"/>
      <c r="CI335" s="53"/>
      <c r="CJ335" s="53"/>
      <c r="CK335" s="53"/>
    </row>
    <row r="336" spans="2:89" ht="15" customHeight="1" x14ac:dyDescent="0.2">
      <c r="B336" s="203" t="str">
        <f t="shared" si="300"/>
        <v/>
      </c>
      <c r="C336" s="217"/>
      <c r="D336" s="127"/>
      <c r="E336" s="96"/>
      <c r="F336" s="271"/>
      <c r="G336" s="180"/>
      <c r="H336" s="181"/>
      <c r="I336" s="219"/>
      <c r="J336" s="259"/>
      <c r="K336" s="181"/>
      <c r="L336" s="273"/>
      <c r="M336" s="207" t="str">
        <f t="shared" si="252"/>
        <v/>
      </c>
      <c r="N336" s="160" t="str">
        <f t="shared" si="253"/>
        <v/>
      </c>
      <c r="O336" s="161" t="str">
        <f t="shared" si="306"/>
        <v/>
      </c>
      <c r="P336" s="252" t="str">
        <f t="shared" si="307"/>
        <v/>
      </c>
      <c r="Q336" s="254" t="str">
        <f t="shared" si="308"/>
        <v/>
      </c>
      <c r="R336" s="252" t="str">
        <f t="shared" si="254"/>
        <v/>
      </c>
      <c r="S336" s="258" t="str">
        <f t="shared" si="301"/>
        <v/>
      </c>
      <c r="T336" s="252" t="str">
        <f t="shared" si="302"/>
        <v/>
      </c>
      <c r="U336" s="258" t="str">
        <f t="shared" si="303"/>
        <v/>
      </c>
      <c r="V336" s="252" t="str">
        <f t="shared" si="304"/>
        <v/>
      </c>
      <c r="W336" s="258" t="str">
        <f t="shared" si="305"/>
        <v/>
      </c>
      <c r="X336" s="120"/>
      <c r="Y336" s="267"/>
      <c r="Z336" s="4" t="b">
        <f t="shared" si="255"/>
        <v>1</v>
      </c>
      <c r="AA336" s="4" t="b">
        <f t="shared" si="256"/>
        <v>0</v>
      </c>
      <c r="AB336" s="61" t="str">
        <f t="shared" si="257"/>
        <v/>
      </c>
      <c r="AC336" s="61" t="str">
        <f t="shared" si="258"/>
        <v/>
      </c>
      <c r="AD336" s="61" t="str">
        <f t="shared" si="259"/>
        <v/>
      </c>
      <c r="AE336" s="61" t="str">
        <f t="shared" si="260"/>
        <v/>
      </c>
      <c r="AF336" s="232" t="str">
        <f t="shared" si="261"/>
        <v/>
      </c>
      <c r="AG336" s="61" t="str">
        <f t="shared" si="262"/>
        <v/>
      </c>
      <c r="AH336" s="61" t="b">
        <f t="shared" si="263"/>
        <v>0</v>
      </c>
      <c r="AI336" s="61" t="b">
        <f t="shared" si="264"/>
        <v>1</v>
      </c>
      <c r="AJ336" s="61" t="b">
        <f t="shared" si="265"/>
        <v>1</v>
      </c>
      <c r="AK336" s="61" t="b">
        <f t="shared" si="266"/>
        <v>0</v>
      </c>
      <c r="AL336" s="61" t="b">
        <f t="shared" si="267"/>
        <v>0</v>
      </c>
      <c r="AM336" s="220" t="b">
        <f t="shared" si="268"/>
        <v>0</v>
      </c>
      <c r="AN336" s="220" t="b">
        <f t="shared" si="269"/>
        <v>0</v>
      </c>
      <c r="AO336" s="220" t="str">
        <f t="shared" si="270"/>
        <v/>
      </c>
      <c r="AP336" s="220" t="str">
        <f t="shared" si="271"/>
        <v/>
      </c>
      <c r="AQ336" s="220" t="str">
        <f t="shared" si="272"/>
        <v/>
      </c>
      <c r="AR336" s="220" t="str">
        <f t="shared" si="273"/>
        <v/>
      </c>
      <c r="AS336" s="4" t="str">
        <f t="shared" si="274"/>
        <v/>
      </c>
      <c r="AT336" s="220" t="str">
        <f t="shared" si="275"/>
        <v/>
      </c>
      <c r="AU336" s="220" t="str">
        <f t="shared" si="276"/>
        <v/>
      </c>
      <c r="AV336" s="220" t="str">
        <f t="shared" si="277"/>
        <v/>
      </c>
      <c r="AW336" s="233" t="str">
        <f t="shared" si="278"/>
        <v/>
      </c>
      <c r="AX336" s="233" t="str">
        <f t="shared" si="279"/>
        <v/>
      </c>
      <c r="AY336" s="222" t="str">
        <f t="shared" si="280"/>
        <v/>
      </c>
      <c r="AZ336" s="222" t="str">
        <f t="shared" si="281"/>
        <v/>
      </c>
      <c r="BA336" s="220" t="str">
        <f t="shared" si="282"/>
        <v/>
      </c>
      <c r="BB336" s="222" t="str">
        <f t="shared" si="283"/>
        <v/>
      </c>
      <c r="BC336" s="233" t="str">
        <f t="shared" si="284"/>
        <v/>
      </c>
      <c r="BD336" s="222" t="str">
        <f t="shared" si="285"/>
        <v/>
      </c>
      <c r="BE336" s="222" t="str">
        <f t="shared" si="286"/>
        <v/>
      </c>
      <c r="BF336" s="222" t="str">
        <f t="shared" si="287"/>
        <v/>
      </c>
      <c r="BG336" s="222" t="str">
        <f t="shared" si="288"/>
        <v/>
      </c>
      <c r="BH336" s="222" t="str">
        <f t="shared" si="289"/>
        <v/>
      </c>
      <c r="BI336" s="222" t="str">
        <f t="shared" si="290"/>
        <v/>
      </c>
      <c r="BJ336" s="222" t="str">
        <f t="shared" si="291"/>
        <v/>
      </c>
      <c r="BK336" s="222" t="str">
        <f t="shared" si="292"/>
        <v/>
      </c>
      <c r="BL336" s="220" t="str">
        <f t="shared" si="293"/>
        <v/>
      </c>
      <c r="BM336" s="220" t="str">
        <f t="shared" si="294"/>
        <v/>
      </c>
      <c r="BN336" s="220" t="str">
        <f t="shared" si="295"/>
        <v/>
      </c>
      <c r="BO336" s="220" t="str">
        <f t="shared" si="296"/>
        <v/>
      </c>
      <c r="BP336" s="220" t="str">
        <f>IF(AM336,VLOOKUP(AT336,'Beschäftigungsgruppen Honorare'!$I$17:$J$23,2,FALSE),"")</f>
        <v/>
      </c>
      <c r="BQ336" s="220" t="str">
        <f>IF(AN336,INDEX('Beschäftigungsgruppen Honorare'!$J$28:$M$31,BO336,BN336),"")</f>
        <v/>
      </c>
      <c r="BR336" s="220" t="str">
        <f t="shared" si="297"/>
        <v/>
      </c>
      <c r="BS336" s="220" t="str">
        <f>IF(AM336,VLOOKUP(AT336,'Beschäftigungsgruppen Honorare'!$I$17:$L$23,3,FALSE),"")</f>
        <v/>
      </c>
      <c r="BT336" s="220" t="str">
        <f>IF(AM336,VLOOKUP(AT336,'Beschäftigungsgruppen Honorare'!$I$17:$L$23,4,FALSE),"")</f>
        <v/>
      </c>
      <c r="BU336" s="220" t="b">
        <f>E336&lt;&gt;config!$H$20</f>
        <v>1</v>
      </c>
      <c r="BV336" s="64" t="b">
        <f t="shared" si="298"/>
        <v>0</v>
      </c>
      <c r="BW336" s="53" t="b">
        <f t="shared" si="299"/>
        <v>0</v>
      </c>
      <c r="BX336" s="53"/>
      <c r="BY336" s="53"/>
      <c r="BZ336" s="53"/>
      <c r="CA336" s="53"/>
      <c r="CB336" s="53"/>
      <c r="CI336" s="53"/>
      <c r="CJ336" s="53"/>
      <c r="CK336" s="53"/>
    </row>
    <row r="337" spans="2:89" ht="15" customHeight="1" x14ac:dyDescent="0.2">
      <c r="B337" s="203" t="str">
        <f t="shared" si="300"/>
        <v/>
      </c>
      <c r="C337" s="217"/>
      <c r="D337" s="127"/>
      <c r="E337" s="96"/>
      <c r="F337" s="271"/>
      <c r="G337" s="180"/>
      <c r="H337" s="181"/>
      <c r="I337" s="219"/>
      <c r="J337" s="259"/>
      <c r="K337" s="181"/>
      <c r="L337" s="273"/>
      <c r="M337" s="207" t="str">
        <f t="shared" si="252"/>
        <v/>
      </c>
      <c r="N337" s="160" t="str">
        <f t="shared" si="253"/>
        <v/>
      </c>
      <c r="O337" s="161" t="str">
        <f t="shared" si="306"/>
        <v/>
      </c>
      <c r="P337" s="252" t="str">
        <f t="shared" si="307"/>
        <v/>
      </c>
      <c r="Q337" s="254" t="str">
        <f t="shared" si="308"/>
        <v/>
      </c>
      <c r="R337" s="252" t="str">
        <f t="shared" si="254"/>
        <v/>
      </c>
      <c r="S337" s="258" t="str">
        <f t="shared" si="301"/>
        <v/>
      </c>
      <c r="T337" s="252" t="str">
        <f t="shared" si="302"/>
        <v/>
      </c>
      <c r="U337" s="258" t="str">
        <f t="shared" si="303"/>
        <v/>
      </c>
      <c r="V337" s="252" t="str">
        <f t="shared" si="304"/>
        <v/>
      </c>
      <c r="W337" s="258" t="str">
        <f t="shared" si="305"/>
        <v/>
      </c>
      <c r="X337" s="120"/>
      <c r="Y337" s="267"/>
      <c r="Z337" s="4" t="b">
        <f t="shared" si="255"/>
        <v>1</v>
      </c>
      <c r="AA337" s="4" t="b">
        <f t="shared" si="256"/>
        <v>0</v>
      </c>
      <c r="AB337" s="61" t="str">
        <f t="shared" si="257"/>
        <v/>
      </c>
      <c r="AC337" s="61" t="str">
        <f t="shared" si="258"/>
        <v/>
      </c>
      <c r="AD337" s="61" t="str">
        <f t="shared" si="259"/>
        <v/>
      </c>
      <c r="AE337" s="61" t="str">
        <f t="shared" si="260"/>
        <v/>
      </c>
      <c r="AF337" s="232" t="str">
        <f t="shared" si="261"/>
        <v/>
      </c>
      <c r="AG337" s="61" t="str">
        <f t="shared" si="262"/>
        <v/>
      </c>
      <c r="AH337" s="61" t="b">
        <f t="shared" si="263"/>
        <v>0</v>
      </c>
      <c r="AI337" s="61" t="b">
        <f t="shared" si="264"/>
        <v>1</v>
      </c>
      <c r="AJ337" s="61" t="b">
        <f t="shared" si="265"/>
        <v>1</v>
      </c>
      <c r="AK337" s="61" t="b">
        <f t="shared" si="266"/>
        <v>0</v>
      </c>
      <c r="AL337" s="61" t="b">
        <f t="shared" si="267"/>
        <v>0</v>
      </c>
      <c r="AM337" s="220" t="b">
        <f t="shared" si="268"/>
        <v>0</v>
      </c>
      <c r="AN337" s="220" t="b">
        <f t="shared" si="269"/>
        <v>0</v>
      </c>
      <c r="AO337" s="220" t="str">
        <f t="shared" si="270"/>
        <v/>
      </c>
      <c r="AP337" s="220" t="str">
        <f t="shared" si="271"/>
        <v/>
      </c>
      <c r="AQ337" s="220" t="str">
        <f t="shared" si="272"/>
        <v/>
      </c>
      <c r="AR337" s="220" t="str">
        <f t="shared" si="273"/>
        <v/>
      </c>
      <c r="AS337" s="4" t="str">
        <f t="shared" si="274"/>
        <v/>
      </c>
      <c r="AT337" s="220" t="str">
        <f t="shared" si="275"/>
        <v/>
      </c>
      <c r="AU337" s="220" t="str">
        <f t="shared" si="276"/>
        <v/>
      </c>
      <c r="AV337" s="220" t="str">
        <f t="shared" si="277"/>
        <v/>
      </c>
      <c r="AW337" s="233" t="str">
        <f t="shared" si="278"/>
        <v/>
      </c>
      <c r="AX337" s="233" t="str">
        <f t="shared" si="279"/>
        <v/>
      </c>
      <c r="AY337" s="222" t="str">
        <f t="shared" si="280"/>
        <v/>
      </c>
      <c r="AZ337" s="222" t="str">
        <f t="shared" si="281"/>
        <v/>
      </c>
      <c r="BA337" s="220" t="str">
        <f t="shared" si="282"/>
        <v/>
      </c>
      <c r="BB337" s="222" t="str">
        <f t="shared" si="283"/>
        <v/>
      </c>
      <c r="BC337" s="233" t="str">
        <f t="shared" si="284"/>
        <v/>
      </c>
      <c r="BD337" s="222" t="str">
        <f t="shared" si="285"/>
        <v/>
      </c>
      <c r="BE337" s="222" t="str">
        <f t="shared" si="286"/>
        <v/>
      </c>
      <c r="BF337" s="222" t="str">
        <f t="shared" si="287"/>
        <v/>
      </c>
      <c r="BG337" s="222" t="str">
        <f t="shared" si="288"/>
        <v/>
      </c>
      <c r="BH337" s="222" t="str">
        <f t="shared" si="289"/>
        <v/>
      </c>
      <c r="BI337" s="222" t="str">
        <f t="shared" si="290"/>
        <v/>
      </c>
      <c r="BJ337" s="222" t="str">
        <f t="shared" si="291"/>
        <v/>
      </c>
      <c r="BK337" s="222" t="str">
        <f t="shared" si="292"/>
        <v/>
      </c>
      <c r="BL337" s="220" t="str">
        <f t="shared" si="293"/>
        <v/>
      </c>
      <c r="BM337" s="220" t="str">
        <f t="shared" si="294"/>
        <v/>
      </c>
      <c r="BN337" s="220" t="str">
        <f t="shared" si="295"/>
        <v/>
      </c>
      <c r="BO337" s="220" t="str">
        <f t="shared" si="296"/>
        <v/>
      </c>
      <c r="BP337" s="220" t="str">
        <f>IF(AM337,VLOOKUP(AT337,'Beschäftigungsgruppen Honorare'!$I$17:$J$23,2,FALSE),"")</f>
        <v/>
      </c>
      <c r="BQ337" s="220" t="str">
        <f>IF(AN337,INDEX('Beschäftigungsgruppen Honorare'!$J$28:$M$31,BO337,BN337),"")</f>
        <v/>
      </c>
      <c r="BR337" s="220" t="str">
        <f t="shared" si="297"/>
        <v/>
      </c>
      <c r="BS337" s="220" t="str">
        <f>IF(AM337,VLOOKUP(AT337,'Beschäftigungsgruppen Honorare'!$I$17:$L$23,3,FALSE),"")</f>
        <v/>
      </c>
      <c r="BT337" s="220" t="str">
        <f>IF(AM337,VLOOKUP(AT337,'Beschäftigungsgruppen Honorare'!$I$17:$L$23,4,FALSE),"")</f>
        <v/>
      </c>
      <c r="BU337" s="220" t="b">
        <f>E337&lt;&gt;config!$H$20</f>
        <v>1</v>
      </c>
      <c r="BV337" s="64" t="b">
        <f t="shared" si="298"/>
        <v>0</v>
      </c>
      <c r="BW337" s="53" t="b">
        <f t="shared" si="299"/>
        <v>0</v>
      </c>
      <c r="BX337" s="53"/>
      <c r="BY337" s="53"/>
      <c r="BZ337" s="53"/>
      <c r="CA337" s="53"/>
      <c r="CB337" s="53"/>
      <c r="CI337" s="53"/>
      <c r="CJ337" s="53"/>
      <c r="CK337" s="53"/>
    </row>
    <row r="338" spans="2:89" ht="15" customHeight="1" x14ac:dyDescent="0.2">
      <c r="B338" s="203" t="str">
        <f t="shared" si="300"/>
        <v/>
      </c>
      <c r="C338" s="217"/>
      <c r="D338" s="127"/>
      <c r="E338" s="96"/>
      <c r="F338" s="271"/>
      <c r="G338" s="180"/>
      <c r="H338" s="181"/>
      <c r="I338" s="219"/>
      <c r="J338" s="259"/>
      <c r="K338" s="181"/>
      <c r="L338" s="273"/>
      <c r="M338" s="207" t="str">
        <f t="shared" si="252"/>
        <v/>
      </c>
      <c r="N338" s="160" t="str">
        <f t="shared" si="253"/>
        <v/>
      </c>
      <c r="O338" s="161" t="str">
        <f t="shared" si="306"/>
        <v/>
      </c>
      <c r="P338" s="252" t="str">
        <f t="shared" si="307"/>
        <v/>
      </c>
      <c r="Q338" s="254" t="str">
        <f t="shared" si="308"/>
        <v/>
      </c>
      <c r="R338" s="252" t="str">
        <f t="shared" si="254"/>
        <v/>
      </c>
      <c r="S338" s="258" t="str">
        <f t="shared" si="301"/>
        <v/>
      </c>
      <c r="T338" s="252" t="str">
        <f t="shared" si="302"/>
        <v/>
      </c>
      <c r="U338" s="258" t="str">
        <f t="shared" si="303"/>
        <v/>
      </c>
      <c r="V338" s="252" t="str">
        <f t="shared" si="304"/>
        <v/>
      </c>
      <c r="W338" s="258" t="str">
        <f t="shared" si="305"/>
        <v/>
      </c>
      <c r="X338" s="120"/>
      <c r="Y338" s="267"/>
      <c r="Z338" s="4" t="b">
        <f t="shared" si="255"/>
        <v>1</v>
      </c>
      <c r="AA338" s="4" t="b">
        <f t="shared" si="256"/>
        <v>0</v>
      </c>
      <c r="AB338" s="61" t="str">
        <f t="shared" si="257"/>
        <v/>
      </c>
      <c r="AC338" s="61" t="str">
        <f t="shared" si="258"/>
        <v/>
      </c>
      <c r="AD338" s="61" t="str">
        <f t="shared" si="259"/>
        <v/>
      </c>
      <c r="AE338" s="61" t="str">
        <f t="shared" si="260"/>
        <v/>
      </c>
      <c r="AF338" s="232" t="str">
        <f t="shared" si="261"/>
        <v/>
      </c>
      <c r="AG338" s="61" t="str">
        <f t="shared" si="262"/>
        <v/>
      </c>
      <c r="AH338" s="61" t="b">
        <f t="shared" si="263"/>
        <v>0</v>
      </c>
      <c r="AI338" s="61" t="b">
        <f t="shared" si="264"/>
        <v>1</v>
      </c>
      <c r="AJ338" s="61" t="b">
        <f t="shared" si="265"/>
        <v>1</v>
      </c>
      <c r="AK338" s="61" t="b">
        <f t="shared" si="266"/>
        <v>0</v>
      </c>
      <c r="AL338" s="61" t="b">
        <f t="shared" si="267"/>
        <v>0</v>
      </c>
      <c r="AM338" s="220" t="b">
        <f t="shared" si="268"/>
        <v>0</v>
      </c>
      <c r="AN338" s="220" t="b">
        <f t="shared" si="269"/>
        <v>0</v>
      </c>
      <c r="AO338" s="220" t="str">
        <f t="shared" si="270"/>
        <v/>
      </c>
      <c r="AP338" s="220" t="str">
        <f t="shared" si="271"/>
        <v/>
      </c>
      <c r="AQ338" s="220" t="str">
        <f t="shared" si="272"/>
        <v/>
      </c>
      <c r="AR338" s="220" t="str">
        <f t="shared" si="273"/>
        <v/>
      </c>
      <c r="AS338" s="4" t="str">
        <f t="shared" si="274"/>
        <v/>
      </c>
      <c r="AT338" s="220" t="str">
        <f t="shared" si="275"/>
        <v/>
      </c>
      <c r="AU338" s="220" t="str">
        <f t="shared" si="276"/>
        <v/>
      </c>
      <c r="AV338" s="220" t="str">
        <f t="shared" si="277"/>
        <v/>
      </c>
      <c r="AW338" s="233" t="str">
        <f t="shared" si="278"/>
        <v/>
      </c>
      <c r="AX338" s="233" t="str">
        <f t="shared" si="279"/>
        <v/>
      </c>
      <c r="AY338" s="222" t="str">
        <f t="shared" si="280"/>
        <v/>
      </c>
      <c r="AZ338" s="222" t="str">
        <f t="shared" si="281"/>
        <v/>
      </c>
      <c r="BA338" s="220" t="str">
        <f t="shared" si="282"/>
        <v/>
      </c>
      <c r="BB338" s="222" t="str">
        <f t="shared" si="283"/>
        <v/>
      </c>
      <c r="BC338" s="233" t="str">
        <f t="shared" si="284"/>
        <v/>
      </c>
      <c r="BD338" s="222" t="str">
        <f t="shared" si="285"/>
        <v/>
      </c>
      <c r="BE338" s="222" t="str">
        <f t="shared" si="286"/>
        <v/>
      </c>
      <c r="BF338" s="222" t="str">
        <f t="shared" si="287"/>
        <v/>
      </c>
      <c r="BG338" s="222" t="str">
        <f t="shared" si="288"/>
        <v/>
      </c>
      <c r="BH338" s="222" t="str">
        <f t="shared" si="289"/>
        <v/>
      </c>
      <c r="BI338" s="222" t="str">
        <f t="shared" si="290"/>
        <v/>
      </c>
      <c r="BJ338" s="222" t="str">
        <f t="shared" si="291"/>
        <v/>
      </c>
      <c r="BK338" s="222" t="str">
        <f t="shared" si="292"/>
        <v/>
      </c>
      <c r="BL338" s="220" t="str">
        <f t="shared" si="293"/>
        <v/>
      </c>
      <c r="BM338" s="220" t="str">
        <f t="shared" si="294"/>
        <v/>
      </c>
      <c r="BN338" s="220" t="str">
        <f t="shared" si="295"/>
        <v/>
      </c>
      <c r="BO338" s="220" t="str">
        <f t="shared" si="296"/>
        <v/>
      </c>
      <c r="BP338" s="220" t="str">
        <f>IF(AM338,VLOOKUP(AT338,'Beschäftigungsgruppen Honorare'!$I$17:$J$23,2,FALSE),"")</f>
        <v/>
      </c>
      <c r="BQ338" s="220" t="str">
        <f>IF(AN338,INDEX('Beschäftigungsgruppen Honorare'!$J$28:$M$31,BO338,BN338),"")</f>
        <v/>
      </c>
      <c r="BR338" s="220" t="str">
        <f t="shared" si="297"/>
        <v/>
      </c>
      <c r="BS338" s="220" t="str">
        <f>IF(AM338,VLOOKUP(AT338,'Beschäftigungsgruppen Honorare'!$I$17:$L$23,3,FALSE),"")</f>
        <v/>
      </c>
      <c r="BT338" s="220" t="str">
        <f>IF(AM338,VLOOKUP(AT338,'Beschäftigungsgruppen Honorare'!$I$17:$L$23,4,FALSE),"")</f>
        <v/>
      </c>
      <c r="BU338" s="220" t="b">
        <f>E338&lt;&gt;config!$H$20</f>
        <v>1</v>
      </c>
      <c r="BV338" s="64" t="b">
        <f t="shared" si="298"/>
        <v>0</v>
      </c>
      <c r="BW338" s="53" t="b">
        <f t="shared" si="299"/>
        <v>0</v>
      </c>
      <c r="BX338" s="53"/>
      <c r="BY338" s="53"/>
      <c r="BZ338" s="53"/>
      <c r="CA338" s="53"/>
      <c r="CB338" s="53"/>
      <c r="CI338" s="53"/>
      <c r="CJ338" s="53"/>
      <c r="CK338" s="53"/>
    </row>
    <row r="339" spans="2:89" ht="15" customHeight="1" x14ac:dyDescent="0.2">
      <c r="B339" s="203" t="str">
        <f t="shared" si="300"/>
        <v/>
      </c>
      <c r="C339" s="217"/>
      <c r="D339" s="127"/>
      <c r="E339" s="96"/>
      <c r="F339" s="271"/>
      <c r="G339" s="180"/>
      <c r="H339" s="181"/>
      <c r="I339" s="219"/>
      <c r="J339" s="259"/>
      <c r="K339" s="181"/>
      <c r="L339" s="273"/>
      <c r="M339" s="207" t="str">
        <f t="shared" si="252"/>
        <v/>
      </c>
      <c r="N339" s="160" t="str">
        <f t="shared" si="253"/>
        <v/>
      </c>
      <c r="O339" s="161" t="str">
        <f t="shared" si="306"/>
        <v/>
      </c>
      <c r="P339" s="252" t="str">
        <f t="shared" si="307"/>
        <v/>
      </c>
      <c r="Q339" s="254" t="str">
        <f t="shared" si="308"/>
        <v/>
      </c>
      <c r="R339" s="252" t="str">
        <f t="shared" si="254"/>
        <v/>
      </c>
      <c r="S339" s="258" t="str">
        <f t="shared" si="301"/>
        <v/>
      </c>
      <c r="T339" s="252" t="str">
        <f t="shared" si="302"/>
        <v/>
      </c>
      <c r="U339" s="258" t="str">
        <f t="shared" si="303"/>
        <v/>
      </c>
      <c r="V339" s="252" t="str">
        <f t="shared" si="304"/>
        <v/>
      </c>
      <c r="W339" s="258" t="str">
        <f t="shared" si="305"/>
        <v/>
      </c>
      <c r="X339" s="120"/>
      <c r="Y339" s="267"/>
      <c r="Z339" s="4" t="b">
        <f t="shared" si="255"/>
        <v>1</v>
      </c>
      <c r="AA339" s="4" t="b">
        <f t="shared" si="256"/>
        <v>0</v>
      </c>
      <c r="AB339" s="61" t="str">
        <f t="shared" si="257"/>
        <v/>
      </c>
      <c r="AC339" s="61" t="str">
        <f t="shared" si="258"/>
        <v/>
      </c>
      <c r="AD339" s="61" t="str">
        <f t="shared" si="259"/>
        <v/>
      </c>
      <c r="AE339" s="61" t="str">
        <f t="shared" si="260"/>
        <v/>
      </c>
      <c r="AF339" s="232" t="str">
        <f t="shared" si="261"/>
        <v/>
      </c>
      <c r="AG339" s="61" t="str">
        <f t="shared" si="262"/>
        <v/>
      </c>
      <c r="AH339" s="61" t="b">
        <f t="shared" si="263"/>
        <v>0</v>
      </c>
      <c r="AI339" s="61" t="b">
        <f t="shared" si="264"/>
        <v>1</v>
      </c>
      <c r="AJ339" s="61" t="b">
        <f t="shared" si="265"/>
        <v>1</v>
      </c>
      <c r="AK339" s="61" t="b">
        <f t="shared" si="266"/>
        <v>0</v>
      </c>
      <c r="AL339" s="61" t="b">
        <f t="shared" si="267"/>
        <v>0</v>
      </c>
      <c r="AM339" s="220" t="b">
        <f t="shared" si="268"/>
        <v>0</v>
      </c>
      <c r="AN339" s="220" t="b">
        <f t="shared" si="269"/>
        <v>0</v>
      </c>
      <c r="AO339" s="220" t="str">
        <f t="shared" si="270"/>
        <v/>
      </c>
      <c r="AP339" s="220" t="str">
        <f t="shared" si="271"/>
        <v/>
      </c>
      <c r="AQ339" s="220" t="str">
        <f t="shared" si="272"/>
        <v/>
      </c>
      <c r="AR339" s="220" t="str">
        <f t="shared" si="273"/>
        <v/>
      </c>
      <c r="AS339" s="4" t="str">
        <f t="shared" si="274"/>
        <v/>
      </c>
      <c r="AT339" s="220" t="str">
        <f t="shared" si="275"/>
        <v/>
      </c>
      <c r="AU339" s="220" t="str">
        <f t="shared" si="276"/>
        <v/>
      </c>
      <c r="AV339" s="220" t="str">
        <f t="shared" si="277"/>
        <v/>
      </c>
      <c r="AW339" s="233" t="str">
        <f t="shared" si="278"/>
        <v/>
      </c>
      <c r="AX339" s="233" t="str">
        <f t="shared" si="279"/>
        <v/>
      </c>
      <c r="AY339" s="222" t="str">
        <f t="shared" si="280"/>
        <v/>
      </c>
      <c r="AZ339" s="222" t="str">
        <f t="shared" si="281"/>
        <v/>
      </c>
      <c r="BA339" s="220" t="str">
        <f t="shared" si="282"/>
        <v/>
      </c>
      <c r="BB339" s="222" t="str">
        <f t="shared" si="283"/>
        <v/>
      </c>
      <c r="BC339" s="233" t="str">
        <f t="shared" si="284"/>
        <v/>
      </c>
      <c r="BD339" s="222" t="str">
        <f t="shared" si="285"/>
        <v/>
      </c>
      <c r="BE339" s="222" t="str">
        <f t="shared" si="286"/>
        <v/>
      </c>
      <c r="BF339" s="222" t="str">
        <f t="shared" si="287"/>
        <v/>
      </c>
      <c r="BG339" s="222" t="str">
        <f t="shared" si="288"/>
        <v/>
      </c>
      <c r="BH339" s="222" t="str">
        <f t="shared" si="289"/>
        <v/>
      </c>
      <c r="BI339" s="222" t="str">
        <f t="shared" si="290"/>
        <v/>
      </c>
      <c r="BJ339" s="222" t="str">
        <f t="shared" si="291"/>
        <v/>
      </c>
      <c r="BK339" s="222" t="str">
        <f t="shared" si="292"/>
        <v/>
      </c>
      <c r="BL339" s="220" t="str">
        <f t="shared" si="293"/>
        <v/>
      </c>
      <c r="BM339" s="220" t="str">
        <f t="shared" si="294"/>
        <v/>
      </c>
      <c r="BN339" s="220" t="str">
        <f t="shared" si="295"/>
        <v/>
      </c>
      <c r="BO339" s="220" t="str">
        <f t="shared" si="296"/>
        <v/>
      </c>
      <c r="BP339" s="220" t="str">
        <f>IF(AM339,VLOOKUP(AT339,'Beschäftigungsgruppen Honorare'!$I$17:$J$23,2,FALSE),"")</f>
        <v/>
      </c>
      <c r="BQ339" s="220" t="str">
        <f>IF(AN339,INDEX('Beschäftigungsgruppen Honorare'!$J$28:$M$31,BO339,BN339),"")</f>
        <v/>
      </c>
      <c r="BR339" s="220" t="str">
        <f t="shared" si="297"/>
        <v/>
      </c>
      <c r="BS339" s="220" t="str">
        <f>IF(AM339,VLOOKUP(AT339,'Beschäftigungsgruppen Honorare'!$I$17:$L$23,3,FALSE),"")</f>
        <v/>
      </c>
      <c r="BT339" s="220" t="str">
        <f>IF(AM339,VLOOKUP(AT339,'Beschäftigungsgruppen Honorare'!$I$17:$L$23,4,FALSE),"")</f>
        <v/>
      </c>
      <c r="BU339" s="220" t="b">
        <f>E339&lt;&gt;config!$H$20</f>
        <v>1</v>
      </c>
      <c r="BV339" s="64" t="b">
        <f t="shared" si="298"/>
        <v>0</v>
      </c>
      <c r="BW339" s="53" t="b">
        <f t="shared" si="299"/>
        <v>0</v>
      </c>
      <c r="BX339" s="53"/>
      <c r="BY339" s="53"/>
      <c r="BZ339" s="53"/>
      <c r="CA339" s="53"/>
      <c r="CB339" s="53"/>
      <c r="CI339" s="53"/>
      <c r="CJ339" s="53"/>
      <c r="CK339" s="53"/>
    </row>
    <row r="340" spans="2:89" ht="15" customHeight="1" x14ac:dyDescent="0.2">
      <c r="B340" s="203" t="str">
        <f t="shared" si="300"/>
        <v/>
      </c>
      <c r="C340" s="217"/>
      <c r="D340" s="127"/>
      <c r="E340" s="96"/>
      <c r="F340" s="271"/>
      <c r="G340" s="180"/>
      <c r="H340" s="181"/>
      <c r="I340" s="219"/>
      <c r="J340" s="259"/>
      <c r="K340" s="181"/>
      <c r="L340" s="273"/>
      <c r="M340" s="207" t="str">
        <f t="shared" si="252"/>
        <v/>
      </c>
      <c r="N340" s="160" t="str">
        <f t="shared" si="253"/>
        <v/>
      </c>
      <c r="O340" s="161" t="str">
        <f t="shared" si="306"/>
        <v/>
      </c>
      <c r="P340" s="252" t="str">
        <f t="shared" si="307"/>
        <v/>
      </c>
      <c r="Q340" s="254" t="str">
        <f t="shared" si="308"/>
        <v/>
      </c>
      <c r="R340" s="252" t="str">
        <f t="shared" si="254"/>
        <v/>
      </c>
      <c r="S340" s="258" t="str">
        <f t="shared" si="301"/>
        <v/>
      </c>
      <c r="T340" s="252" t="str">
        <f t="shared" si="302"/>
        <v/>
      </c>
      <c r="U340" s="258" t="str">
        <f t="shared" si="303"/>
        <v/>
      </c>
      <c r="V340" s="252" t="str">
        <f t="shared" si="304"/>
        <v/>
      </c>
      <c r="W340" s="258" t="str">
        <f t="shared" si="305"/>
        <v/>
      </c>
      <c r="X340" s="120"/>
      <c r="Y340" s="267"/>
      <c r="Z340" s="4" t="b">
        <f t="shared" si="255"/>
        <v>1</v>
      </c>
      <c r="AA340" s="4" t="b">
        <f t="shared" si="256"/>
        <v>0</v>
      </c>
      <c r="AB340" s="61" t="str">
        <f t="shared" si="257"/>
        <v/>
      </c>
      <c r="AC340" s="61" t="str">
        <f t="shared" si="258"/>
        <v/>
      </c>
      <c r="AD340" s="61" t="str">
        <f t="shared" si="259"/>
        <v/>
      </c>
      <c r="AE340" s="61" t="str">
        <f t="shared" si="260"/>
        <v/>
      </c>
      <c r="AF340" s="232" t="str">
        <f t="shared" si="261"/>
        <v/>
      </c>
      <c r="AG340" s="61" t="str">
        <f t="shared" si="262"/>
        <v/>
      </c>
      <c r="AH340" s="61" t="b">
        <f t="shared" si="263"/>
        <v>0</v>
      </c>
      <c r="AI340" s="61" t="b">
        <f t="shared" si="264"/>
        <v>1</v>
      </c>
      <c r="AJ340" s="61" t="b">
        <f t="shared" si="265"/>
        <v>1</v>
      </c>
      <c r="AK340" s="61" t="b">
        <f t="shared" si="266"/>
        <v>0</v>
      </c>
      <c r="AL340" s="61" t="b">
        <f t="shared" si="267"/>
        <v>0</v>
      </c>
      <c r="AM340" s="220" t="b">
        <f t="shared" si="268"/>
        <v>0</v>
      </c>
      <c r="AN340" s="220" t="b">
        <f t="shared" si="269"/>
        <v>0</v>
      </c>
      <c r="AO340" s="220" t="str">
        <f t="shared" si="270"/>
        <v/>
      </c>
      <c r="AP340" s="220" t="str">
        <f t="shared" si="271"/>
        <v/>
      </c>
      <c r="AQ340" s="220" t="str">
        <f t="shared" si="272"/>
        <v/>
      </c>
      <c r="AR340" s="220" t="str">
        <f t="shared" si="273"/>
        <v/>
      </c>
      <c r="AS340" s="4" t="str">
        <f t="shared" si="274"/>
        <v/>
      </c>
      <c r="AT340" s="220" t="str">
        <f t="shared" si="275"/>
        <v/>
      </c>
      <c r="AU340" s="220" t="str">
        <f t="shared" si="276"/>
        <v/>
      </c>
      <c r="AV340" s="220" t="str">
        <f t="shared" si="277"/>
        <v/>
      </c>
      <c r="AW340" s="233" t="str">
        <f t="shared" si="278"/>
        <v/>
      </c>
      <c r="AX340" s="233" t="str">
        <f t="shared" si="279"/>
        <v/>
      </c>
      <c r="AY340" s="222" t="str">
        <f t="shared" si="280"/>
        <v/>
      </c>
      <c r="AZ340" s="222" t="str">
        <f t="shared" si="281"/>
        <v/>
      </c>
      <c r="BA340" s="220" t="str">
        <f t="shared" si="282"/>
        <v/>
      </c>
      <c r="BB340" s="222" t="str">
        <f t="shared" si="283"/>
        <v/>
      </c>
      <c r="BC340" s="233" t="str">
        <f t="shared" si="284"/>
        <v/>
      </c>
      <c r="BD340" s="222" t="str">
        <f t="shared" si="285"/>
        <v/>
      </c>
      <c r="BE340" s="222" t="str">
        <f t="shared" si="286"/>
        <v/>
      </c>
      <c r="BF340" s="222" t="str">
        <f t="shared" si="287"/>
        <v/>
      </c>
      <c r="BG340" s="222" t="str">
        <f t="shared" si="288"/>
        <v/>
      </c>
      <c r="BH340" s="222" t="str">
        <f t="shared" si="289"/>
        <v/>
      </c>
      <c r="BI340" s="222" t="str">
        <f t="shared" si="290"/>
        <v/>
      </c>
      <c r="BJ340" s="222" t="str">
        <f t="shared" si="291"/>
        <v/>
      </c>
      <c r="BK340" s="222" t="str">
        <f t="shared" si="292"/>
        <v/>
      </c>
      <c r="BL340" s="220" t="str">
        <f t="shared" si="293"/>
        <v/>
      </c>
      <c r="BM340" s="220" t="str">
        <f t="shared" si="294"/>
        <v/>
      </c>
      <c r="BN340" s="220" t="str">
        <f t="shared" si="295"/>
        <v/>
      </c>
      <c r="BO340" s="220" t="str">
        <f t="shared" si="296"/>
        <v/>
      </c>
      <c r="BP340" s="220" t="str">
        <f>IF(AM340,VLOOKUP(AT340,'Beschäftigungsgruppen Honorare'!$I$17:$J$23,2,FALSE),"")</f>
        <v/>
      </c>
      <c r="BQ340" s="220" t="str">
        <f>IF(AN340,INDEX('Beschäftigungsgruppen Honorare'!$J$28:$M$31,BO340,BN340),"")</f>
        <v/>
      </c>
      <c r="BR340" s="220" t="str">
        <f t="shared" si="297"/>
        <v/>
      </c>
      <c r="BS340" s="220" t="str">
        <f>IF(AM340,VLOOKUP(AT340,'Beschäftigungsgruppen Honorare'!$I$17:$L$23,3,FALSE),"")</f>
        <v/>
      </c>
      <c r="BT340" s="220" t="str">
        <f>IF(AM340,VLOOKUP(AT340,'Beschäftigungsgruppen Honorare'!$I$17:$L$23,4,FALSE),"")</f>
        <v/>
      </c>
      <c r="BU340" s="220" t="b">
        <f>E340&lt;&gt;config!$H$20</f>
        <v>1</v>
      </c>
      <c r="BV340" s="64" t="b">
        <f t="shared" si="298"/>
        <v>0</v>
      </c>
      <c r="BW340" s="53" t="b">
        <f t="shared" si="299"/>
        <v>0</v>
      </c>
      <c r="BX340" s="53"/>
      <c r="BY340" s="53"/>
      <c r="BZ340" s="53"/>
      <c r="CA340" s="53"/>
      <c r="CB340" s="53"/>
      <c r="CI340" s="53"/>
      <c r="CJ340" s="53"/>
      <c r="CK340" s="53"/>
    </row>
    <row r="341" spans="2:89" ht="15" customHeight="1" x14ac:dyDescent="0.2">
      <c r="B341" s="203" t="str">
        <f t="shared" si="300"/>
        <v/>
      </c>
      <c r="C341" s="217"/>
      <c r="D341" s="127"/>
      <c r="E341" s="96"/>
      <c r="F341" s="271"/>
      <c r="G341" s="180"/>
      <c r="H341" s="181"/>
      <c r="I341" s="219"/>
      <c r="J341" s="259"/>
      <c r="K341" s="181"/>
      <c r="L341" s="273"/>
      <c r="M341" s="207" t="str">
        <f t="shared" ref="M341:M403" si="309">IF(AS341&gt;0,AS341,"")</f>
        <v/>
      </c>
      <c r="N341" s="160" t="str">
        <f t="shared" ref="N341:N403" si="310">AU341</f>
        <v/>
      </c>
      <c r="O341" s="161" t="str">
        <f t="shared" si="306"/>
        <v/>
      </c>
      <c r="P341" s="252" t="str">
        <f t="shared" si="307"/>
        <v/>
      </c>
      <c r="Q341" s="254" t="str">
        <f t="shared" si="308"/>
        <v/>
      </c>
      <c r="R341" s="252" t="str">
        <f t="shared" ref="R341:R403" si="311">IF(AM341,BD341,"")</f>
        <v/>
      </c>
      <c r="S341" s="258" t="str">
        <f t="shared" si="301"/>
        <v/>
      </c>
      <c r="T341" s="252" t="str">
        <f t="shared" si="302"/>
        <v/>
      </c>
      <c r="U341" s="258" t="str">
        <f t="shared" si="303"/>
        <v/>
      </c>
      <c r="V341" s="252" t="str">
        <f t="shared" si="304"/>
        <v/>
      </c>
      <c r="W341" s="258" t="str">
        <f t="shared" si="305"/>
        <v/>
      </c>
      <c r="X341" s="120"/>
      <c r="Y341" s="267"/>
      <c r="Z341" s="4" t="b">
        <f t="shared" ref="Z341:Z403" si="312">AND(AND(AND(ISBLANK(C341),ISBLANK(D341)),ISBLANK(E341)),ISBLANK(F341))</f>
        <v>1</v>
      </c>
      <c r="AA341" s="4" t="b">
        <f t="shared" ref="AA341:AA403" si="313">AND(NOT(Z341),NOT(AND(AND(AND(NOT(ISBLANK(C341)),NOT(ISBLANK(D341)),NOT(ISBLANK(E341))*NOT(ISBLANK(F341)))))))</f>
        <v>0</v>
      </c>
      <c r="AB341" s="61" t="str">
        <f t="shared" ref="AB341:AB403" si="314">IF(Z341,"",IF(AI341,TRUE,FALSE))</f>
        <v/>
      </c>
      <c r="AC341" s="61" t="str">
        <f t="shared" ref="AC341:AC403" si="315">IF(Z341,"",IF(AJ341,TRUE,FALSE))</f>
        <v/>
      </c>
      <c r="AD341" s="61" t="str">
        <f t="shared" ref="AD341:AD403" si="316">IF(AI341,"",IF(AK341,TRUE,FALSE))</f>
        <v/>
      </c>
      <c r="AE341" s="61" t="str">
        <f t="shared" ref="AE341:AE403" si="317">IF(AJ341,"",IF(AL341,TRUE,FALSE))</f>
        <v/>
      </c>
      <c r="AF341" s="232" t="str">
        <f t="shared" ref="AF341:AF403" si="318">IF(Z341,"",IF(AA341,TRUE,FALSE))</f>
        <v/>
      </c>
      <c r="AG341" s="61" t="str">
        <f t="shared" ref="AG341:AG403" si="319">IF(BL341="organisatorisch",AD341,AE341)</f>
        <v/>
      </c>
      <c r="AH341" s="61" t="b">
        <f t="shared" ref="AH341:AH403" si="320">COUNTIF(AF341:AG341,FALSE)=2</f>
        <v>0</v>
      </c>
      <c r="AI341" s="61" t="b">
        <f t="shared" ref="AI341:AI403" si="321">(AND(AND(ISBLANK(G341)),ISBLANK(H341),ISBLANK(I341)))</f>
        <v>1</v>
      </c>
      <c r="AJ341" s="61" t="b">
        <f t="shared" ref="AJ341:AJ403" si="322">(AND(AND(ISBLANK(K341)),ISBLANK(L341)))</f>
        <v>1</v>
      </c>
      <c r="AK341" s="61" t="b">
        <f t="shared" ref="AK341:AK403" si="323">AND(NOT(AI341),NOT(AND(AND(NOT(ISBLANK(G341)),NOT(ISBLANK(H341)),NOT(ISBLANK(I341))))))</f>
        <v>0</v>
      </c>
      <c r="AL341" s="61" t="b">
        <f t="shared" ref="AL341:AL403" si="324">AND(NOT(AJ341),NOT(AND(AND(NOT(ISBLANK(J341)),NOT(ISBLANK(K341)),NOT(ISBLANK(L341))))))</f>
        <v>0</v>
      </c>
      <c r="AM341" s="220" t="b">
        <f t="shared" ref="AM341:AM403" si="325">IF(E341="organisatorisch",TRUE,FALSE)</f>
        <v>0</v>
      </c>
      <c r="AN341" s="220" t="b">
        <f t="shared" ref="AN341:AN403" si="326">IF(E341="künstlerisch",TRUE,FALSE)</f>
        <v>0</v>
      </c>
      <c r="AO341" s="220" t="str">
        <f t="shared" ref="AO341:AO403" si="327">IF(Z341,"",AND(AND(NOT(ISBLANK(E341)),NOT(ISBLANK(G341))),NOT(ISBLANK(H341))))</f>
        <v/>
      </c>
      <c r="AP341" s="220" t="str">
        <f t="shared" ref="AP341:AP403" si="328">IF(Z341,"",AND(AND(AND(NOT(ISBLANK(E341)),NOT(ISBLANK(J341)))*NOT(ISBLANK(K341))),NOT(ISBLANK(L341))))</f>
        <v/>
      </c>
      <c r="AQ341" s="220" t="str">
        <f t="shared" ref="AQ341:AQ403" si="329">IF(Z341,"",G341*H341)</f>
        <v/>
      </c>
      <c r="AR341" s="220" t="str">
        <f t="shared" ref="AR341:AR403" si="330">IF(Z341,"",K341*L341)</f>
        <v/>
      </c>
      <c r="AS341" s="4" t="str">
        <f t="shared" ref="AS341:AS403" si="331">IF(AM341,AQ341,AR341)</f>
        <v/>
      </c>
      <c r="AT341" s="220" t="str">
        <f t="shared" ref="AT341:AT403" si="332">IF(F341&gt;0,F341,"")</f>
        <v/>
      </c>
      <c r="AU341" s="220" t="str">
        <f t="shared" ref="AU341:AU403" si="333">IF(BV341,IF(AO341,H341,IF(AP341,L341,"")),"")</f>
        <v/>
      </c>
      <c r="AV341" s="220" t="str">
        <f t="shared" ref="AV341:AV403" si="334">IF(BV341,BR341,"")</f>
        <v/>
      </c>
      <c r="AW341" s="233" t="str">
        <f t="shared" ref="AW341:AW403" si="335">IF(BV341,BS341,"")</f>
        <v/>
      </c>
      <c r="AX341" s="233" t="str">
        <f t="shared" ref="AX341:AX403" si="336">IF(BV341,BT341,"")</f>
        <v/>
      </c>
      <c r="AY341" s="222" t="str">
        <f t="shared" ref="AY341:AY403" si="337">IF(BV341,(100/AV341*AU341)-100,"")</f>
        <v/>
      </c>
      <c r="AZ341" s="222" t="str">
        <f t="shared" ref="AZ341:AZ403" si="338">IF(BV341,AU341-AV341,"")</f>
        <v/>
      </c>
      <c r="BA341" s="220" t="str">
        <f t="shared" ref="BA341:BA403" si="339">IF(Z341,"",IF(AM341,G341,K341))</f>
        <v/>
      </c>
      <c r="BB341" s="222" t="str">
        <f t="shared" ref="BB341:BB403" si="340">IF(Z341,"",IF(AO341,G341+I341,K341))</f>
        <v/>
      </c>
      <c r="BC341" s="233" t="str">
        <f t="shared" ref="BC341:BC403" si="341">IF(BV341,(AU341*BA341)/BB341,"")</f>
        <v/>
      </c>
      <c r="BD341" s="222" t="str">
        <f t="shared" ref="BD341:BD403" si="342">IF(BV341,(100/AV341*BC341)-100,"")</f>
        <v/>
      </c>
      <c r="BE341" s="222" t="str">
        <f t="shared" ref="BE341:BE403" si="343">IF(BV341,BC341-AV341,"")</f>
        <v/>
      </c>
      <c r="BF341" s="222" t="str">
        <f t="shared" ref="BF341:BF403" si="344">IF(AM341,BD341,"")</f>
        <v/>
      </c>
      <c r="BG341" s="222" t="str">
        <f t="shared" ref="BG341:BG403" si="345">IF(AM341,BE341,"")</f>
        <v/>
      </c>
      <c r="BH341" s="222" t="str">
        <f t="shared" ref="BH341:BH403" si="346">IF(BS341="","",(100/AW341*BC341)-100)</f>
        <v/>
      </c>
      <c r="BI341" s="222" t="str">
        <f t="shared" ref="BI341:BI403" si="347">IF(BL341="künstlerisch","",IF(BR341="","",BC341-AW341))</f>
        <v/>
      </c>
      <c r="BJ341" s="222" t="str">
        <f t="shared" ref="BJ341:BJ403" si="348">IF(BT341="","",(100/AX341*BC341)-100)</f>
        <v/>
      </c>
      <c r="BK341" s="222" t="str">
        <f t="shared" ref="BK341:BK403" si="349">IF(BL341="künstlerisch","",IF(BR341="","",BC341-AX341))</f>
        <v/>
      </c>
      <c r="BL341" s="220" t="str">
        <f t="shared" ref="BL341:BL403" si="350">IF(E341="","",E341)</f>
        <v/>
      </c>
      <c r="BM341" s="220" t="str">
        <f t="shared" ref="BM341:BM403" si="351">IF(J341="","",J341)</f>
        <v/>
      </c>
      <c r="BN341" s="220" t="str">
        <f t="shared" ref="BN341:BN403" si="352">IF(BM341="Bildende Kunst",1,IF(BM341="Darstellende Kunst",2,IF(BM341="Literatur",3,IF(BM341="Musik",4,""))))</f>
        <v/>
      </c>
      <c r="BO341" s="220" t="str">
        <f t="shared" ref="BO341:BO403" si="353">IF(AT341=8,1,IF(AT341=9,2,IF(AT341=10,3,IF(AT341=11,4,AT341))))</f>
        <v/>
      </c>
      <c r="BP341" s="220" t="str">
        <f>IF(AM341,VLOOKUP(AT341,'Beschäftigungsgruppen Honorare'!$I$17:$J$23,2,FALSE),"")</f>
        <v/>
      </c>
      <c r="BQ341" s="220" t="str">
        <f>IF(AN341,INDEX('Beschäftigungsgruppen Honorare'!$J$28:$M$31,BO341,BN341),"")</f>
        <v/>
      </c>
      <c r="BR341" s="220" t="str">
        <f t="shared" ref="BR341:BR403" si="354">IF(BU341,BQ341,BP341)</f>
        <v/>
      </c>
      <c r="BS341" s="220" t="str">
        <f>IF(AM341,VLOOKUP(AT341,'Beschäftigungsgruppen Honorare'!$I$17:$L$23,3,FALSE),"")</f>
        <v/>
      </c>
      <c r="BT341" s="220" t="str">
        <f>IF(AM341,VLOOKUP(AT341,'Beschäftigungsgruppen Honorare'!$I$17:$L$23,4,FALSE),"")</f>
        <v/>
      </c>
      <c r="BU341" s="220" t="b">
        <f>E341&lt;&gt;config!$H$20</f>
        <v>1</v>
      </c>
      <c r="BV341" s="64" t="b">
        <f t="shared" ref="BV341:BV403" si="355">B341="vollständig"</f>
        <v>0</v>
      </c>
      <c r="BW341" s="53" t="b">
        <f t="shared" ref="BW341:BW403" si="356">B341="unvollständig"</f>
        <v>0</v>
      </c>
      <c r="BX341" s="53"/>
      <c r="BY341" s="53"/>
      <c r="BZ341" s="53"/>
      <c r="CA341" s="53"/>
      <c r="CB341" s="53"/>
      <c r="CI341" s="53"/>
      <c r="CJ341" s="53"/>
      <c r="CK341" s="53"/>
    </row>
    <row r="342" spans="2:89" ht="15" customHeight="1" x14ac:dyDescent="0.2">
      <c r="B342" s="203" t="str">
        <f t="shared" ref="B342:B403" si="357">IF(Z342,"",IF(AH342,"vollständig","unvollständig"))</f>
        <v/>
      </c>
      <c r="C342" s="217"/>
      <c r="D342" s="127"/>
      <c r="E342" s="96"/>
      <c r="F342" s="271"/>
      <c r="G342" s="180"/>
      <c r="H342" s="181"/>
      <c r="I342" s="219"/>
      <c r="J342" s="259"/>
      <c r="K342" s="181"/>
      <c r="L342" s="273"/>
      <c r="M342" s="207" t="str">
        <f t="shared" si="309"/>
        <v/>
      </c>
      <c r="N342" s="160" t="str">
        <f t="shared" si="310"/>
        <v/>
      </c>
      <c r="O342" s="161" t="str">
        <f t="shared" si="306"/>
        <v/>
      </c>
      <c r="P342" s="252" t="str">
        <f t="shared" si="307"/>
        <v/>
      </c>
      <c r="Q342" s="254" t="str">
        <f t="shared" si="308"/>
        <v/>
      </c>
      <c r="R342" s="252" t="str">
        <f t="shared" si="311"/>
        <v/>
      </c>
      <c r="S342" s="258" t="str">
        <f t="shared" ref="S342:S403" si="358">IF(AM342,BE342,"")</f>
        <v/>
      </c>
      <c r="T342" s="252" t="str">
        <f t="shared" ref="T342:T403" si="359">IF(AM342,BH342,"")</f>
        <v/>
      </c>
      <c r="U342" s="258" t="str">
        <f t="shared" ref="U342:U403" si="360">IF(AM342,BI342,"")</f>
        <v/>
      </c>
      <c r="V342" s="252" t="str">
        <f t="shared" ref="V342:V403" si="361">IF(AM342,BJ342,"")</f>
        <v/>
      </c>
      <c r="W342" s="258" t="str">
        <f t="shared" ref="W342:W403" si="362">IF(BV342,BK342,"")</f>
        <v/>
      </c>
      <c r="X342" s="120"/>
      <c r="Y342" s="267"/>
      <c r="Z342" s="4" t="b">
        <f t="shared" si="312"/>
        <v>1</v>
      </c>
      <c r="AA342" s="4" t="b">
        <f t="shared" si="313"/>
        <v>0</v>
      </c>
      <c r="AB342" s="61" t="str">
        <f t="shared" si="314"/>
        <v/>
      </c>
      <c r="AC342" s="61" t="str">
        <f t="shared" si="315"/>
        <v/>
      </c>
      <c r="AD342" s="61" t="str">
        <f t="shared" si="316"/>
        <v/>
      </c>
      <c r="AE342" s="61" t="str">
        <f t="shared" si="317"/>
        <v/>
      </c>
      <c r="AF342" s="232" t="str">
        <f t="shared" si="318"/>
        <v/>
      </c>
      <c r="AG342" s="61" t="str">
        <f t="shared" si="319"/>
        <v/>
      </c>
      <c r="AH342" s="61" t="b">
        <f t="shared" si="320"/>
        <v>0</v>
      </c>
      <c r="AI342" s="61" t="b">
        <f t="shared" si="321"/>
        <v>1</v>
      </c>
      <c r="AJ342" s="61" t="b">
        <f t="shared" si="322"/>
        <v>1</v>
      </c>
      <c r="AK342" s="61" t="b">
        <f t="shared" si="323"/>
        <v>0</v>
      </c>
      <c r="AL342" s="61" t="b">
        <f t="shared" si="324"/>
        <v>0</v>
      </c>
      <c r="AM342" s="220" t="b">
        <f t="shared" si="325"/>
        <v>0</v>
      </c>
      <c r="AN342" s="220" t="b">
        <f t="shared" si="326"/>
        <v>0</v>
      </c>
      <c r="AO342" s="220" t="str">
        <f t="shared" si="327"/>
        <v/>
      </c>
      <c r="AP342" s="220" t="str">
        <f t="shared" si="328"/>
        <v/>
      </c>
      <c r="AQ342" s="220" t="str">
        <f t="shared" si="329"/>
        <v/>
      </c>
      <c r="AR342" s="220" t="str">
        <f t="shared" si="330"/>
        <v/>
      </c>
      <c r="AS342" s="4" t="str">
        <f t="shared" si="331"/>
        <v/>
      </c>
      <c r="AT342" s="220" t="str">
        <f t="shared" si="332"/>
        <v/>
      </c>
      <c r="AU342" s="220" t="str">
        <f t="shared" si="333"/>
        <v/>
      </c>
      <c r="AV342" s="220" t="str">
        <f t="shared" si="334"/>
        <v/>
      </c>
      <c r="AW342" s="233" t="str">
        <f t="shared" si="335"/>
        <v/>
      </c>
      <c r="AX342" s="233" t="str">
        <f t="shared" si="336"/>
        <v/>
      </c>
      <c r="AY342" s="222" t="str">
        <f t="shared" si="337"/>
        <v/>
      </c>
      <c r="AZ342" s="222" t="str">
        <f t="shared" si="338"/>
        <v/>
      </c>
      <c r="BA342" s="220" t="str">
        <f t="shared" si="339"/>
        <v/>
      </c>
      <c r="BB342" s="222" t="str">
        <f t="shared" si="340"/>
        <v/>
      </c>
      <c r="BC342" s="233" t="str">
        <f t="shared" si="341"/>
        <v/>
      </c>
      <c r="BD342" s="222" t="str">
        <f t="shared" si="342"/>
        <v/>
      </c>
      <c r="BE342" s="222" t="str">
        <f t="shared" si="343"/>
        <v/>
      </c>
      <c r="BF342" s="222" t="str">
        <f t="shared" si="344"/>
        <v/>
      </c>
      <c r="BG342" s="222" t="str">
        <f t="shared" si="345"/>
        <v/>
      </c>
      <c r="BH342" s="222" t="str">
        <f t="shared" si="346"/>
        <v/>
      </c>
      <c r="BI342" s="222" t="str">
        <f t="shared" si="347"/>
        <v/>
      </c>
      <c r="BJ342" s="222" t="str">
        <f t="shared" si="348"/>
        <v/>
      </c>
      <c r="BK342" s="222" t="str">
        <f t="shared" si="349"/>
        <v/>
      </c>
      <c r="BL342" s="220" t="str">
        <f t="shared" si="350"/>
        <v/>
      </c>
      <c r="BM342" s="220" t="str">
        <f t="shared" si="351"/>
        <v/>
      </c>
      <c r="BN342" s="220" t="str">
        <f t="shared" si="352"/>
        <v/>
      </c>
      <c r="BO342" s="220" t="str">
        <f t="shared" si="353"/>
        <v/>
      </c>
      <c r="BP342" s="220" t="str">
        <f>IF(AM342,VLOOKUP(AT342,'Beschäftigungsgruppen Honorare'!$I$17:$J$23,2,FALSE),"")</f>
        <v/>
      </c>
      <c r="BQ342" s="220" t="str">
        <f>IF(AN342,INDEX('Beschäftigungsgruppen Honorare'!$J$28:$M$31,BO342,BN342),"")</f>
        <v/>
      </c>
      <c r="BR342" s="220" t="str">
        <f t="shared" si="354"/>
        <v/>
      </c>
      <c r="BS342" s="220" t="str">
        <f>IF(AM342,VLOOKUP(AT342,'Beschäftigungsgruppen Honorare'!$I$17:$L$23,3,FALSE),"")</f>
        <v/>
      </c>
      <c r="BT342" s="220" t="str">
        <f>IF(AM342,VLOOKUP(AT342,'Beschäftigungsgruppen Honorare'!$I$17:$L$23,4,FALSE),"")</f>
        <v/>
      </c>
      <c r="BU342" s="220" t="b">
        <f>E342&lt;&gt;config!$H$20</f>
        <v>1</v>
      </c>
      <c r="BV342" s="64" t="b">
        <f t="shared" si="355"/>
        <v>0</v>
      </c>
      <c r="BW342" s="53" t="b">
        <f t="shared" si="356"/>
        <v>0</v>
      </c>
      <c r="BX342" s="53"/>
      <c r="BY342" s="53"/>
      <c r="BZ342" s="53"/>
      <c r="CA342" s="53"/>
      <c r="CB342" s="53"/>
      <c r="CI342" s="53"/>
      <c r="CJ342" s="53"/>
      <c r="CK342" s="53"/>
    </row>
    <row r="343" spans="2:89" ht="15" customHeight="1" x14ac:dyDescent="0.2">
      <c r="B343" s="203" t="str">
        <f t="shared" si="357"/>
        <v/>
      </c>
      <c r="C343" s="217"/>
      <c r="D343" s="127"/>
      <c r="E343" s="96"/>
      <c r="F343" s="271"/>
      <c r="G343" s="180"/>
      <c r="H343" s="181"/>
      <c r="I343" s="219"/>
      <c r="J343" s="259"/>
      <c r="K343" s="181"/>
      <c r="L343" s="273"/>
      <c r="M343" s="207" t="str">
        <f t="shared" si="309"/>
        <v/>
      </c>
      <c r="N343" s="160" t="str">
        <f t="shared" si="310"/>
        <v/>
      </c>
      <c r="O343" s="161" t="str">
        <f t="shared" ref="O343:O403" si="363">AV343</f>
        <v/>
      </c>
      <c r="P343" s="252" t="str">
        <f t="shared" ref="P343:P403" si="364">AY343</f>
        <v/>
      </c>
      <c r="Q343" s="254" t="str">
        <f t="shared" ref="Q343:Q403" si="365">AZ343</f>
        <v/>
      </c>
      <c r="R343" s="252" t="str">
        <f t="shared" si="311"/>
        <v/>
      </c>
      <c r="S343" s="258" t="str">
        <f t="shared" si="358"/>
        <v/>
      </c>
      <c r="T343" s="252" t="str">
        <f t="shared" si="359"/>
        <v/>
      </c>
      <c r="U343" s="258" t="str">
        <f t="shared" si="360"/>
        <v/>
      </c>
      <c r="V343" s="252" t="str">
        <f t="shared" si="361"/>
        <v/>
      </c>
      <c r="W343" s="258" t="str">
        <f t="shared" si="362"/>
        <v/>
      </c>
      <c r="X343" s="120"/>
      <c r="Y343" s="267"/>
      <c r="Z343" s="4" t="b">
        <f t="shared" si="312"/>
        <v>1</v>
      </c>
      <c r="AA343" s="4" t="b">
        <f t="shared" si="313"/>
        <v>0</v>
      </c>
      <c r="AB343" s="61" t="str">
        <f t="shared" si="314"/>
        <v/>
      </c>
      <c r="AC343" s="61" t="str">
        <f t="shared" si="315"/>
        <v/>
      </c>
      <c r="AD343" s="61" t="str">
        <f t="shared" si="316"/>
        <v/>
      </c>
      <c r="AE343" s="61" t="str">
        <f t="shared" si="317"/>
        <v/>
      </c>
      <c r="AF343" s="232" t="str">
        <f t="shared" si="318"/>
        <v/>
      </c>
      <c r="AG343" s="61" t="str">
        <f t="shared" si="319"/>
        <v/>
      </c>
      <c r="AH343" s="61" t="b">
        <f t="shared" si="320"/>
        <v>0</v>
      </c>
      <c r="AI343" s="61" t="b">
        <f t="shared" si="321"/>
        <v>1</v>
      </c>
      <c r="AJ343" s="61" t="b">
        <f t="shared" si="322"/>
        <v>1</v>
      </c>
      <c r="AK343" s="61" t="b">
        <f t="shared" si="323"/>
        <v>0</v>
      </c>
      <c r="AL343" s="61" t="b">
        <f t="shared" si="324"/>
        <v>0</v>
      </c>
      <c r="AM343" s="220" t="b">
        <f t="shared" si="325"/>
        <v>0</v>
      </c>
      <c r="AN343" s="220" t="b">
        <f t="shared" si="326"/>
        <v>0</v>
      </c>
      <c r="AO343" s="220" t="str">
        <f t="shared" si="327"/>
        <v/>
      </c>
      <c r="AP343" s="220" t="str">
        <f t="shared" si="328"/>
        <v/>
      </c>
      <c r="AQ343" s="220" t="str">
        <f t="shared" si="329"/>
        <v/>
      </c>
      <c r="AR343" s="220" t="str">
        <f t="shared" si="330"/>
        <v/>
      </c>
      <c r="AS343" s="4" t="str">
        <f t="shared" si="331"/>
        <v/>
      </c>
      <c r="AT343" s="220" t="str">
        <f t="shared" si="332"/>
        <v/>
      </c>
      <c r="AU343" s="220" t="str">
        <f t="shared" si="333"/>
        <v/>
      </c>
      <c r="AV343" s="220" t="str">
        <f t="shared" si="334"/>
        <v/>
      </c>
      <c r="AW343" s="233" t="str">
        <f t="shared" si="335"/>
        <v/>
      </c>
      <c r="AX343" s="233" t="str">
        <f t="shared" si="336"/>
        <v/>
      </c>
      <c r="AY343" s="222" t="str">
        <f t="shared" si="337"/>
        <v/>
      </c>
      <c r="AZ343" s="222" t="str">
        <f t="shared" si="338"/>
        <v/>
      </c>
      <c r="BA343" s="220" t="str">
        <f t="shared" si="339"/>
        <v/>
      </c>
      <c r="BB343" s="222" t="str">
        <f t="shared" si="340"/>
        <v/>
      </c>
      <c r="BC343" s="233" t="str">
        <f t="shared" si="341"/>
        <v/>
      </c>
      <c r="BD343" s="222" t="str">
        <f t="shared" si="342"/>
        <v/>
      </c>
      <c r="BE343" s="222" t="str">
        <f t="shared" si="343"/>
        <v/>
      </c>
      <c r="BF343" s="222" t="str">
        <f t="shared" si="344"/>
        <v/>
      </c>
      <c r="BG343" s="222" t="str">
        <f t="shared" si="345"/>
        <v/>
      </c>
      <c r="BH343" s="222" t="str">
        <f t="shared" si="346"/>
        <v/>
      </c>
      <c r="BI343" s="222" t="str">
        <f t="shared" si="347"/>
        <v/>
      </c>
      <c r="BJ343" s="222" t="str">
        <f t="shared" si="348"/>
        <v/>
      </c>
      <c r="BK343" s="222" t="str">
        <f t="shared" si="349"/>
        <v/>
      </c>
      <c r="BL343" s="220" t="str">
        <f t="shared" si="350"/>
        <v/>
      </c>
      <c r="BM343" s="220" t="str">
        <f t="shared" si="351"/>
        <v/>
      </c>
      <c r="BN343" s="220" t="str">
        <f t="shared" si="352"/>
        <v/>
      </c>
      <c r="BO343" s="220" t="str">
        <f t="shared" si="353"/>
        <v/>
      </c>
      <c r="BP343" s="220" t="str">
        <f>IF(AM343,VLOOKUP(AT343,'Beschäftigungsgruppen Honorare'!$I$17:$J$23,2,FALSE),"")</f>
        <v/>
      </c>
      <c r="BQ343" s="220" t="str">
        <f>IF(AN343,INDEX('Beschäftigungsgruppen Honorare'!$J$28:$M$31,BO343,BN343),"")</f>
        <v/>
      </c>
      <c r="BR343" s="220" t="str">
        <f t="shared" si="354"/>
        <v/>
      </c>
      <c r="BS343" s="220" t="str">
        <f>IF(AM343,VLOOKUP(AT343,'Beschäftigungsgruppen Honorare'!$I$17:$L$23,3,FALSE),"")</f>
        <v/>
      </c>
      <c r="BT343" s="220" t="str">
        <f>IF(AM343,VLOOKUP(AT343,'Beschäftigungsgruppen Honorare'!$I$17:$L$23,4,FALSE),"")</f>
        <v/>
      </c>
      <c r="BU343" s="220" t="b">
        <f>E343&lt;&gt;config!$H$20</f>
        <v>1</v>
      </c>
      <c r="BV343" s="64" t="b">
        <f t="shared" si="355"/>
        <v>0</v>
      </c>
      <c r="BW343" s="53" t="b">
        <f t="shared" si="356"/>
        <v>0</v>
      </c>
      <c r="BX343" s="53"/>
      <c r="BY343" s="53"/>
      <c r="BZ343" s="53"/>
      <c r="CA343" s="53"/>
      <c r="CB343" s="53"/>
      <c r="CI343" s="53"/>
      <c r="CJ343" s="53"/>
      <c r="CK343" s="53"/>
    </row>
    <row r="344" spans="2:89" ht="15" customHeight="1" x14ac:dyDescent="0.2">
      <c r="B344" s="203" t="str">
        <f t="shared" si="357"/>
        <v/>
      </c>
      <c r="C344" s="217"/>
      <c r="D344" s="127"/>
      <c r="E344" s="96"/>
      <c r="F344" s="271"/>
      <c r="G344" s="180"/>
      <c r="H344" s="181"/>
      <c r="I344" s="219"/>
      <c r="J344" s="259"/>
      <c r="K344" s="181"/>
      <c r="L344" s="273"/>
      <c r="M344" s="207" t="str">
        <f t="shared" si="309"/>
        <v/>
      </c>
      <c r="N344" s="160" t="str">
        <f t="shared" si="310"/>
        <v/>
      </c>
      <c r="O344" s="161" t="str">
        <f t="shared" si="363"/>
        <v/>
      </c>
      <c r="P344" s="252" t="str">
        <f t="shared" si="364"/>
        <v/>
      </c>
      <c r="Q344" s="254" t="str">
        <f t="shared" si="365"/>
        <v/>
      </c>
      <c r="R344" s="252" t="str">
        <f t="shared" si="311"/>
        <v/>
      </c>
      <c r="S344" s="258" t="str">
        <f t="shared" si="358"/>
        <v/>
      </c>
      <c r="T344" s="252" t="str">
        <f t="shared" si="359"/>
        <v/>
      </c>
      <c r="U344" s="258" t="str">
        <f t="shared" si="360"/>
        <v/>
      </c>
      <c r="V344" s="252" t="str">
        <f t="shared" si="361"/>
        <v/>
      </c>
      <c r="W344" s="258" t="str">
        <f t="shared" si="362"/>
        <v/>
      </c>
      <c r="X344" s="120"/>
      <c r="Y344" s="267"/>
      <c r="Z344" s="4" t="b">
        <f t="shared" si="312"/>
        <v>1</v>
      </c>
      <c r="AA344" s="4" t="b">
        <f t="shared" si="313"/>
        <v>0</v>
      </c>
      <c r="AB344" s="61" t="str">
        <f t="shared" si="314"/>
        <v/>
      </c>
      <c r="AC344" s="61" t="str">
        <f t="shared" si="315"/>
        <v/>
      </c>
      <c r="AD344" s="61" t="str">
        <f t="shared" si="316"/>
        <v/>
      </c>
      <c r="AE344" s="61" t="str">
        <f t="shared" si="317"/>
        <v/>
      </c>
      <c r="AF344" s="232" t="str">
        <f t="shared" si="318"/>
        <v/>
      </c>
      <c r="AG344" s="61" t="str">
        <f t="shared" si="319"/>
        <v/>
      </c>
      <c r="AH344" s="61" t="b">
        <f t="shared" si="320"/>
        <v>0</v>
      </c>
      <c r="AI344" s="61" t="b">
        <f t="shared" si="321"/>
        <v>1</v>
      </c>
      <c r="AJ344" s="61" t="b">
        <f t="shared" si="322"/>
        <v>1</v>
      </c>
      <c r="AK344" s="61" t="b">
        <f t="shared" si="323"/>
        <v>0</v>
      </c>
      <c r="AL344" s="61" t="b">
        <f t="shared" si="324"/>
        <v>0</v>
      </c>
      <c r="AM344" s="220" t="b">
        <f t="shared" si="325"/>
        <v>0</v>
      </c>
      <c r="AN344" s="220" t="b">
        <f t="shared" si="326"/>
        <v>0</v>
      </c>
      <c r="AO344" s="220" t="str">
        <f t="shared" si="327"/>
        <v/>
      </c>
      <c r="AP344" s="220" t="str">
        <f t="shared" si="328"/>
        <v/>
      </c>
      <c r="AQ344" s="220" t="str">
        <f t="shared" si="329"/>
        <v/>
      </c>
      <c r="AR344" s="220" t="str">
        <f t="shared" si="330"/>
        <v/>
      </c>
      <c r="AS344" s="4" t="str">
        <f t="shared" si="331"/>
        <v/>
      </c>
      <c r="AT344" s="220" t="str">
        <f t="shared" si="332"/>
        <v/>
      </c>
      <c r="AU344" s="220" t="str">
        <f t="shared" si="333"/>
        <v/>
      </c>
      <c r="AV344" s="220" t="str">
        <f t="shared" si="334"/>
        <v/>
      </c>
      <c r="AW344" s="233" t="str">
        <f t="shared" si="335"/>
        <v/>
      </c>
      <c r="AX344" s="233" t="str">
        <f t="shared" si="336"/>
        <v/>
      </c>
      <c r="AY344" s="222" t="str">
        <f t="shared" si="337"/>
        <v/>
      </c>
      <c r="AZ344" s="222" t="str">
        <f t="shared" si="338"/>
        <v/>
      </c>
      <c r="BA344" s="220" t="str">
        <f t="shared" si="339"/>
        <v/>
      </c>
      <c r="BB344" s="222" t="str">
        <f t="shared" si="340"/>
        <v/>
      </c>
      <c r="BC344" s="233" t="str">
        <f t="shared" si="341"/>
        <v/>
      </c>
      <c r="BD344" s="222" t="str">
        <f t="shared" si="342"/>
        <v/>
      </c>
      <c r="BE344" s="222" t="str">
        <f t="shared" si="343"/>
        <v/>
      </c>
      <c r="BF344" s="222" t="str">
        <f t="shared" si="344"/>
        <v/>
      </c>
      <c r="BG344" s="222" t="str">
        <f t="shared" si="345"/>
        <v/>
      </c>
      <c r="BH344" s="222" t="str">
        <f t="shared" si="346"/>
        <v/>
      </c>
      <c r="BI344" s="222" t="str">
        <f t="shared" si="347"/>
        <v/>
      </c>
      <c r="BJ344" s="222" t="str">
        <f t="shared" si="348"/>
        <v/>
      </c>
      <c r="BK344" s="222" t="str">
        <f t="shared" si="349"/>
        <v/>
      </c>
      <c r="BL344" s="220" t="str">
        <f t="shared" si="350"/>
        <v/>
      </c>
      <c r="BM344" s="220" t="str">
        <f t="shared" si="351"/>
        <v/>
      </c>
      <c r="BN344" s="220" t="str">
        <f t="shared" si="352"/>
        <v/>
      </c>
      <c r="BO344" s="220" t="str">
        <f t="shared" si="353"/>
        <v/>
      </c>
      <c r="BP344" s="220" t="str">
        <f>IF(AM344,VLOOKUP(AT344,'Beschäftigungsgruppen Honorare'!$I$17:$J$23,2,FALSE),"")</f>
        <v/>
      </c>
      <c r="BQ344" s="220" t="str">
        <f>IF(AN344,INDEX('Beschäftigungsgruppen Honorare'!$J$28:$M$31,BO344,BN344),"")</f>
        <v/>
      </c>
      <c r="BR344" s="220" t="str">
        <f t="shared" si="354"/>
        <v/>
      </c>
      <c r="BS344" s="220" t="str">
        <f>IF(AM344,VLOOKUP(AT344,'Beschäftigungsgruppen Honorare'!$I$17:$L$23,3,FALSE),"")</f>
        <v/>
      </c>
      <c r="BT344" s="220" t="str">
        <f>IF(AM344,VLOOKUP(AT344,'Beschäftigungsgruppen Honorare'!$I$17:$L$23,4,FALSE),"")</f>
        <v/>
      </c>
      <c r="BU344" s="220" t="b">
        <f>E344&lt;&gt;config!$H$20</f>
        <v>1</v>
      </c>
      <c r="BV344" s="64" t="b">
        <f t="shared" si="355"/>
        <v>0</v>
      </c>
      <c r="BW344" s="53" t="b">
        <f t="shared" si="356"/>
        <v>0</v>
      </c>
      <c r="BX344" s="53"/>
      <c r="BY344" s="53"/>
      <c r="BZ344" s="53"/>
      <c r="CA344" s="53"/>
      <c r="CB344" s="53"/>
      <c r="CI344" s="53"/>
      <c r="CJ344" s="53"/>
      <c r="CK344" s="53"/>
    </row>
    <row r="345" spans="2:89" ht="15" customHeight="1" x14ac:dyDescent="0.2">
      <c r="B345" s="203" t="str">
        <f t="shared" si="357"/>
        <v/>
      </c>
      <c r="C345" s="217"/>
      <c r="D345" s="127"/>
      <c r="E345" s="96"/>
      <c r="F345" s="271"/>
      <c r="G345" s="180"/>
      <c r="H345" s="181"/>
      <c r="I345" s="219"/>
      <c r="J345" s="259"/>
      <c r="K345" s="181"/>
      <c r="L345" s="273"/>
      <c r="M345" s="207" t="str">
        <f t="shared" si="309"/>
        <v/>
      </c>
      <c r="N345" s="160" t="str">
        <f t="shared" si="310"/>
        <v/>
      </c>
      <c r="O345" s="161" t="str">
        <f t="shared" si="363"/>
        <v/>
      </c>
      <c r="P345" s="252" t="str">
        <f t="shared" si="364"/>
        <v/>
      </c>
      <c r="Q345" s="254" t="str">
        <f t="shared" si="365"/>
        <v/>
      </c>
      <c r="R345" s="252" t="str">
        <f t="shared" si="311"/>
        <v/>
      </c>
      <c r="S345" s="258" t="str">
        <f t="shared" si="358"/>
        <v/>
      </c>
      <c r="T345" s="252" t="str">
        <f t="shared" si="359"/>
        <v/>
      </c>
      <c r="U345" s="258" t="str">
        <f t="shared" si="360"/>
        <v/>
      </c>
      <c r="V345" s="252" t="str">
        <f t="shared" si="361"/>
        <v/>
      </c>
      <c r="W345" s="258" t="str">
        <f t="shared" si="362"/>
        <v/>
      </c>
      <c r="X345" s="120"/>
      <c r="Y345" s="267"/>
      <c r="Z345" s="4" t="b">
        <f t="shared" si="312"/>
        <v>1</v>
      </c>
      <c r="AA345" s="4" t="b">
        <f t="shared" si="313"/>
        <v>0</v>
      </c>
      <c r="AB345" s="61" t="str">
        <f t="shared" si="314"/>
        <v/>
      </c>
      <c r="AC345" s="61" t="str">
        <f t="shared" si="315"/>
        <v/>
      </c>
      <c r="AD345" s="61" t="str">
        <f t="shared" si="316"/>
        <v/>
      </c>
      <c r="AE345" s="61" t="str">
        <f t="shared" si="317"/>
        <v/>
      </c>
      <c r="AF345" s="232" t="str">
        <f t="shared" si="318"/>
        <v/>
      </c>
      <c r="AG345" s="61" t="str">
        <f t="shared" si="319"/>
        <v/>
      </c>
      <c r="AH345" s="61" t="b">
        <f t="shared" si="320"/>
        <v>0</v>
      </c>
      <c r="AI345" s="61" t="b">
        <f t="shared" si="321"/>
        <v>1</v>
      </c>
      <c r="AJ345" s="61" t="b">
        <f t="shared" si="322"/>
        <v>1</v>
      </c>
      <c r="AK345" s="61" t="b">
        <f t="shared" si="323"/>
        <v>0</v>
      </c>
      <c r="AL345" s="61" t="b">
        <f t="shared" si="324"/>
        <v>0</v>
      </c>
      <c r="AM345" s="220" t="b">
        <f t="shared" si="325"/>
        <v>0</v>
      </c>
      <c r="AN345" s="220" t="b">
        <f t="shared" si="326"/>
        <v>0</v>
      </c>
      <c r="AO345" s="220" t="str">
        <f t="shared" si="327"/>
        <v/>
      </c>
      <c r="AP345" s="220" t="str">
        <f t="shared" si="328"/>
        <v/>
      </c>
      <c r="AQ345" s="220" t="str">
        <f t="shared" si="329"/>
        <v/>
      </c>
      <c r="AR345" s="220" t="str">
        <f t="shared" si="330"/>
        <v/>
      </c>
      <c r="AS345" s="4" t="str">
        <f t="shared" si="331"/>
        <v/>
      </c>
      <c r="AT345" s="220" t="str">
        <f t="shared" si="332"/>
        <v/>
      </c>
      <c r="AU345" s="220" t="str">
        <f t="shared" si="333"/>
        <v/>
      </c>
      <c r="AV345" s="220" t="str">
        <f t="shared" si="334"/>
        <v/>
      </c>
      <c r="AW345" s="233" t="str">
        <f t="shared" si="335"/>
        <v/>
      </c>
      <c r="AX345" s="233" t="str">
        <f t="shared" si="336"/>
        <v/>
      </c>
      <c r="AY345" s="222" t="str">
        <f t="shared" si="337"/>
        <v/>
      </c>
      <c r="AZ345" s="222" t="str">
        <f t="shared" si="338"/>
        <v/>
      </c>
      <c r="BA345" s="220" t="str">
        <f t="shared" si="339"/>
        <v/>
      </c>
      <c r="BB345" s="222" t="str">
        <f t="shared" si="340"/>
        <v/>
      </c>
      <c r="BC345" s="233" t="str">
        <f t="shared" si="341"/>
        <v/>
      </c>
      <c r="BD345" s="222" t="str">
        <f t="shared" si="342"/>
        <v/>
      </c>
      <c r="BE345" s="222" t="str">
        <f t="shared" si="343"/>
        <v/>
      </c>
      <c r="BF345" s="222" t="str">
        <f t="shared" si="344"/>
        <v/>
      </c>
      <c r="BG345" s="222" t="str">
        <f t="shared" si="345"/>
        <v/>
      </c>
      <c r="BH345" s="222" t="str">
        <f t="shared" si="346"/>
        <v/>
      </c>
      <c r="BI345" s="222" t="str">
        <f t="shared" si="347"/>
        <v/>
      </c>
      <c r="BJ345" s="222" t="str">
        <f t="shared" si="348"/>
        <v/>
      </c>
      <c r="BK345" s="222" t="str">
        <f t="shared" si="349"/>
        <v/>
      </c>
      <c r="BL345" s="220" t="str">
        <f t="shared" si="350"/>
        <v/>
      </c>
      <c r="BM345" s="220" t="str">
        <f t="shared" si="351"/>
        <v/>
      </c>
      <c r="BN345" s="220" t="str">
        <f t="shared" si="352"/>
        <v/>
      </c>
      <c r="BO345" s="220" t="str">
        <f t="shared" si="353"/>
        <v/>
      </c>
      <c r="BP345" s="220" t="str">
        <f>IF(AM345,VLOOKUP(AT345,'Beschäftigungsgruppen Honorare'!$I$17:$J$23,2,FALSE),"")</f>
        <v/>
      </c>
      <c r="BQ345" s="220" t="str">
        <f>IF(AN345,INDEX('Beschäftigungsgruppen Honorare'!$J$28:$M$31,BO345,BN345),"")</f>
        <v/>
      </c>
      <c r="BR345" s="220" t="str">
        <f t="shared" si="354"/>
        <v/>
      </c>
      <c r="BS345" s="220" t="str">
        <f>IF(AM345,VLOOKUP(AT345,'Beschäftigungsgruppen Honorare'!$I$17:$L$23,3,FALSE),"")</f>
        <v/>
      </c>
      <c r="BT345" s="220" t="str">
        <f>IF(AM345,VLOOKUP(AT345,'Beschäftigungsgruppen Honorare'!$I$17:$L$23,4,FALSE),"")</f>
        <v/>
      </c>
      <c r="BU345" s="220" t="b">
        <f>E345&lt;&gt;config!$H$20</f>
        <v>1</v>
      </c>
      <c r="BV345" s="64" t="b">
        <f t="shared" si="355"/>
        <v>0</v>
      </c>
      <c r="BW345" s="53" t="b">
        <f t="shared" si="356"/>
        <v>0</v>
      </c>
      <c r="BX345" s="53"/>
      <c r="BY345" s="53"/>
      <c r="BZ345" s="53"/>
      <c r="CA345" s="53"/>
      <c r="CB345" s="53"/>
      <c r="CI345" s="53"/>
      <c r="CJ345" s="53"/>
      <c r="CK345" s="53"/>
    </row>
    <row r="346" spans="2:89" ht="15" customHeight="1" x14ac:dyDescent="0.2">
      <c r="B346" s="203" t="str">
        <f t="shared" si="357"/>
        <v/>
      </c>
      <c r="C346" s="217"/>
      <c r="D346" s="127"/>
      <c r="E346" s="96"/>
      <c r="F346" s="271"/>
      <c r="G346" s="180"/>
      <c r="H346" s="181"/>
      <c r="I346" s="219"/>
      <c r="J346" s="259"/>
      <c r="K346" s="181"/>
      <c r="L346" s="273"/>
      <c r="M346" s="207" t="str">
        <f t="shared" si="309"/>
        <v/>
      </c>
      <c r="N346" s="160" t="str">
        <f t="shared" si="310"/>
        <v/>
      </c>
      <c r="O346" s="161" t="str">
        <f t="shared" si="363"/>
        <v/>
      </c>
      <c r="P346" s="252" t="str">
        <f t="shared" si="364"/>
        <v/>
      </c>
      <c r="Q346" s="254" t="str">
        <f t="shared" si="365"/>
        <v/>
      </c>
      <c r="R346" s="252" t="str">
        <f t="shared" si="311"/>
        <v/>
      </c>
      <c r="S346" s="258" t="str">
        <f t="shared" si="358"/>
        <v/>
      </c>
      <c r="T346" s="252" t="str">
        <f t="shared" si="359"/>
        <v/>
      </c>
      <c r="U346" s="258" t="str">
        <f t="shared" si="360"/>
        <v/>
      </c>
      <c r="V346" s="252" t="str">
        <f t="shared" si="361"/>
        <v/>
      </c>
      <c r="W346" s="258" t="str">
        <f t="shared" si="362"/>
        <v/>
      </c>
      <c r="X346" s="120"/>
      <c r="Y346" s="267"/>
      <c r="Z346" s="4" t="b">
        <f t="shared" si="312"/>
        <v>1</v>
      </c>
      <c r="AA346" s="4" t="b">
        <f t="shared" si="313"/>
        <v>0</v>
      </c>
      <c r="AB346" s="61" t="str">
        <f t="shared" si="314"/>
        <v/>
      </c>
      <c r="AC346" s="61" t="str">
        <f t="shared" si="315"/>
        <v/>
      </c>
      <c r="AD346" s="61" t="str">
        <f t="shared" si="316"/>
        <v/>
      </c>
      <c r="AE346" s="61" t="str">
        <f t="shared" si="317"/>
        <v/>
      </c>
      <c r="AF346" s="232" t="str">
        <f t="shared" si="318"/>
        <v/>
      </c>
      <c r="AG346" s="61" t="str">
        <f t="shared" si="319"/>
        <v/>
      </c>
      <c r="AH346" s="61" t="b">
        <f t="shared" si="320"/>
        <v>0</v>
      </c>
      <c r="AI346" s="61" t="b">
        <f t="shared" si="321"/>
        <v>1</v>
      </c>
      <c r="AJ346" s="61" t="b">
        <f t="shared" si="322"/>
        <v>1</v>
      </c>
      <c r="AK346" s="61" t="b">
        <f t="shared" si="323"/>
        <v>0</v>
      </c>
      <c r="AL346" s="61" t="b">
        <f t="shared" si="324"/>
        <v>0</v>
      </c>
      <c r="AM346" s="220" t="b">
        <f t="shared" si="325"/>
        <v>0</v>
      </c>
      <c r="AN346" s="220" t="b">
        <f t="shared" si="326"/>
        <v>0</v>
      </c>
      <c r="AO346" s="220" t="str">
        <f t="shared" si="327"/>
        <v/>
      </c>
      <c r="AP346" s="220" t="str">
        <f t="shared" si="328"/>
        <v/>
      </c>
      <c r="AQ346" s="220" t="str">
        <f t="shared" si="329"/>
        <v/>
      </c>
      <c r="AR346" s="220" t="str">
        <f t="shared" si="330"/>
        <v/>
      </c>
      <c r="AS346" s="4" t="str">
        <f t="shared" si="331"/>
        <v/>
      </c>
      <c r="AT346" s="220" t="str">
        <f t="shared" si="332"/>
        <v/>
      </c>
      <c r="AU346" s="220" t="str">
        <f t="shared" si="333"/>
        <v/>
      </c>
      <c r="AV346" s="220" t="str">
        <f t="shared" si="334"/>
        <v/>
      </c>
      <c r="AW346" s="233" t="str">
        <f t="shared" si="335"/>
        <v/>
      </c>
      <c r="AX346" s="233" t="str">
        <f t="shared" si="336"/>
        <v/>
      </c>
      <c r="AY346" s="222" t="str">
        <f t="shared" si="337"/>
        <v/>
      </c>
      <c r="AZ346" s="222" t="str">
        <f t="shared" si="338"/>
        <v/>
      </c>
      <c r="BA346" s="220" t="str">
        <f t="shared" si="339"/>
        <v/>
      </c>
      <c r="BB346" s="222" t="str">
        <f t="shared" si="340"/>
        <v/>
      </c>
      <c r="BC346" s="233" t="str">
        <f t="shared" si="341"/>
        <v/>
      </c>
      <c r="BD346" s="222" t="str">
        <f t="shared" si="342"/>
        <v/>
      </c>
      <c r="BE346" s="222" t="str">
        <f t="shared" si="343"/>
        <v/>
      </c>
      <c r="BF346" s="222" t="str">
        <f t="shared" si="344"/>
        <v/>
      </c>
      <c r="BG346" s="222" t="str">
        <f t="shared" si="345"/>
        <v/>
      </c>
      <c r="BH346" s="222" t="str">
        <f t="shared" si="346"/>
        <v/>
      </c>
      <c r="BI346" s="222" t="str">
        <f t="shared" si="347"/>
        <v/>
      </c>
      <c r="BJ346" s="222" t="str">
        <f t="shared" si="348"/>
        <v/>
      </c>
      <c r="BK346" s="222" t="str">
        <f t="shared" si="349"/>
        <v/>
      </c>
      <c r="BL346" s="220" t="str">
        <f t="shared" si="350"/>
        <v/>
      </c>
      <c r="BM346" s="220" t="str">
        <f t="shared" si="351"/>
        <v/>
      </c>
      <c r="BN346" s="220" t="str">
        <f t="shared" si="352"/>
        <v/>
      </c>
      <c r="BO346" s="220" t="str">
        <f t="shared" si="353"/>
        <v/>
      </c>
      <c r="BP346" s="220" t="str">
        <f>IF(AM346,VLOOKUP(AT346,'Beschäftigungsgruppen Honorare'!$I$17:$J$23,2,FALSE),"")</f>
        <v/>
      </c>
      <c r="BQ346" s="220" t="str">
        <f>IF(AN346,INDEX('Beschäftigungsgruppen Honorare'!$J$28:$M$31,BO346,BN346),"")</f>
        <v/>
      </c>
      <c r="BR346" s="220" t="str">
        <f t="shared" si="354"/>
        <v/>
      </c>
      <c r="BS346" s="220" t="str">
        <f>IF(AM346,VLOOKUP(AT346,'Beschäftigungsgruppen Honorare'!$I$17:$L$23,3,FALSE),"")</f>
        <v/>
      </c>
      <c r="BT346" s="220" t="str">
        <f>IF(AM346,VLOOKUP(AT346,'Beschäftigungsgruppen Honorare'!$I$17:$L$23,4,FALSE),"")</f>
        <v/>
      </c>
      <c r="BU346" s="220" t="b">
        <f>E346&lt;&gt;config!$H$20</f>
        <v>1</v>
      </c>
      <c r="BV346" s="64" t="b">
        <f t="shared" si="355"/>
        <v>0</v>
      </c>
      <c r="BW346" s="53" t="b">
        <f t="shared" si="356"/>
        <v>0</v>
      </c>
      <c r="BX346" s="53"/>
      <c r="BY346" s="53"/>
      <c r="BZ346" s="53"/>
      <c r="CA346" s="53"/>
      <c r="CB346" s="53"/>
      <c r="CI346" s="53"/>
      <c r="CJ346" s="53"/>
      <c r="CK346" s="53"/>
    </row>
    <row r="347" spans="2:89" ht="15" customHeight="1" x14ac:dyDescent="0.2">
      <c r="B347" s="203" t="str">
        <f t="shared" si="357"/>
        <v/>
      </c>
      <c r="C347" s="217"/>
      <c r="D347" s="127"/>
      <c r="E347" s="96"/>
      <c r="F347" s="271"/>
      <c r="G347" s="180"/>
      <c r="H347" s="181"/>
      <c r="I347" s="219"/>
      <c r="J347" s="259"/>
      <c r="K347" s="181"/>
      <c r="L347" s="273"/>
      <c r="M347" s="207" t="str">
        <f t="shared" si="309"/>
        <v/>
      </c>
      <c r="N347" s="160" t="str">
        <f t="shared" si="310"/>
        <v/>
      </c>
      <c r="O347" s="161" t="str">
        <f t="shared" si="363"/>
        <v/>
      </c>
      <c r="P347" s="252" t="str">
        <f t="shared" si="364"/>
        <v/>
      </c>
      <c r="Q347" s="254" t="str">
        <f t="shared" si="365"/>
        <v/>
      </c>
      <c r="R347" s="252" t="str">
        <f t="shared" si="311"/>
        <v/>
      </c>
      <c r="S347" s="258" t="str">
        <f t="shared" si="358"/>
        <v/>
      </c>
      <c r="T347" s="252" t="str">
        <f t="shared" si="359"/>
        <v/>
      </c>
      <c r="U347" s="258" t="str">
        <f t="shared" si="360"/>
        <v/>
      </c>
      <c r="V347" s="252" t="str">
        <f t="shared" si="361"/>
        <v/>
      </c>
      <c r="W347" s="258" t="str">
        <f t="shared" si="362"/>
        <v/>
      </c>
      <c r="X347" s="120"/>
      <c r="Y347" s="267"/>
      <c r="Z347" s="4" t="b">
        <f t="shared" si="312"/>
        <v>1</v>
      </c>
      <c r="AA347" s="4" t="b">
        <f t="shared" si="313"/>
        <v>0</v>
      </c>
      <c r="AB347" s="61" t="str">
        <f t="shared" si="314"/>
        <v/>
      </c>
      <c r="AC347" s="61" t="str">
        <f t="shared" si="315"/>
        <v/>
      </c>
      <c r="AD347" s="61" t="str">
        <f t="shared" si="316"/>
        <v/>
      </c>
      <c r="AE347" s="61" t="str">
        <f t="shared" si="317"/>
        <v/>
      </c>
      <c r="AF347" s="232" t="str">
        <f t="shared" si="318"/>
        <v/>
      </c>
      <c r="AG347" s="61" t="str">
        <f t="shared" si="319"/>
        <v/>
      </c>
      <c r="AH347" s="61" t="b">
        <f t="shared" si="320"/>
        <v>0</v>
      </c>
      <c r="AI347" s="61" t="b">
        <f t="shared" si="321"/>
        <v>1</v>
      </c>
      <c r="AJ347" s="61" t="b">
        <f t="shared" si="322"/>
        <v>1</v>
      </c>
      <c r="AK347" s="61" t="b">
        <f t="shared" si="323"/>
        <v>0</v>
      </c>
      <c r="AL347" s="61" t="b">
        <f t="shared" si="324"/>
        <v>0</v>
      </c>
      <c r="AM347" s="220" t="b">
        <f t="shared" si="325"/>
        <v>0</v>
      </c>
      <c r="AN347" s="220" t="b">
        <f t="shared" si="326"/>
        <v>0</v>
      </c>
      <c r="AO347" s="220" t="str">
        <f t="shared" si="327"/>
        <v/>
      </c>
      <c r="AP347" s="220" t="str">
        <f t="shared" si="328"/>
        <v/>
      </c>
      <c r="AQ347" s="220" t="str">
        <f t="shared" si="329"/>
        <v/>
      </c>
      <c r="AR347" s="220" t="str">
        <f t="shared" si="330"/>
        <v/>
      </c>
      <c r="AS347" s="4" t="str">
        <f t="shared" si="331"/>
        <v/>
      </c>
      <c r="AT347" s="220" t="str">
        <f t="shared" si="332"/>
        <v/>
      </c>
      <c r="AU347" s="220" t="str">
        <f t="shared" si="333"/>
        <v/>
      </c>
      <c r="AV347" s="220" t="str">
        <f t="shared" si="334"/>
        <v/>
      </c>
      <c r="AW347" s="233" t="str">
        <f t="shared" si="335"/>
        <v/>
      </c>
      <c r="AX347" s="233" t="str">
        <f t="shared" si="336"/>
        <v/>
      </c>
      <c r="AY347" s="222" t="str">
        <f t="shared" si="337"/>
        <v/>
      </c>
      <c r="AZ347" s="222" t="str">
        <f t="shared" si="338"/>
        <v/>
      </c>
      <c r="BA347" s="220" t="str">
        <f t="shared" si="339"/>
        <v/>
      </c>
      <c r="BB347" s="222" t="str">
        <f t="shared" si="340"/>
        <v/>
      </c>
      <c r="BC347" s="233" t="str">
        <f t="shared" si="341"/>
        <v/>
      </c>
      <c r="BD347" s="222" t="str">
        <f t="shared" si="342"/>
        <v/>
      </c>
      <c r="BE347" s="222" t="str">
        <f t="shared" si="343"/>
        <v/>
      </c>
      <c r="BF347" s="222" t="str">
        <f t="shared" si="344"/>
        <v/>
      </c>
      <c r="BG347" s="222" t="str">
        <f t="shared" si="345"/>
        <v/>
      </c>
      <c r="BH347" s="222" t="str">
        <f t="shared" si="346"/>
        <v/>
      </c>
      <c r="BI347" s="222" t="str">
        <f t="shared" si="347"/>
        <v/>
      </c>
      <c r="BJ347" s="222" t="str">
        <f t="shared" si="348"/>
        <v/>
      </c>
      <c r="BK347" s="222" t="str">
        <f t="shared" si="349"/>
        <v/>
      </c>
      <c r="BL347" s="220" t="str">
        <f t="shared" si="350"/>
        <v/>
      </c>
      <c r="BM347" s="220" t="str">
        <f t="shared" si="351"/>
        <v/>
      </c>
      <c r="BN347" s="220" t="str">
        <f t="shared" si="352"/>
        <v/>
      </c>
      <c r="BO347" s="220" t="str">
        <f t="shared" si="353"/>
        <v/>
      </c>
      <c r="BP347" s="220" t="str">
        <f>IF(AM347,VLOOKUP(AT347,'Beschäftigungsgruppen Honorare'!$I$17:$J$23,2,FALSE),"")</f>
        <v/>
      </c>
      <c r="BQ347" s="220" t="str">
        <f>IF(AN347,INDEX('Beschäftigungsgruppen Honorare'!$J$28:$M$31,BO347,BN347),"")</f>
        <v/>
      </c>
      <c r="BR347" s="220" t="str">
        <f t="shared" si="354"/>
        <v/>
      </c>
      <c r="BS347" s="220" t="str">
        <f>IF(AM347,VLOOKUP(AT347,'Beschäftigungsgruppen Honorare'!$I$17:$L$23,3,FALSE),"")</f>
        <v/>
      </c>
      <c r="BT347" s="220" t="str">
        <f>IF(AM347,VLOOKUP(AT347,'Beschäftigungsgruppen Honorare'!$I$17:$L$23,4,FALSE),"")</f>
        <v/>
      </c>
      <c r="BU347" s="220" t="b">
        <f>E347&lt;&gt;config!$H$20</f>
        <v>1</v>
      </c>
      <c r="BV347" s="64" t="b">
        <f t="shared" si="355"/>
        <v>0</v>
      </c>
      <c r="BW347" s="53" t="b">
        <f t="shared" si="356"/>
        <v>0</v>
      </c>
      <c r="BX347" s="53"/>
      <c r="BY347" s="53"/>
      <c r="BZ347" s="53"/>
      <c r="CA347" s="53"/>
      <c r="CB347" s="53"/>
      <c r="CI347" s="53"/>
      <c r="CJ347" s="53"/>
      <c r="CK347" s="53"/>
    </row>
    <row r="348" spans="2:89" ht="15" customHeight="1" x14ac:dyDescent="0.2">
      <c r="B348" s="203" t="str">
        <f t="shared" si="357"/>
        <v/>
      </c>
      <c r="C348" s="217"/>
      <c r="D348" s="127"/>
      <c r="E348" s="96"/>
      <c r="F348" s="271"/>
      <c r="G348" s="180"/>
      <c r="H348" s="181"/>
      <c r="I348" s="219"/>
      <c r="J348" s="259"/>
      <c r="K348" s="181"/>
      <c r="L348" s="273"/>
      <c r="M348" s="207" t="str">
        <f t="shared" si="309"/>
        <v/>
      </c>
      <c r="N348" s="160" t="str">
        <f t="shared" si="310"/>
        <v/>
      </c>
      <c r="O348" s="161" t="str">
        <f t="shared" si="363"/>
        <v/>
      </c>
      <c r="P348" s="252" t="str">
        <f t="shared" si="364"/>
        <v/>
      </c>
      <c r="Q348" s="254" t="str">
        <f t="shared" si="365"/>
        <v/>
      </c>
      <c r="R348" s="252" t="str">
        <f t="shared" si="311"/>
        <v/>
      </c>
      <c r="S348" s="258" t="str">
        <f t="shared" si="358"/>
        <v/>
      </c>
      <c r="T348" s="252" t="str">
        <f t="shared" si="359"/>
        <v/>
      </c>
      <c r="U348" s="258" t="str">
        <f t="shared" si="360"/>
        <v/>
      </c>
      <c r="V348" s="252" t="str">
        <f t="shared" si="361"/>
        <v/>
      </c>
      <c r="W348" s="258" t="str">
        <f t="shared" si="362"/>
        <v/>
      </c>
      <c r="X348" s="120"/>
      <c r="Y348" s="267"/>
      <c r="Z348" s="4" t="b">
        <f t="shared" si="312"/>
        <v>1</v>
      </c>
      <c r="AA348" s="4" t="b">
        <f t="shared" si="313"/>
        <v>0</v>
      </c>
      <c r="AB348" s="61" t="str">
        <f t="shared" si="314"/>
        <v/>
      </c>
      <c r="AC348" s="61" t="str">
        <f t="shared" si="315"/>
        <v/>
      </c>
      <c r="AD348" s="61" t="str">
        <f t="shared" si="316"/>
        <v/>
      </c>
      <c r="AE348" s="61" t="str">
        <f t="shared" si="317"/>
        <v/>
      </c>
      <c r="AF348" s="232" t="str">
        <f t="shared" si="318"/>
        <v/>
      </c>
      <c r="AG348" s="61" t="str">
        <f t="shared" si="319"/>
        <v/>
      </c>
      <c r="AH348" s="61" t="b">
        <f t="shared" si="320"/>
        <v>0</v>
      </c>
      <c r="AI348" s="61" t="b">
        <f t="shared" si="321"/>
        <v>1</v>
      </c>
      <c r="AJ348" s="61" t="b">
        <f t="shared" si="322"/>
        <v>1</v>
      </c>
      <c r="AK348" s="61" t="b">
        <f t="shared" si="323"/>
        <v>0</v>
      </c>
      <c r="AL348" s="61" t="b">
        <f t="shared" si="324"/>
        <v>0</v>
      </c>
      <c r="AM348" s="220" t="b">
        <f t="shared" si="325"/>
        <v>0</v>
      </c>
      <c r="AN348" s="220" t="b">
        <f t="shared" si="326"/>
        <v>0</v>
      </c>
      <c r="AO348" s="220" t="str">
        <f t="shared" si="327"/>
        <v/>
      </c>
      <c r="AP348" s="220" t="str">
        <f t="shared" si="328"/>
        <v/>
      </c>
      <c r="AQ348" s="220" t="str">
        <f t="shared" si="329"/>
        <v/>
      </c>
      <c r="AR348" s="220" t="str">
        <f t="shared" si="330"/>
        <v/>
      </c>
      <c r="AS348" s="4" t="str">
        <f t="shared" si="331"/>
        <v/>
      </c>
      <c r="AT348" s="220" t="str">
        <f t="shared" si="332"/>
        <v/>
      </c>
      <c r="AU348" s="220" t="str">
        <f t="shared" si="333"/>
        <v/>
      </c>
      <c r="AV348" s="220" t="str">
        <f t="shared" si="334"/>
        <v/>
      </c>
      <c r="AW348" s="233" t="str">
        <f t="shared" si="335"/>
        <v/>
      </c>
      <c r="AX348" s="233" t="str">
        <f t="shared" si="336"/>
        <v/>
      </c>
      <c r="AY348" s="222" t="str">
        <f t="shared" si="337"/>
        <v/>
      </c>
      <c r="AZ348" s="222" t="str">
        <f t="shared" si="338"/>
        <v/>
      </c>
      <c r="BA348" s="220" t="str">
        <f t="shared" si="339"/>
        <v/>
      </c>
      <c r="BB348" s="222" t="str">
        <f t="shared" si="340"/>
        <v/>
      </c>
      <c r="BC348" s="233" t="str">
        <f t="shared" si="341"/>
        <v/>
      </c>
      <c r="BD348" s="222" t="str">
        <f t="shared" si="342"/>
        <v/>
      </c>
      <c r="BE348" s="222" t="str">
        <f t="shared" si="343"/>
        <v/>
      </c>
      <c r="BF348" s="222" t="str">
        <f t="shared" si="344"/>
        <v/>
      </c>
      <c r="BG348" s="222" t="str">
        <f t="shared" si="345"/>
        <v/>
      </c>
      <c r="BH348" s="222" t="str">
        <f t="shared" si="346"/>
        <v/>
      </c>
      <c r="BI348" s="222" t="str">
        <f t="shared" si="347"/>
        <v/>
      </c>
      <c r="BJ348" s="222" t="str">
        <f t="shared" si="348"/>
        <v/>
      </c>
      <c r="BK348" s="222" t="str">
        <f t="shared" si="349"/>
        <v/>
      </c>
      <c r="BL348" s="220" t="str">
        <f t="shared" si="350"/>
        <v/>
      </c>
      <c r="BM348" s="220" t="str">
        <f t="shared" si="351"/>
        <v/>
      </c>
      <c r="BN348" s="220" t="str">
        <f t="shared" si="352"/>
        <v/>
      </c>
      <c r="BO348" s="220" t="str">
        <f t="shared" si="353"/>
        <v/>
      </c>
      <c r="BP348" s="220" t="str">
        <f>IF(AM348,VLOOKUP(AT348,'Beschäftigungsgruppen Honorare'!$I$17:$J$23,2,FALSE),"")</f>
        <v/>
      </c>
      <c r="BQ348" s="220" t="str">
        <f>IF(AN348,INDEX('Beschäftigungsgruppen Honorare'!$J$28:$M$31,BO348,BN348),"")</f>
        <v/>
      </c>
      <c r="BR348" s="220" t="str">
        <f t="shared" si="354"/>
        <v/>
      </c>
      <c r="BS348" s="220" t="str">
        <f>IF(AM348,VLOOKUP(AT348,'Beschäftigungsgruppen Honorare'!$I$17:$L$23,3,FALSE),"")</f>
        <v/>
      </c>
      <c r="BT348" s="220" t="str">
        <f>IF(AM348,VLOOKUP(AT348,'Beschäftigungsgruppen Honorare'!$I$17:$L$23,4,FALSE),"")</f>
        <v/>
      </c>
      <c r="BU348" s="220" t="b">
        <f>E348&lt;&gt;config!$H$20</f>
        <v>1</v>
      </c>
      <c r="BV348" s="64" t="b">
        <f t="shared" si="355"/>
        <v>0</v>
      </c>
      <c r="BW348" s="53" t="b">
        <f t="shared" si="356"/>
        <v>0</v>
      </c>
      <c r="BX348" s="53"/>
      <c r="BY348" s="53"/>
      <c r="BZ348" s="53"/>
      <c r="CA348" s="53"/>
      <c r="CB348" s="53"/>
      <c r="CI348" s="53"/>
      <c r="CJ348" s="53"/>
      <c r="CK348" s="53"/>
    </row>
    <row r="349" spans="2:89" ht="15" customHeight="1" x14ac:dyDescent="0.2">
      <c r="B349" s="203" t="str">
        <f t="shared" si="357"/>
        <v/>
      </c>
      <c r="C349" s="217"/>
      <c r="D349" s="127"/>
      <c r="E349" s="96"/>
      <c r="F349" s="271"/>
      <c r="G349" s="180"/>
      <c r="H349" s="181"/>
      <c r="I349" s="219"/>
      <c r="J349" s="259"/>
      <c r="K349" s="181"/>
      <c r="L349" s="273"/>
      <c r="M349" s="207" t="str">
        <f t="shared" si="309"/>
        <v/>
      </c>
      <c r="N349" s="160" t="str">
        <f t="shared" si="310"/>
        <v/>
      </c>
      <c r="O349" s="161" t="str">
        <f t="shared" si="363"/>
        <v/>
      </c>
      <c r="P349" s="252" t="str">
        <f t="shared" si="364"/>
        <v/>
      </c>
      <c r="Q349" s="254" t="str">
        <f t="shared" si="365"/>
        <v/>
      </c>
      <c r="R349" s="252" t="str">
        <f t="shared" si="311"/>
        <v/>
      </c>
      <c r="S349" s="258" t="str">
        <f t="shared" si="358"/>
        <v/>
      </c>
      <c r="T349" s="252" t="str">
        <f t="shared" si="359"/>
        <v/>
      </c>
      <c r="U349" s="258" t="str">
        <f t="shared" si="360"/>
        <v/>
      </c>
      <c r="V349" s="252" t="str">
        <f t="shared" si="361"/>
        <v/>
      </c>
      <c r="W349" s="258" t="str">
        <f t="shared" si="362"/>
        <v/>
      </c>
      <c r="X349" s="120"/>
      <c r="Y349" s="267"/>
      <c r="Z349" s="4" t="b">
        <f t="shared" si="312"/>
        <v>1</v>
      </c>
      <c r="AA349" s="4" t="b">
        <f t="shared" si="313"/>
        <v>0</v>
      </c>
      <c r="AB349" s="61" t="str">
        <f t="shared" si="314"/>
        <v/>
      </c>
      <c r="AC349" s="61" t="str">
        <f t="shared" si="315"/>
        <v/>
      </c>
      <c r="AD349" s="61" t="str">
        <f t="shared" si="316"/>
        <v/>
      </c>
      <c r="AE349" s="61" t="str">
        <f t="shared" si="317"/>
        <v/>
      </c>
      <c r="AF349" s="232" t="str">
        <f t="shared" si="318"/>
        <v/>
      </c>
      <c r="AG349" s="61" t="str">
        <f t="shared" si="319"/>
        <v/>
      </c>
      <c r="AH349" s="61" t="b">
        <f t="shared" si="320"/>
        <v>0</v>
      </c>
      <c r="AI349" s="61" t="b">
        <f t="shared" si="321"/>
        <v>1</v>
      </c>
      <c r="AJ349" s="61" t="b">
        <f t="shared" si="322"/>
        <v>1</v>
      </c>
      <c r="AK349" s="61" t="b">
        <f t="shared" si="323"/>
        <v>0</v>
      </c>
      <c r="AL349" s="61" t="b">
        <f t="shared" si="324"/>
        <v>0</v>
      </c>
      <c r="AM349" s="220" t="b">
        <f t="shared" si="325"/>
        <v>0</v>
      </c>
      <c r="AN349" s="220" t="b">
        <f t="shared" si="326"/>
        <v>0</v>
      </c>
      <c r="AO349" s="220" t="str">
        <f t="shared" si="327"/>
        <v/>
      </c>
      <c r="AP349" s="220" t="str">
        <f t="shared" si="328"/>
        <v/>
      </c>
      <c r="AQ349" s="220" t="str">
        <f t="shared" si="329"/>
        <v/>
      </c>
      <c r="AR349" s="220" t="str">
        <f t="shared" si="330"/>
        <v/>
      </c>
      <c r="AS349" s="4" t="str">
        <f t="shared" si="331"/>
        <v/>
      </c>
      <c r="AT349" s="220" t="str">
        <f t="shared" si="332"/>
        <v/>
      </c>
      <c r="AU349" s="220" t="str">
        <f t="shared" si="333"/>
        <v/>
      </c>
      <c r="AV349" s="220" t="str">
        <f t="shared" si="334"/>
        <v/>
      </c>
      <c r="AW349" s="233" t="str">
        <f t="shared" si="335"/>
        <v/>
      </c>
      <c r="AX349" s="233" t="str">
        <f t="shared" si="336"/>
        <v/>
      </c>
      <c r="AY349" s="222" t="str">
        <f t="shared" si="337"/>
        <v/>
      </c>
      <c r="AZ349" s="222" t="str">
        <f t="shared" si="338"/>
        <v/>
      </c>
      <c r="BA349" s="220" t="str">
        <f t="shared" si="339"/>
        <v/>
      </c>
      <c r="BB349" s="222" t="str">
        <f t="shared" si="340"/>
        <v/>
      </c>
      <c r="BC349" s="233" t="str">
        <f t="shared" si="341"/>
        <v/>
      </c>
      <c r="BD349" s="222" t="str">
        <f t="shared" si="342"/>
        <v/>
      </c>
      <c r="BE349" s="222" t="str">
        <f t="shared" si="343"/>
        <v/>
      </c>
      <c r="BF349" s="222" t="str">
        <f t="shared" si="344"/>
        <v/>
      </c>
      <c r="BG349" s="222" t="str">
        <f t="shared" si="345"/>
        <v/>
      </c>
      <c r="BH349" s="222" t="str">
        <f t="shared" si="346"/>
        <v/>
      </c>
      <c r="BI349" s="222" t="str">
        <f t="shared" si="347"/>
        <v/>
      </c>
      <c r="BJ349" s="222" t="str">
        <f t="shared" si="348"/>
        <v/>
      </c>
      <c r="BK349" s="222" t="str">
        <f t="shared" si="349"/>
        <v/>
      </c>
      <c r="BL349" s="220" t="str">
        <f t="shared" si="350"/>
        <v/>
      </c>
      <c r="BM349" s="220" t="str">
        <f t="shared" si="351"/>
        <v/>
      </c>
      <c r="BN349" s="220" t="str">
        <f t="shared" si="352"/>
        <v/>
      </c>
      <c r="BO349" s="220" t="str">
        <f t="shared" si="353"/>
        <v/>
      </c>
      <c r="BP349" s="220" t="str">
        <f>IF(AM349,VLOOKUP(AT349,'Beschäftigungsgruppen Honorare'!$I$17:$J$23,2,FALSE),"")</f>
        <v/>
      </c>
      <c r="BQ349" s="220" t="str">
        <f>IF(AN349,INDEX('Beschäftigungsgruppen Honorare'!$J$28:$M$31,BO349,BN349),"")</f>
        <v/>
      </c>
      <c r="BR349" s="220" t="str">
        <f t="shared" si="354"/>
        <v/>
      </c>
      <c r="BS349" s="220" t="str">
        <f>IF(AM349,VLOOKUP(AT349,'Beschäftigungsgruppen Honorare'!$I$17:$L$23,3,FALSE),"")</f>
        <v/>
      </c>
      <c r="BT349" s="220" t="str">
        <f>IF(AM349,VLOOKUP(AT349,'Beschäftigungsgruppen Honorare'!$I$17:$L$23,4,FALSE),"")</f>
        <v/>
      </c>
      <c r="BU349" s="220" t="b">
        <f>E349&lt;&gt;config!$H$20</f>
        <v>1</v>
      </c>
      <c r="BV349" s="64" t="b">
        <f t="shared" si="355"/>
        <v>0</v>
      </c>
      <c r="BW349" s="53" t="b">
        <f t="shared" si="356"/>
        <v>0</v>
      </c>
      <c r="BX349" s="53"/>
      <c r="BY349" s="53"/>
      <c r="BZ349" s="53"/>
      <c r="CA349" s="53"/>
      <c r="CB349" s="53"/>
      <c r="CI349" s="53"/>
      <c r="CJ349" s="53"/>
      <c r="CK349" s="53"/>
    </row>
    <row r="350" spans="2:89" ht="15" customHeight="1" x14ac:dyDescent="0.2">
      <c r="B350" s="203" t="str">
        <f t="shared" si="357"/>
        <v/>
      </c>
      <c r="C350" s="217"/>
      <c r="D350" s="127"/>
      <c r="E350" s="96"/>
      <c r="F350" s="271"/>
      <c r="G350" s="180"/>
      <c r="H350" s="181"/>
      <c r="I350" s="219"/>
      <c r="J350" s="259"/>
      <c r="K350" s="181"/>
      <c r="L350" s="273"/>
      <c r="M350" s="207" t="str">
        <f t="shared" si="309"/>
        <v/>
      </c>
      <c r="N350" s="160" t="str">
        <f t="shared" si="310"/>
        <v/>
      </c>
      <c r="O350" s="161" t="str">
        <f t="shared" si="363"/>
        <v/>
      </c>
      <c r="P350" s="252" t="str">
        <f t="shared" si="364"/>
        <v/>
      </c>
      <c r="Q350" s="254" t="str">
        <f t="shared" si="365"/>
        <v/>
      </c>
      <c r="R350" s="252" t="str">
        <f t="shared" si="311"/>
        <v/>
      </c>
      <c r="S350" s="258" t="str">
        <f t="shared" si="358"/>
        <v/>
      </c>
      <c r="T350" s="252" t="str">
        <f t="shared" si="359"/>
        <v/>
      </c>
      <c r="U350" s="258" t="str">
        <f t="shared" si="360"/>
        <v/>
      </c>
      <c r="V350" s="252" t="str">
        <f t="shared" si="361"/>
        <v/>
      </c>
      <c r="W350" s="258" t="str">
        <f t="shared" si="362"/>
        <v/>
      </c>
      <c r="X350" s="120"/>
      <c r="Y350" s="267"/>
      <c r="Z350" s="4" t="b">
        <f t="shared" si="312"/>
        <v>1</v>
      </c>
      <c r="AA350" s="4" t="b">
        <f t="shared" si="313"/>
        <v>0</v>
      </c>
      <c r="AB350" s="61" t="str">
        <f t="shared" si="314"/>
        <v/>
      </c>
      <c r="AC350" s="61" t="str">
        <f t="shared" si="315"/>
        <v/>
      </c>
      <c r="AD350" s="61" t="str">
        <f t="shared" si="316"/>
        <v/>
      </c>
      <c r="AE350" s="61" t="str">
        <f t="shared" si="317"/>
        <v/>
      </c>
      <c r="AF350" s="232" t="str">
        <f t="shared" si="318"/>
        <v/>
      </c>
      <c r="AG350" s="61" t="str">
        <f t="shared" si="319"/>
        <v/>
      </c>
      <c r="AH350" s="61" t="b">
        <f t="shared" si="320"/>
        <v>0</v>
      </c>
      <c r="AI350" s="61" t="b">
        <f t="shared" si="321"/>
        <v>1</v>
      </c>
      <c r="AJ350" s="61" t="b">
        <f t="shared" si="322"/>
        <v>1</v>
      </c>
      <c r="AK350" s="61" t="b">
        <f t="shared" si="323"/>
        <v>0</v>
      </c>
      <c r="AL350" s="61" t="b">
        <f t="shared" si="324"/>
        <v>0</v>
      </c>
      <c r="AM350" s="220" t="b">
        <f t="shared" si="325"/>
        <v>0</v>
      </c>
      <c r="AN350" s="220" t="b">
        <f t="shared" si="326"/>
        <v>0</v>
      </c>
      <c r="AO350" s="220" t="str">
        <f t="shared" si="327"/>
        <v/>
      </c>
      <c r="AP350" s="220" t="str">
        <f t="shared" si="328"/>
        <v/>
      </c>
      <c r="AQ350" s="220" t="str">
        <f t="shared" si="329"/>
        <v/>
      </c>
      <c r="AR350" s="220" t="str">
        <f t="shared" si="330"/>
        <v/>
      </c>
      <c r="AS350" s="4" t="str">
        <f t="shared" si="331"/>
        <v/>
      </c>
      <c r="AT350" s="220" t="str">
        <f t="shared" si="332"/>
        <v/>
      </c>
      <c r="AU350" s="220" t="str">
        <f t="shared" si="333"/>
        <v/>
      </c>
      <c r="AV350" s="220" t="str">
        <f t="shared" si="334"/>
        <v/>
      </c>
      <c r="AW350" s="233" t="str">
        <f t="shared" si="335"/>
        <v/>
      </c>
      <c r="AX350" s="233" t="str">
        <f t="shared" si="336"/>
        <v/>
      </c>
      <c r="AY350" s="222" t="str">
        <f t="shared" si="337"/>
        <v/>
      </c>
      <c r="AZ350" s="222" t="str">
        <f t="shared" si="338"/>
        <v/>
      </c>
      <c r="BA350" s="220" t="str">
        <f t="shared" si="339"/>
        <v/>
      </c>
      <c r="BB350" s="222" t="str">
        <f t="shared" si="340"/>
        <v/>
      </c>
      <c r="BC350" s="233" t="str">
        <f t="shared" si="341"/>
        <v/>
      </c>
      <c r="BD350" s="222" t="str">
        <f t="shared" si="342"/>
        <v/>
      </c>
      <c r="BE350" s="222" t="str">
        <f t="shared" si="343"/>
        <v/>
      </c>
      <c r="BF350" s="222" t="str">
        <f t="shared" si="344"/>
        <v/>
      </c>
      <c r="BG350" s="222" t="str">
        <f t="shared" si="345"/>
        <v/>
      </c>
      <c r="BH350" s="222" t="str">
        <f t="shared" si="346"/>
        <v/>
      </c>
      <c r="BI350" s="222" t="str">
        <f t="shared" si="347"/>
        <v/>
      </c>
      <c r="BJ350" s="222" t="str">
        <f t="shared" si="348"/>
        <v/>
      </c>
      <c r="BK350" s="222" t="str">
        <f t="shared" si="349"/>
        <v/>
      </c>
      <c r="BL350" s="220" t="str">
        <f t="shared" si="350"/>
        <v/>
      </c>
      <c r="BM350" s="220" t="str">
        <f t="shared" si="351"/>
        <v/>
      </c>
      <c r="BN350" s="220" t="str">
        <f t="shared" si="352"/>
        <v/>
      </c>
      <c r="BO350" s="220" t="str">
        <f t="shared" si="353"/>
        <v/>
      </c>
      <c r="BP350" s="220" t="str">
        <f>IF(AM350,VLOOKUP(AT350,'Beschäftigungsgruppen Honorare'!$I$17:$J$23,2,FALSE),"")</f>
        <v/>
      </c>
      <c r="BQ350" s="220" t="str">
        <f>IF(AN350,INDEX('Beschäftigungsgruppen Honorare'!$J$28:$M$31,BO350,BN350),"")</f>
        <v/>
      </c>
      <c r="BR350" s="220" t="str">
        <f t="shared" si="354"/>
        <v/>
      </c>
      <c r="BS350" s="220" t="str">
        <f>IF(AM350,VLOOKUP(AT350,'Beschäftigungsgruppen Honorare'!$I$17:$L$23,3,FALSE),"")</f>
        <v/>
      </c>
      <c r="BT350" s="220" t="str">
        <f>IF(AM350,VLOOKUP(AT350,'Beschäftigungsgruppen Honorare'!$I$17:$L$23,4,FALSE),"")</f>
        <v/>
      </c>
      <c r="BU350" s="220" t="b">
        <f>E350&lt;&gt;config!$H$20</f>
        <v>1</v>
      </c>
      <c r="BV350" s="64" t="b">
        <f t="shared" si="355"/>
        <v>0</v>
      </c>
      <c r="BW350" s="53" t="b">
        <f t="shared" si="356"/>
        <v>0</v>
      </c>
      <c r="BX350" s="53"/>
      <c r="BY350" s="53"/>
      <c r="BZ350" s="53"/>
      <c r="CA350" s="53"/>
      <c r="CB350" s="53"/>
      <c r="CI350" s="53"/>
      <c r="CJ350" s="53"/>
      <c r="CK350" s="53"/>
    </row>
    <row r="351" spans="2:89" ht="15" customHeight="1" x14ac:dyDescent="0.2">
      <c r="B351" s="203" t="str">
        <f t="shared" si="357"/>
        <v/>
      </c>
      <c r="C351" s="217"/>
      <c r="D351" s="127"/>
      <c r="E351" s="96"/>
      <c r="F351" s="271"/>
      <c r="G351" s="180"/>
      <c r="H351" s="181"/>
      <c r="I351" s="219"/>
      <c r="J351" s="259"/>
      <c r="K351" s="181"/>
      <c r="L351" s="273"/>
      <c r="M351" s="207" t="str">
        <f t="shared" si="309"/>
        <v/>
      </c>
      <c r="N351" s="160" t="str">
        <f t="shared" si="310"/>
        <v/>
      </c>
      <c r="O351" s="161" t="str">
        <f t="shared" si="363"/>
        <v/>
      </c>
      <c r="P351" s="252" t="str">
        <f t="shared" si="364"/>
        <v/>
      </c>
      <c r="Q351" s="254" t="str">
        <f t="shared" si="365"/>
        <v/>
      </c>
      <c r="R351" s="252" t="str">
        <f t="shared" si="311"/>
        <v/>
      </c>
      <c r="S351" s="258" t="str">
        <f t="shared" si="358"/>
        <v/>
      </c>
      <c r="T351" s="252" t="str">
        <f t="shared" si="359"/>
        <v/>
      </c>
      <c r="U351" s="258" t="str">
        <f t="shared" si="360"/>
        <v/>
      </c>
      <c r="V351" s="252" t="str">
        <f t="shared" si="361"/>
        <v/>
      </c>
      <c r="W351" s="258" t="str">
        <f t="shared" si="362"/>
        <v/>
      </c>
      <c r="X351" s="120"/>
      <c r="Y351" s="267"/>
      <c r="Z351" s="4" t="b">
        <f t="shared" si="312"/>
        <v>1</v>
      </c>
      <c r="AA351" s="4" t="b">
        <f t="shared" si="313"/>
        <v>0</v>
      </c>
      <c r="AB351" s="61" t="str">
        <f t="shared" si="314"/>
        <v/>
      </c>
      <c r="AC351" s="61" t="str">
        <f t="shared" si="315"/>
        <v/>
      </c>
      <c r="AD351" s="61" t="str">
        <f t="shared" si="316"/>
        <v/>
      </c>
      <c r="AE351" s="61" t="str">
        <f t="shared" si="317"/>
        <v/>
      </c>
      <c r="AF351" s="232" t="str">
        <f t="shared" si="318"/>
        <v/>
      </c>
      <c r="AG351" s="61" t="str">
        <f t="shared" si="319"/>
        <v/>
      </c>
      <c r="AH351" s="61" t="b">
        <f t="shared" si="320"/>
        <v>0</v>
      </c>
      <c r="AI351" s="61" t="b">
        <f t="shared" si="321"/>
        <v>1</v>
      </c>
      <c r="AJ351" s="61" t="b">
        <f t="shared" si="322"/>
        <v>1</v>
      </c>
      <c r="AK351" s="61" t="b">
        <f t="shared" si="323"/>
        <v>0</v>
      </c>
      <c r="AL351" s="61" t="b">
        <f t="shared" si="324"/>
        <v>0</v>
      </c>
      <c r="AM351" s="220" t="b">
        <f t="shared" si="325"/>
        <v>0</v>
      </c>
      <c r="AN351" s="220" t="b">
        <f t="shared" si="326"/>
        <v>0</v>
      </c>
      <c r="AO351" s="220" t="str">
        <f t="shared" si="327"/>
        <v/>
      </c>
      <c r="AP351" s="220" t="str">
        <f t="shared" si="328"/>
        <v/>
      </c>
      <c r="AQ351" s="220" t="str">
        <f t="shared" si="329"/>
        <v/>
      </c>
      <c r="AR351" s="220" t="str">
        <f t="shared" si="330"/>
        <v/>
      </c>
      <c r="AS351" s="4" t="str">
        <f t="shared" si="331"/>
        <v/>
      </c>
      <c r="AT351" s="220" t="str">
        <f t="shared" si="332"/>
        <v/>
      </c>
      <c r="AU351" s="220" t="str">
        <f t="shared" si="333"/>
        <v/>
      </c>
      <c r="AV351" s="220" t="str">
        <f t="shared" si="334"/>
        <v/>
      </c>
      <c r="AW351" s="233" t="str">
        <f t="shared" si="335"/>
        <v/>
      </c>
      <c r="AX351" s="233" t="str">
        <f t="shared" si="336"/>
        <v/>
      </c>
      <c r="AY351" s="222" t="str">
        <f t="shared" si="337"/>
        <v/>
      </c>
      <c r="AZ351" s="222" t="str">
        <f t="shared" si="338"/>
        <v/>
      </c>
      <c r="BA351" s="220" t="str">
        <f t="shared" si="339"/>
        <v/>
      </c>
      <c r="BB351" s="222" t="str">
        <f t="shared" si="340"/>
        <v/>
      </c>
      <c r="BC351" s="233" t="str">
        <f t="shared" si="341"/>
        <v/>
      </c>
      <c r="BD351" s="222" t="str">
        <f t="shared" si="342"/>
        <v/>
      </c>
      <c r="BE351" s="222" t="str">
        <f t="shared" si="343"/>
        <v/>
      </c>
      <c r="BF351" s="222" t="str">
        <f t="shared" si="344"/>
        <v/>
      </c>
      <c r="BG351" s="222" t="str">
        <f t="shared" si="345"/>
        <v/>
      </c>
      <c r="BH351" s="222" t="str">
        <f t="shared" si="346"/>
        <v/>
      </c>
      <c r="BI351" s="222" t="str">
        <f t="shared" si="347"/>
        <v/>
      </c>
      <c r="BJ351" s="222" t="str">
        <f t="shared" si="348"/>
        <v/>
      </c>
      <c r="BK351" s="222" t="str">
        <f t="shared" si="349"/>
        <v/>
      </c>
      <c r="BL351" s="220" t="str">
        <f t="shared" si="350"/>
        <v/>
      </c>
      <c r="BM351" s="220" t="str">
        <f t="shared" si="351"/>
        <v/>
      </c>
      <c r="BN351" s="220" t="str">
        <f t="shared" si="352"/>
        <v/>
      </c>
      <c r="BO351" s="220" t="str">
        <f t="shared" si="353"/>
        <v/>
      </c>
      <c r="BP351" s="220" t="str">
        <f>IF(AM351,VLOOKUP(AT351,'Beschäftigungsgruppen Honorare'!$I$17:$J$23,2,FALSE),"")</f>
        <v/>
      </c>
      <c r="BQ351" s="220" t="str">
        <f>IF(AN351,INDEX('Beschäftigungsgruppen Honorare'!$J$28:$M$31,BO351,BN351),"")</f>
        <v/>
      </c>
      <c r="BR351" s="220" t="str">
        <f t="shared" si="354"/>
        <v/>
      </c>
      <c r="BS351" s="220" t="str">
        <f>IF(AM351,VLOOKUP(AT351,'Beschäftigungsgruppen Honorare'!$I$17:$L$23,3,FALSE),"")</f>
        <v/>
      </c>
      <c r="BT351" s="220" t="str">
        <f>IF(AM351,VLOOKUP(AT351,'Beschäftigungsgruppen Honorare'!$I$17:$L$23,4,FALSE),"")</f>
        <v/>
      </c>
      <c r="BU351" s="220" t="b">
        <f>E351&lt;&gt;config!$H$20</f>
        <v>1</v>
      </c>
      <c r="BV351" s="64" t="b">
        <f t="shared" si="355"/>
        <v>0</v>
      </c>
      <c r="BW351" s="53" t="b">
        <f t="shared" si="356"/>
        <v>0</v>
      </c>
      <c r="BX351" s="53"/>
      <c r="BY351" s="53"/>
      <c r="BZ351" s="53"/>
      <c r="CA351" s="53"/>
      <c r="CB351" s="53"/>
      <c r="CI351" s="53"/>
      <c r="CJ351" s="53"/>
      <c r="CK351" s="53"/>
    </row>
    <row r="352" spans="2:89" ht="15" customHeight="1" x14ac:dyDescent="0.2">
      <c r="B352" s="203" t="str">
        <f t="shared" si="357"/>
        <v/>
      </c>
      <c r="C352" s="217"/>
      <c r="D352" s="127"/>
      <c r="E352" s="96"/>
      <c r="F352" s="271"/>
      <c r="G352" s="180"/>
      <c r="H352" s="181"/>
      <c r="I352" s="219"/>
      <c r="J352" s="259"/>
      <c r="K352" s="181"/>
      <c r="L352" s="273"/>
      <c r="M352" s="207" t="str">
        <f t="shared" si="309"/>
        <v/>
      </c>
      <c r="N352" s="160" t="str">
        <f t="shared" si="310"/>
        <v/>
      </c>
      <c r="O352" s="161" t="str">
        <f t="shared" si="363"/>
        <v/>
      </c>
      <c r="P352" s="252" t="str">
        <f t="shared" si="364"/>
        <v/>
      </c>
      <c r="Q352" s="254" t="str">
        <f t="shared" si="365"/>
        <v/>
      </c>
      <c r="R352" s="252" t="str">
        <f t="shared" si="311"/>
        <v/>
      </c>
      <c r="S352" s="258" t="str">
        <f t="shared" si="358"/>
        <v/>
      </c>
      <c r="T352" s="252" t="str">
        <f t="shared" si="359"/>
        <v/>
      </c>
      <c r="U352" s="258" t="str">
        <f t="shared" si="360"/>
        <v/>
      </c>
      <c r="V352" s="252" t="str">
        <f t="shared" si="361"/>
        <v/>
      </c>
      <c r="W352" s="258" t="str">
        <f t="shared" si="362"/>
        <v/>
      </c>
      <c r="X352" s="120"/>
      <c r="Y352" s="267"/>
      <c r="Z352" s="4" t="b">
        <f t="shared" si="312"/>
        <v>1</v>
      </c>
      <c r="AA352" s="4" t="b">
        <f t="shared" si="313"/>
        <v>0</v>
      </c>
      <c r="AB352" s="61" t="str">
        <f t="shared" si="314"/>
        <v/>
      </c>
      <c r="AC352" s="61" t="str">
        <f t="shared" si="315"/>
        <v/>
      </c>
      <c r="AD352" s="61" t="str">
        <f t="shared" si="316"/>
        <v/>
      </c>
      <c r="AE352" s="61" t="str">
        <f t="shared" si="317"/>
        <v/>
      </c>
      <c r="AF352" s="232" t="str">
        <f t="shared" si="318"/>
        <v/>
      </c>
      <c r="AG352" s="61" t="str">
        <f t="shared" si="319"/>
        <v/>
      </c>
      <c r="AH352" s="61" t="b">
        <f t="shared" si="320"/>
        <v>0</v>
      </c>
      <c r="AI352" s="61" t="b">
        <f t="shared" si="321"/>
        <v>1</v>
      </c>
      <c r="AJ352" s="61" t="b">
        <f t="shared" si="322"/>
        <v>1</v>
      </c>
      <c r="AK352" s="61" t="b">
        <f t="shared" si="323"/>
        <v>0</v>
      </c>
      <c r="AL352" s="61" t="b">
        <f t="shared" si="324"/>
        <v>0</v>
      </c>
      <c r="AM352" s="220" t="b">
        <f t="shared" si="325"/>
        <v>0</v>
      </c>
      <c r="AN352" s="220" t="b">
        <f t="shared" si="326"/>
        <v>0</v>
      </c>
      <c r="AO352" s="220" t="str">
        <f t="shared" si="327"/>
        <v/>
      </c>
      <c r="AP352" s="220" t="str">
        <f t="shared" si="328"/>
        <v/>
      </c>
      <c r="AQ352" s="220" t="str">
        <f t="shared" si="329"/>
        <v/>
      </c>
      <c r="AR352" s="220" t="str">
        <f t="shared" si="330"/>
        <v/>
      </c>
      <c r="AS352" s="4" t="str">
        <f t="shared" si="331"/>
        <v/>
      </c>
      <c r="AT352" s="220" t="str">
        <f t="shared" si="332"/>
        <v/>
      </c>
      <c r="AU352" s="220" t="str">
        <f t="shared" si="333"/>
        <v/>
      </c>
      <c r="AV352" s="220" t="str">
        <f t="shared" si="334"/>
        <v/>
      </c>
      <c r="AW352" s="233" t="str">
        <f t="shared" si="335"/>
        <v/>
      </c>
      <c r="AX352" s="233" t="str">
        <f t="shared" si="336"/>
        <v/>
      </c>
      <c r="AY352" s="222" t="str">
        <f t="shared" si="337"/>
        <v/>
      </c>
      <c r="AZ352" s="222" t="str">
        <f t="shared" si="338"/>
        <v/>
      </c>
      <c r="BA352" s="220" t="str">
        <f t="shared" si="339"/>
        <v/>
      </c>
      <c r="BB352" s="222" t="str">
        <f t="shared" si="340"/>
        <v/>
      </c>
      <c r="BC352" s="233" t="str">
        <f t="shared" si="341"/>
        <v/>
      </c>
      <c r="BD352" s="222" t="str">
        <f t="shared" si="342"/>
        <v/>
      </c>
      <c r="BE352" s="222" t="str">
        <f t="shared" si="343"/>
        <v/>
      </c>
      <c r="BF352" s="222" t="str">
        <f t="shared" si="344"/>
        <v/>
      </c>
      <c r="BG352" s="222" t="str">
        <f t="shared" si="345"/>
        <v/>
      </c>
      <c r="BH352" s="222" t="str">
        <f t="shared" si="346"/>
        <v/>
      </c>
      <c r="BI352" s="222" t="str">
        <f t="shared" si="347"/>
        <v/>
      </c>
      <c r="BJ352" s="222" t="str">
        <f t="shared" si="348"/>
        <v/>
      </c>
      <c r="BK352" s="222" t="str">
        <f t="shared" si="349"/>
        <v/>
      </c>
      <c r="BL352" s="220" t="str">
        <f t="shared" si="350"/>
        <v/>
      </c>
      <c r="BM352" s="220" t="str">
        <f t="shared" si="351"/>
        <v/>
      </c>
      <c r="BN352" s="220" t="str">
        <f t="shared" si="352"/>
        <v/>
      </c>
      <c r="BO352" s="220" t="str">
        <f t="shared" si="353"/>
        <v/>
      </c>
      <c r="BP352" s="220" t="str">
        <f>IF(AM352,VLOOKUP(AT352,'Beschäftigungsgruppen Honorare'!$I$17:$J$23,2,FALSE),"")</f>
        <v/>
      </c>
      <c r="BQ352" s="220" t="str">
        <f>IF(AN352,INDEX('Beschäftigungsgruppen Honorare'!$J$28:$M$31,BO352,BN352),"")</f>
        <v/>
      </c>
      <c r="BR352" s="220" t="str">
        <f t="shared" si="354"/>
        <v/>
      </c>
      <c r="BS352" s="220" t="str">
        <f>IF(AM352,VLOOKUP(AT352,'Beschäftigungsgruppen Honorare'!$I$17:$L$23,3,FALSE),"")</f>
        <v/>
      </c>
      <c r="BT352" s="220" t="str">
        <f>IF(AM352,VLOOKUP(AT352,'Beschäftigungsgruppen Honorare'!$I$17:$L$23,4,FALSE),"")</f>
        <v/>
      </c>
      <c r="BU352" s="220" t="b">
        <f>E352&lt;&gt;config!$H$20</f>
        <v>1</v>
      </c>
      <c r="BV352" s="64" t="b">
        <f t="shared" si="355"/>
        <v>0</v>
      </c>
      <c r="BW352" s="53" t="b">
        <f t="shared" si="356"/>
        <v>0</v>
      </c>
      <c r="BX352" s="53"/>
      <c r="BY352" s="53"/>
      <c r="BZ352" s="53"/>
      <c r="CA352" s="53"/>
      <c r="CB352" s="53"/>
      <c r="CI352" s="53"/>
      <c r="CJ352" s="53"/>
      <c r="CK352" s="53"/>
    </row>
    <row r="353" spans="2:89" ht="15" customHeight="1" x14ac:dyDescent="0.2">
      <c r="B353" s="203" t="str">
        <f t="shared" si="357"/>
        <v/>
      </c>
      <c r="C353" s="217"/>
      <c r="D353" s="127"/>
      <c r="E353" s="96"/>
      <c r="F353" s="271"/>
      <c r="G353" s="180"/>
      <c r="H353" s="181"/>
      <c r="I353" s="219"/>
      <c r="J353" s="259"/>
      <c r="K353" s="181"/>
      <c r="L353" s="273"/>
      <c r="M353" s="207" t="str">
        <f t="shared" si="309"/>
        <v/>
      </c>
      <c r="N353" s="160" t="str">
        <f t="shared" si="310"/>
        <v/>
      </c>
      <c r="O353" s="161" t="str">
        <f t="shared" si="363"/>
        <v/>
      </c>
      <c r="P353" s="252" t="str">
        <f t="shared" si="364"/>
        <v/>
      </c>
      <c r="Q353" s="254" t="str">
        <f t="shared" si="365"/>
        <v/>
      </c>
      <c r="R353" s="252" t="str">
        <f t="shared" si="311"/>
        <v/>
      </c>
      <c r="S353" s="258" t="str">
        <f t="shared" si="358"/>
        <v/>
      </c>
      <c r="T353" s="252" t="str">
        <f t="shared" si="359"/>
        <v/>
      </c>
      <c r="U353" s="258" t="str">
        <f t="shared" si="360"/>
        <v/>
      </c>
      <c r="V353" s="252" t="str">
        <f t="shared" si="361"/>
        <v/>
      </c>
      <c r="W353" s="258" t="str">
        <f t="shared" si="362"/>
        <v/>
      </c>
      <c r="X353" s="120"/>
      <c r="Y353" s="267"/>
      <c r="Z353" s="4" t="b">
        <f t="shared" si="312"/>
        <v>1</v>
      </c>
      <c r="AA353" s="4" t="b">
        <f t="shared" si="313"/>
        <v>0</v>
      </c>
      <c r="AB353" s="61" t="str">
        <f t="shared" si="314"/>
        <v/>
      </c>
      <c r="AC353" s="61" t="str">
        <f t="shared" si="315"/>
        <v/>
      </c>
      <c r="AD353" s="61" t="str">
        <f t="shared" si="316"/>
        <v/>
      </c>
      <c r="AE353" s="61" t="str">
        <f t="shared" si="317"/>
        <v/>
      </c>
      <c r="AF353" s="232" t="str">
        <f t="shared" si="318"/>
        <v/>
      </c>
      <c r="AG353" s="61" t="str">
        <f t="shared" si="319"/>
        <v/>
      </c>
      <c r="AH353" s="61" t="b">
        <f t="shared" si="320"/>
        <v>0</v>
      </c>
      <c r="AI353" s="61" t="b">
        <f t="shared" si="321"/>
        <v>1</v>
      </c>
      <c r="AJ353" s="61" t="b">
        <f t="shared" si="322"/>
        <v>1</v>
      </c>
      <c r="AK353" s="61" t="b">
        <f t="shared" si="323"/>
        <v>0</v>
      </c>
      <c r="AL353" s="61" t="b">
        <f t="shared" si="324"/>
        <v>0</v>
      </c>
      <c r="AM353" s="220" t="b">
        <f t="shared" si="325"/>
        <v>0</v>
      </c>
      <c r="AN353" s="220" t="b">
        <f t="shared" si="326"/>
        <v>0</v>
      </c>
      <c r="AO353" s="220" t="str">
        <f t="shared" si="327"/>
        <v/>
      </c>
      <c r="AP353" s="220" t="str">
        <f t="shared" si="328"/>
        <v/>
      </c>
      <c r="AQ353" s="220" t="str">
        <f t="shared" si="329"/>
        <v/>
      </c>
      <c r="AR353" s="220" t="str">
        <f t="shared" si="330"/>
        <v/>
      </c>
      <c r="AS353" s="4" t="str">
        <f t="shared" si="331"/>
        <v/>
      </c>
      <c r="AT353" s="220" t="str">
        <f t="shared" si="332"/>
        <v/>
      </c>
      <c r="AU353" s="220" t="str">
        <f t="shared" si="333"/>
        <v/>
      </c>
      <c r="AV353" s="220" t="str">
        <f t="shared" si="334"/>
        <v/>
      </c>
      <c r="AW353" s="233" t="str">
        <f t="shared" si="335"/>
        <v/>
      </c>
      <c r="AX353" s="233" t="str">
        <f t="shared" si="336"/>
        <v/>
      </c>
      <c r="AY353" s="222" t="str">
        <f t="shared" si="337"/>
        <v/>
      </c>
      <c r="AZ353" s="222" t="str">
        <f t="shared" si="338"/>
        <v/>
      </c>
      <c r="BA353" s="220" t="str">
        <f t="shared" si="339"/>
        <v/>
      </c>
      <c r="BB353" s="222" t="str">
        <f t="shared" si="340"/>
        <v/>
      </c>
      <c r="BC353" s="233" t="str">
        <f t="shared" si="341"/>
        <v/>
      </c>
      <c r="BD353" s="222" t="str">
        <f t="shared" si="342"/>
        <v/>
      </c>
      <c r="BE353" s="222" t="str">
        <f t="shared" si="343"/>
        <v/>
      </c>
      <c r="BF353" s="222" t="str">
        <f t="shared" si="344"/>
        <v/>
      </c>
      <c r="BG353" s="222" t="str">
        <f t="shared" si="345"/>
        <v/>
      </c>
      <c r="BH353" s="222" t="str">
        <f t="shared" si="346"/>
        <v/>
      </c>
      <c r="BI353" s="222" t="str">
        <f t="shared" si="347"/>
        <v/>
      </c>
      <c r="BJ353" s="222" t="str">
        <f t="shared" si="348"/>
        <v/>
      </c>
      <c r="BK353" s="222" t="str">
        <f t="shared" si="349"/>
        <v/>
      </c>
      <c r="BL353" s="220" t="str">
        <f t="shared" si="350"/>
        <v/>
      </c>
      <c r="BM353" s="220" t="str">
        <f t="shared" si="351"/>
        <v/>
      </c>
      <c r="BN353" s="220" t="str">
        <f t="shared" si="352"/>
        <v/>
      </c>
      <c r="BO353" s="220" t="str">
        <f t="shared" si="353"/>
        <v/>
      </c>
      <c r="BP353" s="220" t="str">
        <f>IF(AM353,VLOOKUP(AT353,'Beschäftigungsgruppen Honorare'!$I$17:$J$23,2,FALSE),"")</f>
        <v/>
      </c>
      <c r="BQ353" s="220" t="str">
        <f>IF(AN353,INDEX('Beschäftigungsgruppen Honorare'!$J$28:$M$31,BO353,BN353),"")</f>
        <v/>
      </c>
      <c r="BR353" s="220" t="str">
        <f t="shared" si="354"/>
        <v/>
      </c>
      <c r="BS353" s="220" t="str">
        <f>IF(AM353,VLOOKUP(AT353,'Beschäftigungsgruppen Honorare'!$I$17:$L$23,3,FALSE),"")</f>
        <v/>
      </c>
      <c r="BT353" s="220" t="str">
        <f>IF(AM353,VLOOKUP(AT353,'Beschäftigungsgruppen Honorare'!$I$17:$L$23,4,FALSE),"")</f>
        <v/>
      </c>
      <c r="BU353" s="220" t="b">
        <f>E353&lt;&gt;config!$H$20</f>
        <v>1</v>
      </c>
      <c r="BV353" s="64" t="b">
        <f t="shared" si="355"/>
        <v>0</v>
      </c>
      <c r="BW353" s="53" t="b">
        <f t="shared" si="356"/>
        <v>0</v>
      </c>
      <c r="BX353" s="53"/>
      <c r="BY353" s="53"/>
      <c r="BZ353" s="53"/>
      <c r="CA353" s="53"/>
      <c r="CB353" s="53"/>
      <c r="CI353" s="53"/>
      <c r="CJ353" s="53"/>
      <c r="CK353" s="53"/>
    </row>
    <row r="354" spans="2:89" ht="15" customHeight="1" x14ac:dyDescent="0.2">
      <c r="B354" s="203" t="str">
        <f t="shared" si="357"/>
        <v/>
      </c>
      <c r="C354" s="217"/>
      <c r="D354" s="127"/>
      <c r="E354" s="96"/>
      <c r="F354" s="271"/>
      <c r="G354" s="180"/>
      <c r="H354" s="181"/>
      <c r="I354" s="219"/>
      <c r="J354" s="259"/>
      <c r="K354" s="181"/>
      <c r="L354" s="273"/>
      <c r="M354" s="207" t="str">
        <f t="shared" si="309"/>
        <v/>
      </c>
      <c r="N354" s="160" t="str">
        <f t="shared" si="310"/>
        <v/>
      </c>
      <c r="O354" s="161" t="str">
        <f t="shared" si="363"/>
        <v/>
      </c>
      <c r="P354" s="252" t="str">
        <f t="shared" si="364"/>
        <v/>
      </c>
      <c r="Q354" s="254" t="str">
        <f t="shared" si="365"/>
        <v/>
      </c>
      <c r="R354" s="252" t="str">
        <f t="shared" si="311"/>
        <v/>
      </c>
      <c r="S354" s="258" t="str">
        <f t="shared" si="358"/>
        <v/>
      </c>
      <c r="T354" s="252" t="str">
        <f t="shared" si="359"/>
        <v/>
      </c>
      <c r="U354" s="258" t="str">
        <f t="shared" si="360"/>
        <v/>
      </c>
      <c r="V354" s="252" t="str">
        <f t="shared" si="361"/>
        <v/>
      </c>
      <c r="W354" s="258" t="str">
        <f t="shared" si="362"/>
        <v/>
      </c>
      <c r="X354" s="120"/>
      <c r="Y354" s="267"/>
      <c r="Z354" s="4" t="b">
        <f t="shared" si="312"/>
        <v>1</v>
      </c>
      <c r="AA354" s="4" t="b">
        <f t="shared" si="313"/>
        <v>0</v>
      </c>
      <c r="AB354" s="61" t="str">
        <f t="shared" si="314"/>
        <v/>
      </c>
      <c r="AC354" s="61" t="str">
        <f t="shared" si="315"/>
        <v/>
      </c>
      <c r="AD354" s="61" t="str">
        <f t="shared" si="316"/>
        <v/>
      </c>
      <c r="AE354" s="61" t="str">
        <f t="shared" si="317"/>
        <v/>
      </c>
      <c r="AF354" s="232" t="str">
        <f t="shared" si="318"/>
        <v/>
      </c>
      <c r="AG354" s="61" t="str">
        <f t="shared" si="319"/>
        <v/>
      </c>
      <c r="AH354" s="61" t="b">
        <f t="shared" si="320"/>
        <v>0</v>
      </c>
      <c r="AI354" s="61" t="b">
        <f t="shared" si="321"/>
        <v>1</v>
      </c>
      <c r="AJ354" s="61" t="b">
        <f t="shared" si="322"/>
        <v>1</v>
      </c>
      <c r="AK354" s="61" t="b">
        <f t="shared" si="323"/>
        <v>0</v>
      </c>
      <c r="AL354" s="61" t="b">
        <f t="shared" si="324"/>
        <v>0</v>
      </c>
      <c r="AM354" s="220" t="b">
        <f t="shared" si="325"/>
        <v>0</v>
      </c>
      <c r="AN354" s="220" t="b">
        <f t="shared" si="326"/>
        <v>0</v>
      </c>
      <c r="AO354" s="220" t="str">
        <f t="shared" si="327"/>
        <v/>
      </c>
      <c r="AP354" s="220" t="str">
        <f t="shared" si="328"/>
        <v/>
      </c>
      <c r="AQ354" s="220" t="str">
        <f t="shared" si="329"/>
        <v/>
      </c>
      <c r="AR354" s="220" t="str">
        <f t="shared" si="330"/>
        <v/>
      </c>
      <c r="AS354" s="4" t="str">
        <f t="shared" si="331"/>
        <v/>
      </c>
      <c r="AT354" s="220" t="str">
        <f t="shared" si="332"/>
        <v/>
      </c>
      <c r="AU354" s="220" t="str">
        <f t="shared" si="333"/>
        <v/>
      </c>
      <c r="AV354" s="220" t="str">
        <f t="shared" si="334"/>
        <v/>
      </c>
      <c r="AW354" s="233" t="str">
        <f t="shared" si="335"/>
        <v/>
      </c>
      <c r="AX354" s="233" t="str">
        <f t="shared" si="336"/>
        <v/>
      </c>
      <c r="AY354" s="222" t="str">
        <f t="shared" si="337"/>
        <v/>
      </c>
      <c r="AZ354" s="222" t="str">
        <f t="shared" si="338"/>
        <v/>
      </c>
      <c r="BA354" s="220" t="str">
        <f t="shared" si="339"/>
        <v/>
      </c>
      <c r="BB354" s="222" t="str">
        <f t="shared" si="340"/>
        <v/>
      </c>
      <c r="BC354" s="233" t="str">
        <f t="shared" si="341"/>
        <v/>
      </c>
      <c r="BD354" s="222" t="str">
        <f t="shared" si="342"/>
        <v/>
      </c>
      <c r="BE354" s="222" t="str">
        <f t="shared" si="343"/>
        <v/>
      </c>
      <c r="BF354" s="222" t="str">
        <f t="shared" si="344"/>
        <v/>
      </c>
      <c r="BG354" s="222" t="str">
        <f t="shared" si="345"/>
        <v/>
      </c>
      <c r="BH354" s="222" t="str">
        <f t="shared" si="346"/>
        <v/>
      </c>
      <c r="BI354" s="222" t="str">
        <f t="shared" si="347"/>
        <v/>
      </c>
      <c r="BJ354" s="222" t="str">
        <f t="shared" si="348"/>
        <v/>
      </c>
      <c r="BK354" s="222" t="str">
        <f t="shared" si="349"/>
        <v/>
      </c>
      <c r="BL354" s="220" t="str">
        <f t="shared" si="350"/>
        <v/>
      </c>
      <c r="BM354" s="220" t="str">
        <f t="shared" si="351"/>
        <v/>
      </c>
      <c r="BN354" s="220" t="str">
        <f t="shared" si="352"/>
        <v/>
      </c>
      <c r="BO354" s="220" t="str">
        <f t="shared" si="353"/>
        <v/>
      </c>
      <c r="BP354" s="220" t="str">
        <f>IF(AM354,VLOOKUP(AT354,'Beschäftigungsgruppen Honorare'!$I$17:$J$23,2,FALSE),"")</f>
        <v/>
      </c>
      <c r="BQ354" s="220" t="str">
        <f>IF(AN354,INDEX('Beschäftigungsgruppen Honorare'!$J$28:$M$31,BO354,BN354),"")</f>
        <v/>
      </c>
      <c r="BR354" s="220" t="str">
        <f t="shared" si="354"/>
        <v/>
      </c>
      <c r="BS354" s="220" t="str">
        <f>IF(AM354,VLOOKUP(AT354,'Beschäftigungsgruppen Honorare'!$I$17:$L$23,3,FALSE),"")</f>
        <v/>
      </c>
      <c r="BT354" s="220" t="str">
        <f>IF(AM354,VLOOKUP(AT354,'Beschäftigungsgruppen Honorare'!$I$17:$L$23,4,FALSE),"")</f>
        <v/>
      </c>
      <c r="BU354" s="220" t="b">
        <f>E354&lt;&gt;config!$H$20</f>
        <v>1</v>
      </c>
      <c r="BV354" s="64" t="b">
        <f t="shared" si="355"/>
        <v>0</v>
      </c>
      <c r="BW354" s="53" t="b">
        <f t="shared" si="356"/>
        <v>0</v>
      </c>
      <c r="BX354" s="53"/>
      <c r="BY354" s="53"/>
      <c r="BZ354" s="53"/>
      <c r="CA354" s="53"/>
      <c r="CB354" s="53"/>
      <c r="CI354" s="53"/>
      <c r="CJ354" s="53"/>
      <c r="CK354" s="53"/>
    </row>
    <row r="355" spans="2:89" ht="15" customHeight="1" x14ac:dyDescent="0.2">
      <c r="B355" s="203" t="str">
        <f t="shared" si="357"/>
        <v/>
      </c>
      <c r="C355" s="217"/>
      <c r="D355" s="127"/>
      <c r="E355" s="96"/>
      <c r="F355" s="271"/>
      <c r="G355" s="180"/>
      <c r="H355" s="181"/>
      <c r="I355" s="219"/>
      <c r="J355" s="259"/>
      <c r="K355" s="181"/>
      <c r="L355" s="273"/>
      <c r="M355" s="207" t="str">
        <f t="shared" si="309"/>
        <v/>
      </c>
      <c r="N355" s="160" t="str">
        <f t="shared" si="310"/>
        <v/>
      </c>
      <c r="O355" s="161" t="str">
        <f t="shared" si="363"/>
        <v/>
      </c>
      <c r="P355" s="252" t="str">
        <f t="shared" si="364"/>
        <v/>
      </c>
      <c r="Q355" s="254" t="str">
        <f t="shared" si="365"/>
        <v/>
      </c>
      <c r="R355" s="252" t="str">
        <f t="shared" si="311"/>
        <v/>
      </c>
      <c r="S355" s="258" t="str">
        <f t="shared" si="358"/>
        <v/>
      </c>
      <c r="T355" s="252" t="str">
        <f t="shared" si="359"/>
        <v/>
      </c>
      <c r="U355" s="258" t="str">
        <f t="shared" si="360"/>
        <v/>
      </c>
      <c r="V355" s="252" t="str">
        <f t="shared" si="361"/>
        <v/>
      </c>
      <c r="W355" s="258" t="str">
        <f t="shared" si="362"/>
        <v/>
      </c>
      <c r="X355" s="120"/>
      <c r="Y355" s="267"/>
      <c r="Z355" s="4" t="b">
        <f t="shared" si="312"/>
        <v>1</v>
      </c>
      <c r="AA355" s="4" t="b">
        <f t="shared" si="313"/>
        <v>0</v>
      </c>
      <c r="AB355" s="61" t="str">
        <f t="shared" si="314"/>
        <v/>
      </c>
      <c r="AC355" s="61" t="str">
        <f t="shared" si="315"/>
        <v/>
      </c>
      <c r="AD355" s="61" t="str">
        <f t="shared" si="316"/>
        <v/>
      </c>
      <c r="AE355" s="61" t="str">
        <f t="shared" si="317"/>
        <v/>
      </c>
      <c r="AF355" s="232" t="str">
        <f t="shared" si="318"/>
        <v/>
      </c>
      <c r="AG355" s="61" t="str">
        <f t="shared" si="319"/>
        <v/>
      </c>
      <c r="AH355" s="61" t="b">
        <f t="shared" si="320"/>
        <v>0</v>
      </c>
      <c r="AI355" s="61" t="b">
        <f t="shared" si="321"/>
        <v>1</v>
      </c>
      <c r="AJ355" s="61" t="b">
        <f t="shared" si="322"/>
        <v>1</v>
      </c>
      <c r="AK355" s="61" t="b">
        <f t="shared" si="323"/>
        <v>0</v>
      </c>
      <c r="AL355" s="61" t="b">
        <f t="shared" si="324"/>
        <v>0</v>
      </c>
      <c r="AM355" s="220" t="b">
        <f t="shared" si="325"/>
        <v>0</v>
      </c>
      <c r="AN355" s="220" t="b">
        <f t="shared" si="326"/>
        <v>0</v>
      </c>
      <c r="AO355" s="220" t="str">
        <f t="shared" si="327"/>
        <v/>
      </c>
      <c r="AP355" s="220" t="str">
        <f t="shared" si="328"/>
        <v/>
      </c>
      <c r="AQ355" s="220" t="str">
        <f t="shared" si="329"/>
        <v/>
      </c>
      <c r="AR355" s="220" t="str">
        <f t="shared" si="330"/>
        <v/>
      </c>
      <c r="AS355" s="4" t="str">
        <f t="shared" si="331"/>
        <v/>
      </c>
      <c r="AT355" s="220" t="str">
        <f t="shared" si="332"/>
        <v/>
      </c>
      <c r="AU355" s="220" t="str">
        <f t="shared" si="333"/>
        <v/>
      </c>
      <c r="AV355" s="220" t="str">
        <f t="shared" si="334"/>
        <v/>
      </c>
      <c r="AW355" s="233" t="str">
        <f t="shared" si="335"/>
        <v/>
      </c>
      <c r="AX355" s="233" t="str">
        <f t="shared" si="336"/>
        <v/>
      </c>
      <c r="AY355" s="222" t="str">
        <f t="shared" si="337"/>
        <v/>
      </c>
      <c r="AZ355" s="222" t="str">
        <f t="shared" si="338"/>
        <v/>
      </c>
      <c r="BA355" s="220" t="str">
        <f t="shared" si="339"/>
        <v/>
      </c>
      <c r="BB355" s="222" t="str">
        <f t="shared" si="340"/>
        <v/>
      </c>
      <c r="BC355" s="233" t="str">
        <f t="shared" si="341"/>
        <v/>
      </c>
      <c r="BD355" s="222" t="str">
        <f t="shared" si="342"/>
        <v/>
      </c>
      <c r="BE355" s="222" t="str">
        <f t="shared" si="343"/>
        <v/>
      </c>
      <c r="BF355" s="222" t="str">
        <f t="shared" si="344"/>
        <v/>
      </c>
      <c r="BG355" s="222" t="str">
        <f t="shared" si="345"/>
        <v/>
      </c>
      <c r="BH355" s="222" t="str">
        <f t="shared" si="346"/>
        <v/>
      </c>
      <c r="BI355" s="222" t="str">
        <f t="shared" si="347"/>
        <v/>
      </c>
      <c r="BJ355" s="222" t="str">
        <f t="shared" si="348"/>
        <v/>
      </c>
      <c r="BK355" s="222" t="str">
        <f t="shared" si="349"/>
        <v/>
      </c>
      <c r="BL355" s="220" t="str">
        <f t="shared" si="350"/>
        <v/>
      </c>
      <c r="BM355" s="220" t="str">
        <f t="shared" si="351"/>
        <v/>
      </c>
      <c r="BN355" s="220" t="str">
        <f t="shared" si="352"/>
        <v/>
      </c>
      <c r="BO355" s="220" t="str">
        <f t="shared" si="353"/>
        <v/>
      </c>
      <c r="BP355" s="220" t="str">
        <f>IF(AM355,VLOOKUP(AT355,'Beschäftigungsgruppen Honorare'!$I$17:$J$23,2,FALSE),"")</f>
        <v/>
      </c>
      <c r="BQ355" s="220" t="str">
        <f>IF(AN355,INDEX('Beschäftigungsgruppen Honorare'!$J$28:$M$31,BO355,BN355),"")</f>
        <v/>
      </c>
      <c r="BR355" s="220" t="str">
        <f t="shared" si="354"/>
        <v/>
      </c>
      <c r="BS355" s="220" t="str">
        <f>IF(AM355,VLOOKUP(AT355,'Beschäftigungsgruppen Honorare'!$I$17:$L$23,3,FALSE),"")</f>
        <v/>
      </c>
      <c r="BT355" s="220" t="str">
        <f>IF(AM355,VLOOKUP(AT355,'Beschäftigungsgruppen Honorare'!$I$17:$L$23,4,FALSE),"")</f>
        <v/>
      </c>
      <c r="BU355" s="220" t="b">
        <f>E355&lt;&gt;config!$H$20</f>
        <v>1</v>
      </c>
      <c r="BV355" s="64" t="b">
        <f t="shared" si="355"/>
        <v>0</v>
      </c>
      <c r="BW355" s="53" t="b">
        <f t="shared" si="356"/>
        <v>0</v>
      </c>
      <c r="BX355" s="53"/>
      <c r="BY355" s="53"/>
      <c r="BZ355" s="53"/>
      <c r="CA355" s="53"/>
      <c r="CB355" s="53"/>
      <c r="CI355" s="53"/>
      <c r="CJ355" s="53"/>
      <c r="CK355" s="53"/>
    </row>
    <row r="356" spans="2:89" ht="15" customHeight="1" x14ac:dyDescent="0.2">
      <c r="B356" s="203" t="str">
        <f t="shared" si="357"/>
        <v/>
      </c>
      <c r="C356" s="217"/>
      <c r="D356" s="127"/>
      <c r="E356" s="96"/>
      <c r="F356" s="271"/>
      <c r="G356" s="180"/>
      <c r="H356" s="181"/>
      <c r="I356" s="219"/>
      <c r="J356" s="259"/>
      <c r="K356" s="181"/>
      <c r="L356" s="273"/>
      <c r="M356" s="207" t="str">
        <f t="shared" si="309"/>
        <v/>
      </c>
      <c r="N356" s="160" t="str">
        <f t="shared" si="310"/>
        <v/>
      </c>
      <c r="O356" s="161" t="str">
        <f t="shared" si="363"/>
        <v/>
      </c>
      <c r="P356" s="252" t="str">
        <f t="shared" si="364"/>
        <v/>
      </c>
      <c r="Q356" s="254" t="str">
        <f t="shared" si="365"/>
        <v/>
      </c>
      <c r="R356" s="252" t="str">
        <f t="shared" si="311"/>
        <v/>
      </c>
      <c r="S356" s="258" t="str">
        <f t="shared" si="358"/>
        <v/>
      </c>
      <c r="T356" s="252" t="str">
        <f t="shared" si="359"/>
        <v/>
      </c>
      <c r="U356" s="258" t="str">
        <f t="shared" si="360"/>
        <v/>
      </c>
      <c r="V356" s="252" t="str">
        <f t="shared" si="361"/>
        <v/>
      </c>
      <c r="W356" s="258" t="str">
        <f t="shared" si="362"/>
        <v/>
      </c>
      <c r="X356" s="120"/>
      <c r="Y356" s="267"/>
      <c r="Z356" s="4" t="b">
        <f t="shared" si="312"/>
        <v>1</v>
      </c>
      <c r="AA356" s="4" t="b">
        <f t="shared" si="313"/>
        <v>0</v>
      </c>
      <c r="AB356" s="61" t="str">
        <f t="shared" si="314"/>
        <v/>
      </c>
      <c r="AC356" s="61" t="str">
        <f t="shared" si="315"/>
        <v/>
      </c>
      <c r="AD356" s="61" t="str">
        <f t="shared" si="316"/>
        <v/>
      </c>
      <c r="AE356" s="61" t="str">
        <f t="shared" si="317"/>
        <v/>
      </c>
      <c r="AF356" s="232" t="str">
        <f t="shared" si="318"/>
        <v/>
      </c>
      <c r="AG356" s="61" t="str">
        <f t="shared" si="319"/>
        <v/>
      </c>
      <c r="AH356" s="61" t="b">
        <f t="shared" si="320"/>
        <v>0</v>
      </c>
      <c r="AI356" s="61" t="b">
        <f t="shared" si="321"/>
        <v>1</v>
      </c>
      <c r="AJ356" s="61" t="b">
        <f t="shared" si="322"/>
        <v>1</v>
      </c>
      <c r="AK356" s="61" t="b">
        <f t="shared" si="323"/>
        <v>0</v>
      </c>
      <c r="AL356" s="61" t="b">
        <f t="shared" si="324"/>
        <v>0</v>
      </c>
      <c r="AM356" s="220" t="b">
        <f t="shared" si="325"/>
        <v>0</v>
      </c>
      <c r="AN356" s="220" t="b">
        <f t="shared" si="326"/>
        <v>0</v>
      </c>
      <c r="AO356" s="220" t="str">
        <f t="shared" si="327"/>
        <v/>
      </c>
      <c r="AP356" s="220" t="str">
        <f t="shared" si="328"/>
        <v/>
      </c>
      <c r="AQ356" s="220" t="str">
        <f t="shared" si="329"/>
        <v/>
      </c>
      <c r="AR356" s="220" t="str">
        <f t="shared" si="330"/>
        <v/>
      </c>
      <c r="AS356" s="4" t="str">
        <f t="shared" si="331"/>
        <v/>
      </c>
      <c r="AT356" s="220" t="str">
        <f t="shared" si="332"/>
        <v/>
      </c>
      <c r="AU356" s="220" t="str">
        <f t="shared" si="333"/>
        <v/>
      </c>
      <c r="AV356" s="220" t="str">
        <f t="shared" si="334"/>
        <v/>
      </c>
      <c r="AW356" s="233" t="str">
        <f t="shared" si="335"/>
        <v/>
      </c>
      <c r="AX356" s="233" t="str">
        <f t="shared" si="336"/>
        <v/>
      </c>
      <c r="AY356" s="222" t="str">
        <f t="shared" si="337"/>
        <v/>
      </c>
      <c r="AZ356" s="222" t="str">
        <f t="shared" si="338"/>
        <v/>
      </c>
      <c r="BA356" s="220" t="str">
        <f t="shared" si="339"/>
        <v/>
      </c>
      <c r="BB356" s="222" t="str">
        <f t="shared" si="340"/>
        <v/>
      </c>
      <c r="BC356" s="233" t="str">
        <f t="shared" si="341"/>
        <v/>
      </c>
      <c r="BD356" s="222" t="str">
        <f t="shared" si="342"/>
        <v/>
      </c>
      <c r="BE356" s="222" t="str">
        <f t="shared" si="343"/>
        <v/>
      </c>
      <c r="BF356" s="222" t="str">
        <f t="shared" si="344"/>
        <v/>
      </c>
      <c r="BG356" s="222" t="str">
        <f t="shared" si="345"/>
        <v/>
      </c>
      <c r="BH356" s="222" t="str">
        <f t="shared" si="346"/>
        <v/>
      </c>
      <c r="BI356" s="222" t="str">
        <f t="shared" si="347"/>
        <v/>
      </c>
      <c r="BJ356" s="222" t="str">
        <f t="shared" si="348"/>
        <v/>
      </c>
      <c r="BK356" s="222" t="str">
        <f t="shared" si="349"/>
        <v/>
      </c>
      <c r="BL356" s="220" t="str">
        <f t="shared" si="350"/>
        <v/>
      </c>
      <c r="BM356" s="220" t="str">
        <f t="shared" si="351"/>
        <v/>
      </c>
      <c r="BN356" s="220" t="str">
        <f t="shared" si="352"/>
        <v/>
      </c>
      <c r="BO356" s="220" t="str">
        <f t="shared" si="353"/>
        <v/>
      </c>
      <c r="BP356" s="220" t="str">
        <f>IF(AM356,VLOOKUP(AT356,'Beschäftigungsgruppen Honorare'!$I$17:$J$23,2,FALSE),"")</f>
        <v/>
      </c>
      <c r="BQ356" s="220" t="str">
        <f>IF(AN356,INDEX('Beschäftigungsgruppen Honorare'!$J$28:$M$31,BO356,BN356),"")</f>
        <v/>
      </c>
      <c r="BR356" s="220" t="str">
        <f t="shared" si="354"/>
        <v/>
      </c>
      <c r="BS356" s="220" t="str">
        <f>IF(AM356,VLOOKUP(AT356,'Beschäftigungsgruppen Honorare'!$I$17:$L$23,3,FALSE),"")</f>
        <v/>
      </c>
      <c r="BT356" s="220" t="str">
        <f>IF(AM356,VLOOKUP(AT356,'Beschäftigungsgruppen Honorare'!$I$17:$L$23,4,FALSE),"")</f>
        <v/>
      </c>
      <c r="BU356" s="220" t="b">
        <f>E356&lt;&gt;config!$H$20</f>
        <v>1</v>
      </c>
      <c r="BV356" s="64" t="b">
        <f t="shared" si="355"/>
        <v>0</v>
      </c>
      <c r="BW356" s="53" t="b">
        <f t="shared" si="356"/>
        <v>0</v>
      </c>
      <c r="BX356" s="53"/>
      <c r="BY356" s="53"/>
      <c r="BZ356" s="53"/>
      <c r="CA356" s="53"/>
      <c r="CB356" s="53"/>
      <c r="CI356" s="53"/>
      <c r="CJ356" s="53"/>
      <c r="CK356" s="53"/>
    </row>
    <row r="357" spans="2:89" ht="15" customHeight="1" x14ac:dyDescent="0.2">
      <c r="B357" s="203" t="str">
        <f t="shared" si="357"/>
        <v/>
      </c>
      <c r="C357" s="217"/>
      <c r="D357" s="127"/>
      <c r="E357" s="96"/>
      <c r="F357" s="271"/>
      <c r="G357" s="180"/>
      <c r="H357" s="181"/>
      <c r="I357" s="219"/>
      <c r="J357" s="259"/>
      <c r="K357" s="181"/>
      <c r="L357" s="273"/>
      <c r="M357" s="207" t="str">
        <f t="shared" si="309"/>
        <v/>
      </c>
      <c r="N357" s="160" t="str">
        <f t="shared" si="310"/>
        <v/>
      </c>
      <c r="O357" s="161" t="str">
        <f t="shared" si="363"/>
        <v/>
      </c>
      <c r="P357" s="252" t="str">
        <f t="shared" si="364"/>
        <v/>
      </c>
      <c r="Q357" s="254" t="str">
        <f t="shared" si="365"/>
        <v/>
      </c>
      <c r="R357" s="252" t="str">
        <f t="shared" si="311"/>
        <v/>
      </c>
      <c r="S357" s="258" t="str">
        <f t="shared" si="358"/>
        <v/>
      </c>
      <c r="T357" s="252" t="str">
        <f t="shared" si="359"/>
        <v/>
      </c>
      <c r="U357" s="258" t="str">
        <f t="shared" si="360"/>
        <v/>
      </c>
      <c r="V357" s="252" t="str">
        <f t="shared" si="361"/>
        <v/>
      </c>
      <c r="W357" s="258" t="str">
        <f t="shared" si="362"/>
        <v/>
      </c>
      <c r="X357" s="120"/>
      <c r="Y357" s="267"/>
      <c r="Z357" s="4" t="b">
        <f t="shared" si="312"/>
        <v>1</v>
      </c>
      <c r="AA357" s="4" t="b">
        <f t="shared" si="313"/>
        <v>0</v>
      </c>
      <c r="AB357" s="61" t="str">
        <f t="shared" si="314"/>
        <v/>
      </c>
      <c r="AC357" s="61" t="str">
        <f t="shared" si="315"/>
        <v/>
      </c>
      <c r="AD357" s="61" t="str">
        <f t="shared" si="316"/>
        <v/>
      </c>
      <c r="AE357" s="61" t="str">
        <f t="shared" si="317"/>
        <v/>
      </c>
      <c r="AF357" s="232" t="str">
        <f t="shared" si="318"/>
        <v/>
      </c>
      <c r="AG357" s="61" t="str">
        <f t="shared" si="319"/>
        <v/>
      </c>
      <c r="AH357" s="61" t="b">
        <f t="shared" si="320"/>
        <v>0</v>
      </c>
      <c r="AI357" s="61" t="b">
        <f t="shared" si="321"/>
        <v>1</v>
      </c>
      <c r="AJ357" s="61" t="b">
        <f t="shared" si="322"/>
        <v>1</v>
      </c>
      <c r="AK357" s="61" t="b">
        <f t="shared" si="323"/>
        <v>0</v>
      </c>
      <c r="AL357" s="61" t="b">
        <f t="shared" si="324"/>
        <v>0</v>
      </c>
      <c r="AM357" s="220" t="b">
        <f t="shared" si="325"/>
        <v>0</v>
      </c>
      <c r="AN357" s="220" t="b">
        <f t="shared" si="326"/>
        <v>0</v>
      </c>
      <c r="AO357" s="220" t="str">
        <f t="shared" si="327"/>
        <v/>
      </c>
      <c r="AP357" s="220" t="str">
        <f t="shared" si="328"/>
        <v/>
      </c>
      <c r="AQ357" s="220" t="str">
        <f t="shared" si="329"/>
        <v/>
      </c>
      <c r="AR357" s="220" t="str">
        <f t="shared" si="330"/>
        <v/>
      </c>
      <c r="AS357" s="4" t="str">
        <f t="shared" si="331"/>
        <v/>
      </c>
      <c r="AT357" s="220" t="str">
        <f t="shared" si="332"/>
        <v/>
      </c>
      <c r="AU357" s="220" t="str">
        <f t="shared" si="333"/>
        <v/>
      </c>
      <c r="AV357" s="220" t="str">
        <f t="shared" si="334"/>
        <v/>
      </c>
      <c r="AW357" s="233" t="str">
        <f t="shared" si="335"/>
        <v/>
      </c>
      <c r="AX357" s="233" t="str">
        <f t="shared" si="336"/>
        <v/>
      </c>
      <c r="AY357" s="222" t="str">
        <f t="shared" si="337"/>
        <v/>
      </c>
      <c r="AZ357" s="222" t="str">
        <f t="shared" si="338"/>
        <v/>
      </c>
      <c r="BA357" s="220" t="str">
        <f t="shared" si="339"/>
        <v/>
      </c>
      <c r="BB357" s="222" t="str">
        <f t="shared" si="340"/>
        <v/>
      </c>
      <c r="BC357" s="233" t="str">
        <f t="shared" si="341"/>
        <v/>
      </c>
      <c r="BD357" s="222" t="str">
        <f t="shared" si="342"/>
        <v/>
      </c>
      <c r="BE357" s="222" t="str">
        <f t="shared" si="343"/>
        <v/>
      </c>
      <c r="BF357" s="222" t="str">
        <f t="shared" si="344"/>
        <v/>
      </c>
      <c r="BG357" s="222" t="str">
        <f t="shared" si="345"/>
        <v/>
      </c>
      <c r="BH357" s="222" t="str">
        <f t="shared" si="346"/>
        <v/>
      </c>
      <c r="BI357" s="222" t="str">
        <f t="shared" si="347"/>
        <v/>
      </c>
      <c r="BJ357" s="222" t="str">
        <f t="shared" si="348"/>
        <v/>
      </c>
      <c r="BK357" s="222" t="str">
        <f t="shared" si="349"/>
        <v/>
      </c>
      <c r="BL357" s="220" t="str">
        <f t="shared" si="350"/>
        <v/>
      </c>
      <c r="BM357" s="220" t="str">
        <f t="shared" si="351"/>
        <v/>
      </c>
      <c r="BN357" s="220" t="str">
        <f t="shared" si="352"/>
        <v/>
      </c>
      <c r="BO357" s="220" t="str">
        <f t="shared" si="353"/>
        <v/>
      </c>
      <c r="BP357" s="220" t="str">
        <f>IF(AM357,VLOOKUP(AT357,'Beschäftigungsgruppen Honorare'!$I$17:$J$23,2,FALSE),"")</f>
        <v/>
      </c>
      <c r="BQ357" s="220" t="str">
        <f>IF(AN357,INDEX('Beschäftigungsgruppen Honorare'!$J$28:$M$31,BO357,BN357),"")</f>
        <v/>
      </c>
      <c r="BR357" s="220" t="str">
        <f t="shared" si="354"/>
        <v/>
      </c>
      <c r="BS357" s="220" t="str">
        <f>IF(AM357,VLOOKUP(AT357,'Beschäftigungsgruppen Honorare'!$I$17:$L$23,3,FALSE),"")</f>
        <v/>
      </c>
      <c r="BT357" s="220" t="str">
        <f>IF(AM357,VLOOKUP(AT357,'Beschäftigungsgruppen Honorare'!$I$17:$L$23,4,FALSE),"")</f>
        <v/>
      </c>
      <c r="BU357" s="220" t="b">
        <f>E357&lt;&gt;config!$H$20</f>
        <v>1</v>
      </c>
      <c r="BV357" s="64" t="b">
        <f t="shared" si="355"/>
        <v>0</v>
      </c>
      <c r="BW357" s="53" t="b">
        <f t="shared" si="356"/>
        <v>0</v>
      </c>
      <c r="BX357" s="53"/>
      <c r="BY357" s="53"/>
      <c r="BZ357" s="53"/>
      <c r="CA357" s="53"/>
      <c r="CB357" s="53"/>
      <c r="CI357" s="53"/>
      <c r="CJ357" s="53"/>
      <c r="CK357" s="53"/>
    </row>
    <row r="358" spans="2:89" ht="15" customHeight="1" x14ac:dyDescent="0.2">
      <c r="B358" s="203" t="str">
        <f t="shared" si="357"/>
        <v/>
      </c>
      <c r="C358" s="217"/>
      <c r="D358" s="127"/>
      <c r="E358" s="96"/>
      <c r="F358" s="271"/>
      <c r="G358" s="180"/>
      <c r="H358" s="181"/>
      <c r="I358" s="219"/>
      <c r="J358" s="259"/>
      <c r="K358" s="181"/>
      <c r="L358" s="273"/>
      <c r="M358" s="207" t="str">
        <f t="shared" si="309"/>
        <v/>
      </c>
      <c r="N358" s="160" t="str">
        <f t="shared" si="310"/>
        <v/>
      </c>
      <c r="O358" s="161" t="str">
        <f t="shared" si="363"/>
        <v/>
      </c>
      <c r="P358" s="252" t="str">
        <f t="shared" si="364"/>
        <v/>
      </c>
      <c r="Q358" s="254" t="str">
        <f t="shared" si="365"/>
        <v/>
      </c>
      <c r="R358" s="252" t="str">
        <f t="shared" si="311"/>
        <v/>
      </c>
      <c r="S358" s="258" t="str">
        <f t="shared" si="358"/>
        <v/>
      </c>
      <c r="T358" s="252" t="str">
        <f t="shared" si="359"/>
        <v/>
      </c>
      <c r="U358" s="258" t="str">
        <f t="shared" si="360"/>
        <v/>
      </c>
      <c r="V358" s="252" t="str">
        <f t="shared" si="361"/>
        <v/>
      </c>
      <c r="W358" s="258" t="str">
        <f t="shared" si="362"/>
        <v/>
      </c>
      <c r="X358" s="120"/>
      <c r="Y358" s="267"/>
      <c r="Z358" s="4" t="b">
        <f t="shared" si="312"/>
        <v>1</v>
      </c>
      <c r="AA358" s="4" t="b">
        <f t="shared" si="313"/>
        <v>0</v>
      </c>
      <c r="AB358" s="61" t="str">
        <f t="shared" si="314"/>
        <v/>
      </c>
      <c r="AC358" s="61" t="str">
        <f t="shared" si="315"/>
        <v/>
      </c>
      <c r="AD358" s="61" t="str">
        <f t="shared" si="316"/>
        <v/>
      </c>
      <c r="AE358" s="61" t="str">
        <f t="shared" si="317"/>
        <v/>
      </c>
      <c r="AF358" s="232" t="str">
        <f t="shared" si="318"/>
        <v/>
      </c>
      <c r="AG358" s="61" t="str">
        <f t="shared" si="319"/>
        <v/>
      </c>
      <c r="AH358" s="61" t="b">
        <f t="shared" si="320"/>
        <v>0</v>
      </c>
      <c r="AI358" s="61" t="b">
        <f t="shared" si="321"/>
        <v>1</v>
      </c>
      <c r="AJ358" s="61" t="b">
        <f t="shared" si="322"/>
        <v>1</v>
      </c>
      <c r="AK358" s="61" t="b">
        <f t="shared" si="323"/>
        <v>0</v>
      </c>
      <c r="AL358" s="61" t="b">
        <f t="shared" si="324"/>
        <v>0</v>
      </c>
      <c r="AM358" s="220" t="b">
        <f t="shared" si="325"/>
        <v>0</v>
      </c>
      <c r="AN358" s="220" t="b">
        <f t="shared" si="326"/>
        <v>0</v>
      </c>
      <c r="AO358" s="220" t="str">
        <f t="shared" si="327"/>
        <v/>
      </c>
      <c r="AP358" s="220" t="str">
        <f t="shared" si="328"/>
        <v/>
      </c>
      <c r="AQ358" s="220" t="str">
        <f t="shared" si="329"/>
        <v/>
      </c>
      <c r="AR358" s="220" t="str">
        <f t="shared" si="330"/>
        <v/>
      </c>
      <c r="AS358" s="4" t="str">
        <f t="shared" si="331"/>
        <v/>
      </c>
      <c r="AT358" s="220" t="str">
        <f t="shared" si="332"/>
        <v/>
      </c>
      <c r="AU358" s="220" t="str">
        <f t="shared" si="333"/>
        <v/>
      </c>
      <c r="AV358" s="220" t="str">
        <f t="shared" si="334"/>
        <v/>
      </c>
      <c r="AW358" s="233" t="str">
        <f t="shared" si="335"/>
        <v/>
      </c>
      <c r="AX358" s="233" t="str">
        <f t="shared" si="336"/>
        <v/>
      </c>
      <c r="AY358" s="222" t="str">
        <f t="shared" si="337"/>
        <v/>
      </c>
      <c r="AZ358" s="222" t="str">
        <f t="shared" si="338"/>
        <v/>
      </c>
      <c r="BA358" s="220" t="str">
        <f t="shared" si="339"/>
        <v/>
      </c>
      <c r="BB358" s="222" t="str">
        <f t="shared" si="340"/>
        <v/>
      </c>
      <c r="BC358" s="233" t="str">
        <f t="shared" si="341"/>
        <v/>
      </c>
      <c r="BD358" s="222" t="str">
        <f t="shared" si="342"/>
        <v/>
      </c>
      <c r="BE358" s="222" t="str">
        <f t="shared" si="343"/>
        <v/>
      </c>
      <c r="BF358" s="222" t="str">
        <f t="shared" si="344"/>
        <v/>
      </c>
      <c r="BG358" s="222" t="str">
        <f t="shared" si="345"/>
        <v/>
      </c>
      <c r="BH358" s="222" t="str">
        <f t="shared" si="346"/>
        <v/>
      </c>
      <c r="BI358" s="222" t="str">
        <f t="shared" si="347"/>
        <v/>
      </c>
      <c r="BJ358" s="222" t="str">
        <f t="shared" si="348"/>
        <v/>
      </c>
      <c r="BK358" s="222" t="str">
        <f t="shared" si="349"/>
        <v/>
      </c>
      <c r="BL358" s="220" t="str">
        <f t="shared" si="350"/>
        <v/>
      </c>
      <c r="BM358" s="220" t="str">
        <f t="shared" si="351"/>
        <v/>
      </c>
      <c r="BN358" s="220" t="str">
        <f t="shared" si="352"/>
        <v/>
      </c>
      <c r="BO358" s="220" t="str">
        <f t="shared" si="353"/>
        <v/>
      </c>
      <c r="BP358" s="220" t="str">
        <f>IF(AM358,VLOOKUP(AT358,'Beschäftigungsgruppen Honorare'!$I$17:$J$23,2,FALSE),"")</f>
        <v/>
      </c>
      <c r="BQ358" s="220" t="str">
        <f>IF(AN358,INDEX('Beschäftigungsgruppen Honorare'!$J$28:$M$31,BO358,BN358),"")</f>
        <v/>
      </c>
      <c r="BR358" s="220" t="str">
        <f t="shared" si="354"/>
        <v/>
      </c>
      <c r="BS358" s="220" t="str">
        <f>IF(AM358,VLOOKUP(AT358,'Beschäftigungsgruppen Honorare'!$I$17:$L$23,3,FALSE),"")</f>
        <v/>
      </c>
      <c r="BT358" s="220" t="str">
        <f>IF(AM358,VLOOKUP(AT358,'Beschäftigungsgruppen Honorare'!$I$17:$L$23,4,FALSE),"")</f>
        <v/>
      </c>
      <c r="BU358" s="220" t="b">
        <f>E358&lt;&gt;config!$H$20</f>
        <v>1</v>
      </c>
      <c r="BV358" s="64" t="b">
        <f t="shared" si="355"/>
        <v>0</v>
      </c>
      <c r="BW358" s="53" t="b">
        <f t="shared" si="356"/>
        <v>0</v>
      </c>
      <c r="BX358" s="53"/>
      <c r="BY358" s="53"/>
      <c r="BZ358" s="53"/>
      <c r="CA358" s="53"/>
      <c r="CB358" s="53"/>
      <c r="CI358" s="53"/>
      <c r="CJ358" s="53"/>
      <c r="CK358" s="53"/>
    </row>
    <row r="359" spans="2:89" ht="15" customHeight="1" x14ac:dyDescent="0.2">
      <c r="B359" s="203" t="str">
        <f t="shared" si="357"/>
        <v/>
      </c>
      <c r="C359" s="217"/>
      <c r="D359" s="127"/>
      <c r="E359" s="96"/>
      <c r="F359" s="271"/>
      <c r="G359" s="180"/>
      <c r="H359" s="181"/>
      <c r="I359" s="219"/>
      <c r="J359" s="259"/>
      <c r="K359" s="181"/>
      <c r="L359" s="273"/>
      <c r="M359" s="207" t="str">
        <f t="shared" si="309"/>
        <v/>
      </c>
      <c r="N359" s="160" t="str">
        <f t="shared" si="310"/>
        <v/>
      </c>
      <c r="O359" s="161" t="str">
        <f t="shared" si="363"/>
        <v/>
      </c>
      <c r="P359" s="252" t="str">
        <f t="shared" si="364"/>
        <v/>
      </c>
      <c r="Q359" s="254" t="str">
        <f t="shared" si="365"/>
        <v/>
      </c>
      <c r="R359" s="252" t="str">
        <f t="shared" si="311"/>
        <v/>
      </c>
      <c r="S359" s="258" t="str">
        <f t="shared" si="358"/>
        <v/>
      </c>
      <c r="T359" s="252" t="str">
        <f t="shared" si="359"/>
        <v/>
      </c>
      <c r="U359" s="258" t="str">
        <f t="shared" si="360"/>
        <v/>
      </c>
      <c r="V359" s="252" t="str">
        <f t="shared" si="361"/>
        <v/>
      </c>
      <c r="W359" s="258" t="str">
        <f t="shared" si="362"/>
        <v/>
      </c>
      <c r="X359" s="120"/>
      <c r="Y359" s="267"/>
      <c r="Z359" s="4" t="b">
        <f t="shared" si="312"/>
        <v>1</v>
      </c>
      <c r="AA359" s="4" t="b">
        <f t="shared" si="313"/>
        <v>0</v>
      </c>
      <c r="AB359" s="61" t="str">
        <f t="shared" si="314"/>
        <v/>
      </c>
      <c r="AC359" s="61" t="str">
        <f t="shared" si="315"/>
        <v/>
      </c>
      <c r="AD359" s="61" t="str">
        <f t="shared" si="316"/>
        <v/>
      </c>
      <c r="AE359" s="61" t="str">
        <f t="shared" si="317"/>
        <v/>
      </c>
      <c r="AF359" s="232" t="str">
        <f t="shared" si="318"/>
        <v/>
      </c>
      <c r="AG359" s="61" t="str">
        <f t="shared" si="319"/>
        <v/>
      </c>
      <c r="AH359" s="61" t="b">
        <f t="shared" si="320"/>
        <v>0</v>
      </c>
      <c r="AI359" s="61" t="b">
        <f t="shared" si="321"/>
        <v>1</v>
      </c>
      <c r="AJ359" s="61" t="b">
        <f t="shared" si="322"/>
        <v>1</v>
      </c>
      <c r="AK359" s="61" t="b">
        <f t="shared" si="323"/>
        <v>0</v>
      </c>
      <c r="AL359" s="61" t="b">
        <f t="shared" si="324"/>
        <v>0</v>
      </c>
      <c r="AM359" s="220" t="b">
        <f t="shared" si="325"/>
        <v>0</v>
      </c>
      <c r="AN359" s="220" t="b">
        <f t="shared" si="326"/>
        <v>0</v>
      </c>
      <c r="AO359" s="220" t="str">
        <f t="shared" si="327"/>
        <v/>
      </c>
      <c r="AP359" s="220" t="str">
        <f t="shared" si="328"/>
        <v/>
      </c>
      <c r="AQ359" s="220" t="str">
        <f t="shared" si="329"/>
        <v/>
      </c>
      <c r="AR359" s="220" t="str">
        <f t="shared" si="330"/>
        <v/>
      </c>
      <c r="AS359" s="4" t="str">
        <f t="shared" si="331"/>
        <v/>
      </c>
      <c r="AT359" s="220" t="str">
        <f t="shared" si="332"/>
        <v/>
      </c>
      <c r="AU359" s="220" t="str">
        <f t="shared" si="333"/>
        <v/>
      </c>
      <c r="AV359" s="220" t="str">
        <f t="shared" si="334"/>
        <v/>
      </c>
      <c r="AW359" s="233" t="str">
        <f t="shared" si="335"/>
        <v/>
      </c>
      <c r="AX359" s="233" t="str">
        <f t="shared" si="336"/>
        <v/>
      </c>
      <c r="AY359" s="222" t="str">
        <f t="shared" si="337"/>
        <v/>
      </c>
      <c r="AZ359" s="222" t="str">
        <f t="shared" si="338"/>
        <v/>
      </c>
      <c r="BA359" s="220" t="str">
        <f t="shared" si="339"/>
        <v/>
      </c>
      <c r="BB359" s="222" t="str">
        <f t="shared" si="340"/>
        <v/>
      </c>
      <c r="BC359" s="233" t="str">
        <f t="shared" si="341"/>
        <v/>
      </c>
      <c r="BD359" s="222" t="str">
        <f t="shared" si="342"/>
        <v/>
      </c>
      <c r="BE359" s="222" t="str">
        <f t="shared" si="343"/>
        <v/>
      </c>
      <c r="BF359" s="222" t="str">
        <f t="shared" si="344"/>
        <v/>
      </c>
      <c r="BG359" s="222" t="str">
        <f t="shared" si="345"/>
        <v/>
      </c>
      <c r="BH359" s="222" t="str">
        <f t="shared" si="346"/>
        <v/>
      </c>
      <c r="BI359" s="222" t="str">
        <f t="shared" si="347"/>
        <v/>
      </c>
      <c r="BJ359" s="222" t="str">
        <f t="shared" si="348"/>
        <v/>
      </c>
      <c r="BK359" s="222" t="str">
        <f t="shared" si="349"/>
        <v/>
      </c>
      <c r="BL359" s="220" t="str">
        <f t="shared" si="350"/>
        <v/>
      </c>
      <c r="BM359" s="220" t="str">
        <f t="shared" si="351"/>
        <v/>
      </c>
      <c r="BN359" s="220" t="str">
        <f t="shared" si="352"/>
        <v/>
      </c>
      <c r="BO359" s="220" t="str">
        <f t="shared" si="353"/>
        <v/>
      </c>
      <c r="BP359" s="220" t="str">
        <f>IF(AM359,VLOOKUP(AT359,'Beschäftigungsgruppen Honorare'!$I$17:$J$23,2,FALSE),"")</f>
        <v/>
      </c>
      <c r="BQ359" s="220" t="str">
        <f>IF(AN359,INDEX('Beschäftigungsgruppen Honorare'!$J$28:$M$31,BO359,BN359),"")</f>
        <v/>
      </c>
      <c r="BR359" s="220" t="str">
        <f t="shared" si="354"/>
        <v/>
      </c>
      <c r="BS359" s="220" t="str">
        <f>IF(AM359,VLOOKUP(AT359,'Beschäftigungsgruppen Honorare'!$I$17:$L$23,3,FALSE),"")</f>
        <v/>
      </c>
      <c r="BT359" s="220" t="str">
        <f>IF(AM359,VLOOKUP(AT359,'Beschäftigungsgruppen Honorare'!$I$17:$L$23,4,FALSE),"")</f>
        <v/>
      </c>
      <c r="BU359" s="220" t="b">
        <f>E359&lt;&gt;config!$H$20</f>
        <v>1</v>
      </c>
      <c r="BV359" s="64" t="b">
        <f t="shared" si="355"/>
        <v>0</v>
      </c>
      <c r="BW359" s="53" t="b">
        <f t="shared" si="356"/>
        <v>0</v>
      </c>
      <c r="BX359" s="53"/>
      <c r="BY359" s="53"/>
      <c r="BZ359" s="53"/>
      <c r="CA359" s="53"/>
      <c r="CB359" s="53"/>
      <c r="CI359" s="53"/>
      <c r="CJ359" s="53"/>
      <c r="CK359" s="53"/>
    </row>
    <row r="360" spans="2:89" ht="15" customHeight="1" x14ac:dyDescent="0.2">
      <c r="B360" s="203" t="str">
        <f t="shared" si="357"/>
        <v/>
      </c>
      <c r="C360" s="217"/>
      <c r="D360" s="127"/>
      <c r="E360" s="96"/>
      <c r="F360" s="271"/>
      <c r="G360" s="180"/>
      <c r="H360" s="181"/>
      <c r="I360" s="219"/>
      <c r="J360" s="259"/>
      <c r="K360" s="181"/>
      <c r="L360" s="273"/>
      <c r="M360" s="207" t="str">
        <f t="shared" si="309"/>
        <v/>
      </c>
      <c r="N360" s="160" t="str">
        <f t="shared" si="310"/>
        <v/>
      </c>
      <c r="O360" s="161" t="str">
        <f t="shared" si="363"/>
        <v/>
      </c>
      <c r="P360" s="252" t="str">
        <f t="shared" si="364"/>
        <v/>
      </c>
      <c r="Q360" s="254" t="str">
        <f t="shared" si="365"/>
        <v/>
      </c>
      <c r="R360" s="252" t="str">
        <f t="shared" si="311"/>
        <v/>
      </c>
      <c r="S360" s="258" t="str">
        <f t="shared" si="358"/>
        <v/>
      </c>
      <c r="T360" s="252" t="str">
        <f t="shared" si="359"/>
        <v/>
      </c>
      <c r="U360" s="258" t="str">
        <f t="shared" si="360"/>
        <v/>
      </c>
      <c r="V360" s="252" t="str">
        <f t="shared" si="361"/>
        <v/>
      </c>
      <c r="W360" s="258" t="str">
        <f t="shared" si="362"/>
        <v/>
      </c>
      <c r="X360" s="120"/>
      <c r="Y360" s="267"/>
      <c r="Z360" s="4" t="b">
        <f t="shared" si="312"/>
        <v>1</v>
      </c>
      <c r="AA360" s="4" t="b">
        <f t="shared" si="313"/>
        <v>0</v>
      </c>
      <c r="AB360" s="61" t="str">
        <f t="shared" si="314"/>
        <v/>
      </c>
      <c r="AC360" s="61" t="str">
        <f t="shared" si="315"/>
        <v/>
      </c>
      <c r="AD360" s="61" t="str">
        <f t="shared" si="316"/>
        <v/>
      </c>
      <c r="AE360" s="61" t="str">
        <f t="shared" si="317"/>
        <v/>
      </c>
      <c r="AF360" s="232" t="str">
        <f t="shared" si="318"/>
        <v/>
      </c>
      <c r="AG360" s="61" t="str">
        <f t="shared" si="319"/>
        <v/>
      </c>
      <c r="AH360" s="61" t="b">
        <f t="shared" si="320"/>
        <v>0</v>
      </c>
      <c r="AI360" s="61" t="b">
        <f t="shared" si="321"/>
        <v>1</v>
      </c>
      <c r="AJ360" s="61" t="b">
        <f t="shared" si="322"/>
        <v>1</v>
      </c>
      <c r="AK360" s="61" t="b">
        <f t="shared" si="323"/>
        <v>0</v>
      </c>
      <c r="AL360" s="61" t="b">
        <f t="shared" si="324"/>
        <v>0</v>
      </c>
      <c r="AM360" s="220" t="b">
        <f t="shared" si="325"/>
        <v>0</v>
      </c>
      <c r="AN360" s="220" t="b">
        <f t="shared" si="326"/>
        <v>0</v>
      </c>
      <c r="AO360" s="220" t="str">
        <f t="shared" si="327"/>
        <v/>
      </c>
      <c r="AP360" s="220" t="str">
        <f t="shared" si="328"/>
        <v/>
      </c>
      <c r="AQ360" s="220" t="str">
        <f t="shared" si="329"/>
        <v/>
      </c>
      <c r="AR360" s="220" t="str">
        <f t="shared" si="330"/>
        <v/>
      </c>
      <c r="AS360" s="4" t="str">
        <f t="shared" si="331"/>
        <v/>
      </c>
      <c r="AT360" s="220" t="str">
        <f t="shared" si="332"/>
        <v/>
      </c>
      <c r="AU360" s="220" t="str">
        <f t="shared" si="333"/>
        <v/>
      </c>
      <c r="AV360" s="220" t="str">
        <f t="shared" si="334"/>
        <v/>
      </c>
      <c r="AW360" s="233" t="str">
        <f t="shared" si="335"/>
        <v/>
      </c>
      <c r="AX360" s="233" t="str">
        <f t="shared" si="336"/>
        <v/>
      </c>
      <c r="AY360" s="222" t="str">
        <f t="shared" si="337"/>
        <v/>
      </c>
      <c r="AZ360" s="222" t="str">
        <f t="shared" si="338"/>
        <v/>
      </c>
      <c r="BA360" s="220" t="str">
        <f t="shared" si="339"/>
        <v/>
      </c>
      <c r="BB360" s="222" t="str">
        <f t="shared" si="340"/>
        <v/>
      </c>
      <c r="BC360" s="233" t="str">
        <f t="shared" si="341"/>
        <v/>
      </c>
      <c r="BD360" s="222" t="str">
        <f t="shared" si="342"/>
        <v/>
      </c>
      <c r="BE360" s="222" t="str">
        <f t="shared" si="343"/>
        <v/>
      </c>
      <c r="BF360" s="222" t="str">
        <f t="shared" si="344"/>
        <v/>
      </c>
      <c r="BG360" s="222" t="str">
        <f t="shared" si="345"/>
        <v/>
      </c>
      <c r="BH360" s="222" t="str">
        <f t="shared" si="346"/>
        <v/>
      </c>
      <c r="BI360" s="222" t="str">
        <f t="shared" si="347"/>
        <v/>
      </c>
      <c r="BJ360" s="222" t="str">
        <f t="shared" si="348"/>
        <v/>
      </c>
      <c r="BK360" s="222" t="str">
        <f t="shared" si="349"/>
        <v/>
      </c>
      <c r="BL360" s="220" t="str">
        <f t="shared" si="350"/>
        <v/>
      </c>
      <c r="BM360" s="220" t="str">
        <f t="shared" si="351"/>
        <v/>
      </c>
      <c r="BN360" s="220" t="str">
        <f t="shared" si="352"/>
        <v/>
      </c>
      <c r="BO360" s="220" t="str">
        <f t="shared" si="353"/>
        <v/>
      </c>
      <c r="BP360" s="220" t="str">
        <f>IF(AM360,VLOOKUP(AT360,'Beschäftigungsgruppen Honorare'!$I$17:$J$23,2,FALSE),"")</f>
        <v/>
      </c>
      <c r="BQ360" s="220" t="str">
        <f>IF(AN360,INDEX('Beschäftigungsgruppen Honorare'!$J$28:$M$31,BO360,BN360),"")</f>
        <v/>
      </c>
      <c r="BR360" s="220" t="str">
        <f t="shared" si="354"/>
        <v/>
      </c>
      <c r="BS360" s="220" t="str">
        <f>IF(AM360,VLOOKUP(AT360,'Beschäftigungsgruppen Honorare'!$I$17:$L$23,3,FALSE),"")</f>
        <v/>
      </c>
      <c r="BT360" s="220" t="str">
        <f>IF(AM360,VLOOKUP(AT360,'Beschäftigungsgruppen Honorare'!$I$17:$L$23,4,FALSE),"")</f>
        <v/>
      </c>
      <c r="BU360" s="220" t="b">
        <f>E360&lt;&gt;config!$H$20</f>
        <v>1</v>
      </c>
      <c r="BV360" s="64" t="b">
        <f t="shared" si="355"/>
        <v>0</v>
      </c>
      <c r="BW360" s="53" t="b">
        <f t="shared" si="356"/>
        <v>0</v>
      </c>
      <c r="BX360" s="53"/>
      <c r="BY360" s="53"/>
      <c r="BZ360" s="53"/>
      <c r="CA360" s="53"/>
      <c r="CB360" s="53"/>
      <c r="CI360" s="53"/>
      <c r="CJ360" s="53"/>
      <c r="CK360" s="53"/>
    </row>
    <row r="361" spans="2:89" ht="15" customHeight="1" x14ac:dyDescent="0.2">
      <c r="B361" s="203" t="str">
        <f t="shared" si="357"/>
        <v/>
      </c>
      <c r="C361" s="217"/>
      <c r="D361" s="127"/>
      <c r="E361" s="96"/>
      <c r="F361" s="271"/>
      <c r="G361" s="180"/>
      <c r="H361" s="181"/>
      <c r="I361" s="219"/>
      <c r="J361" s="259"/>
      <c r="K361" s="181"/>
      <c r="L361" s="273"/>
      <c r="M361" s="207" t="str">
        <f t="shared" si="309"/>
        <v/>
      </c>
      <c r="N361" s="160" t="str">
        <f t="shared" si="310"/>
        <v/>
      </c>
      <c r="O361" s="161" t="str">
        <f t="shared" si="363"/>
        <v/>
      </c>
      <c r="P361" s="252" t="str">
        <f t="shared" si="364"/>
        <v/>
      </c>
      <c r="Q361" s="254" t="str">
        <f t="shared" si="365"/>
        <v/>
      </c>
      <c r="R361" s="252" t="str">
        <f t="shared" si="311"/>
        <v/>
      </c>
      <c r="S361" s="258" t="str">
        <f t="shared" si="358"/>
        <v/>
      </c>
      <c r="T361" s="252" t="str">
        <f t="shared" si="359"/>
        <v/>
      </c>
      <c r="U361" s="258" t="str">
        <f t="shared" si="360"/>
        <v/>
      </c>
      <c r="V361" s="252" t="str">
        <f t="shared" si="361"/>
        <v/>
      </c>
      <c r="W361" s="258" t="str">
        <f t="shared" si="362"/>
        <v/>
      </c>
      <c r="X361" s="120"/>
      <c r="Y361" s="267"/>
      <c r="Z361" s="4" t="b">
        <f t="shared" si="312"/>
        <v>1</v>
      </c>
      <c r="AA361" s="4" t="b">
        <f t="shared" si="313"/>
        <v>0</v>
      </c>
      <c r="AB361" s="61" t="str">
        <f t="shared" si="314"/>
        <v/>
      </c>
      <c r="AC361" s="61" t="str">
        <f t="shared" si="315"/>
        <v/>
      </c>
      <c r="AD361" s="61" t="str">
        <f t="shared" si="316"/>
        <v/>
      </c>
      <c r="AE361" s="61" t="str">
        <f t="shared" si="317"/>
        <v/>
      </c>
      <c r="AF361" s="232" t="str">
        <f t="shared" si="318"/>
        <v/>
      </c>
      <c r="AG361" s="61" t="str">
        <f t="shared" si="319"/>
        <v/>
      </c>
      <c r="AH361" s="61" t="b">
        <f t="shared" si="320"/>
        <v>0</v>
      </c>
      <c r="AI361" s="61" t="b">
        <f t="shared" si="321"/>
        <v>1</v>
      </c>
      <c r="AJ361" s="61" t="b">
        <f t="shared" si="322"/>
        <v>1</v>
      </c>
      <c r="AK361" s="61" t="b">
        <f t="shared" si="323"/>
        <v>0</v>
      </c>
      <c r="AL361" s="61" t="b">
        <f t="shared" si="324"/>
        <v>0</v>
      </c>
      <c r="AM361" s="220" t="b">
        <f t="shared" si="325"/>
        <v>0</v>
      </c>
      <c r="AN361" s="220" t="b">
        <f t="shared" si="326"/>
        <v>0</v>
      </c>
      <c r="AO361" s="220" t="str">
        <f t="shared" si="327"/>
        <v/>
      </c>
      <c r="AP361" s="220" t="str">
        <f t="shared" si="328"/>
        <v/>
      </c>
      <c r="AQ361" s="220" t="str">
        <f t="shared" si="329"/>
        <v/>
      </c>
      <c r="AR361" s="220" t="str">
        <f t="shared" si="330"/>
        <v/>
      </c>
      <c r="AS361" s="4" t="str">
        <f t="shared" si="331"/>
        <v/>
      </c>
      <c r="AT361" s="220" t="str">
        <f t="shared" si="332"/>
        <v/>
      </c>
      <c r="AU361" s="220" t="str">
        <f t="shared" si="333"/>
        <v/>
      </c>
      <c r="AV361" s="220" t="str">
        <f t="shared" si="334"/>
        <v/>
      </c>
      <c r="AW361" s="233" t="str">
        <f t="shared" si="335"/>
        <v/>
      </c>
      <c r="AX361" s="233" t="str">
        <f t="shared" si="336"/>
        <v/>
      </c>
      <c r="AY361" s="222" t="str">
        <f t="shared" si="337"/>
        <v/>
      </c>
      <c r="AZ361" s="222" t="str">
        <f t="shared" si="338"/>
        <v/>
      </c>
      <c r="BA361" s="220" t="str">
        <f t="shared" si="339"/>
        <v/>
      </c>
      <c r="BB361" s="222" t="str">
        <f t="shared" si="340"/>
        <v/>
      </c>
      <c r="BC361" s="233" t="str">
        <f t="shared" si="341"/>
        <v/>
      </c>
      <c r="BD361" s="222" t="str">
        <f t="shared" si="342"/>
        <v/>
      </c>
      <c r="BE361" s="222" t="str">
        <f t="shared" si="343"/>
        <v/>
      </c>
      <c r="BF361" s="222" t="str">
        <f t="shared" si="344"/>
        <v/>
      </c>
      <c r="BG361" s="222" t="str">
        <f t="shared" si="345"/>
        <v/>
      </c>
      <c r="BH361" s="222" t="str">
        <f t="shared" si="346"/>
        <v/>
      </c>
      <c r="BI361" s="222" t="str">
        <f t="shared" si="347"/>
        <v/>
      </c>
      <c r="BJ361" s="222" t="str">
        <f t="shared" si="348"/>
        <v/>
      </c>
      <c r="BK361" s="222" t="str">
        <f t="shared" si="349"/>
        <v/>
      </c>
      <c r="BL361" s="220" t="str">
        <f t="shared" si="350"/>
        <v/>
      </c>
      <c r="BM361" s="220" t="str">
        <f t="shared" si="351"/>
        <v/>
      </c>
      <c r="BN361" s="220" t="str">
        <f t="shared" si="352"/>
        <v/>
      </c>
      <c r="BO361" s="220" t="str">
        <f t="shared" si="353"/>
        <v/>
      </c>
      <c r="BP361" s="220" t="str">
        <f>IF(AM361,VLOOKUP(AT361,'Beschäftigungsgruppen Honorare'!$I$17:$J$23,2,FALSE),"")</f>
        <v/>
      </c>
      <c r="BQ361" s="220" t="str">
        <f>IF(AN361,INDEX('Beschäftigungsgruppen Honorare'!$J$28:$M$31,BO361,BN361),"")</f>
        <v/>
      </c>
      <c r="BR361" s="220" t="str">
        <f t="shared" si="354"/>
        <v/>
      </c>
      <c r="BS361" s="220" t="str">
        <f>IF(AM361,VLOOKUP(AT361,'Beschäftigungsgruppen Honorare'!$I$17:$L$23,3,FALSE),"")</f>
        <v/>
      </c>
      <c r="BT361" s="220" t="str">
        <f>IF(AM361,VLOOKUP(AT361,'Beschäftigungsgruppen Honorare'!$I$17:$L$23,4,FALSE),"")</f>
        <v/>
      </c>
      <c r="BU361" s="220" t="b">
        <f>E361&lt;&gt;config!$H$20</f>
        <v>1</v>
      </c>
      <c r="BV361" s="64" t="b">
        <f t="shared" si="355"/>
        <v>0</v>
      </c>
      <c r="BW361" s="53" t="b">
        <f t="shared" si="356"/>
        <v>0</v>
      </c>
      <c r="BX361" s="53"/>
      <c r="BY361" s="53"/>
      <c r="BZ361" s="53"/>
      <c r="CA361" s="53"/>
      <c r="CB361" s="53"/>
      <c r="CI361" s="53"/>
      <c r="CJ361" s="53"/>
      <c r="CK361" s="53"/>
    </row>
    <row r="362" spans="2:89" ht="15" customHeight="1" x14ac:dyDescent="0.2">
      <c r="B362" s="203" t="str">
        <f t="shared" si="357"/>
        <v/>
      </c>
      <c r="C362" s="217"/>
      <c r="D362" s="127"/>
      <c r="E362" s="96"/>
      <c r="F362" s="271"/>
      <c r="G362" s="180"/>
      <c r="H362" s="181"/>
      <c r="I362" s="219"/>
      <c r="J362" s="259"/>
      <c r="K362" s="181"/>
      <c r="L362" s="273"/>
      <c r="M362" s="207" t="str">
        <f t="shared" si="309"/>
        <v/>
      </c>
      <c r="N362" s="160" t="str">
        <f t="shared" si="310"/>
        <v/>
      </c>
      <c r="O362" s="161" t="str">
        <f t="shared" si="363"/>
        <v/>
      </c>
      <c r="P362" s="252" t="str">
        <f t="shared" si="364"/>
        <v/>
      </c>
      <c r="Q362" s="254" t="str">
        <f t="shared" si="365"/>
        <v/>
      </c>
      <c r="R362" s="252" t="str">
        <f t="shared" si="311"/>
        <v/>
      </c>
      <c r="S362" s="258" t="str">
        <f t="shared" si="358"/>
        <v/>
      </c>
      <c r="T362" s="252" t="str">
        <f t="shared" si="359"/>
        <v/>
      </c>
      <c r="U362" s="258" t="str">
        <f t="shared" si="360"/>
        <v/>
      </c>
      <c r="V362" s="252" t="str">
        <f t="shared" si="361"/>
        <v/>
      </c>
      <c r="W362" s="258" t="str">
        <f t="shared" si="362"/>
        <v/>
      </c>
      <c r="X362" s="120"/>
      <c r="Y362" s="267"/>
      <c r="Z362" s="4" t="b">
        <f t="shared" si="312"/>
        <v>1</v>
      </c>
      <c r="AA362" s="4" t="b">
        <f t="shared" si="313"/>
        <v>0</v>
      </c>
      <c r="AB362" s="61" t="str">
        <f t="shared" si="314"/>
        <v/>
      </c>
      <c r="AC362" s="61" t="str">
        <f t="shared" si="315"/>
        <v/>
      </c>
      <c r="AD362" s="61" t="str">
        <f t="shared" si="316"/>
        <v/>
      </c>
      <c r="AE362" s="61" t="str">
        <f t="shared" si="317"/>
        <v/>
      </c>
      <c r="AF362" s="232" t="str">
        <f t="shared" si="318"/>
        <v/>
      </c>
      <c r="AG362" s="61" t="str">
        <f t="shared" si="319"/>
        <v/>
      </c>
      <c r="AH362" s="61" t="b">
        <f t="shared" si="320"/>
        <v>0</v>
      </c>
      <c r="AI362" s="61" t="b">
        <f t="shared" si="321"/>
        <v>1</v>
      </c>
      <c r="AJ362" s="61" t="b">
        <f t="shared" si="322"/>
        <v>1</v>
      </c>
      <c r="AK362" s="61" t="b">
        <f t="shared" si="323"/>
        <v>0</v>
      </c>
      <c r="AL362" s="61" t="b">
        <f t="shared" si="324"/>
        <v>0</v>
      </c>
      <c r="AM362" s="220" t="b">
        <f t="shared" si="325"/>
        <v>0</v>
      </c>
      <c r="AN362" s="220" t="b">
        <f t="shared" si="326"/>
        <v>0</v>
      </c>
      <c r="AO362" s="220" t="str">
        <f t="shared" si="327"/>
        <v/>
      </c>
      <c r="AP362" s="220" t="str">
        <f t="shared" si="328"/>
        <v/>
      </c>
      <c r="AQ362" s="220" t="str">
        <f t="shared" si="329"/>
        <v/>
      </c>
      <c r="AR362" s="220" t="str">
        <f t="shared" si="330"/>
        <v/>
      </c>
      <c r="AS362" s="4" t="str">
        <f t="shared" si="331"/>
        <v/>
      </c>
      <c r="AT362" s="220" t="str">
        <f t="shared" si="332"/>
        <v/>
      </c>
      <c r="AU362" s="220" t="str">
        <f t="shared" si="333"/>
        <v/>
      </c>
      <c r="AV362" s="220" t="str">
        <f t="shared" si="334"/>
        <v/>
      </c>
      <c r="AW362" s="233" t="str">
        <f t="shared" si="335"/>
        <v/>
      </c>
      <c r="AX362" s="233" t="str">
        <f t="shared" si="336"/>
        <v/>
      </c>
      <c r="AY362" s="222" t="str">
        <f t="shared" si="337"/>
        <v/>
      </c>
      <c r="AZ362" s="222" t="str">
        <f t="shared" si="338"/>
        <v/>
      </c>
      <c r="BA362" s="220" t="str">
        <f t="shared" si="339"/>
        <v/>
      </c>
      <c r="BB362" s="222" t="str">
        <f t="shared" si="340"/>
        <v/>
      </c>
      <c r="BC362" s="233" t="str">
        <f t="shared" si="341"/>
        <v/>
      </c>
      <c r="BD362" s="222" t="str">
        <f t="shared" si="342"/>
        <v/>
      </c>
      <c r="BE362" s="222" t="str">
        <f t="shared" si="343"/>
        <v/>
      </c>
      <c r="BF362" s="222" t="str">
        <f t="shared" si="344"/>
        <v/>
      </c>
      <c r="BG362" s="222" t="str">
        <f t="shared" si="345"/>
        <v/>
      </c>
      <c r="BH362" s="222" t="str">
        <f t="shared" si="346"/>
        <v/>
      </c>
      <c r="BI362" s="222" t="str">
        <f t="shared" si="347"/>
        <v/>
      </c>
      <c r="BJ362" s="222" t="str">
        <f t="shared" si="348"/>
        <v/>
      </c>
      <c r="BK362" s="222" t="str">
        <f t="shared" si="349"/>
        <v/>
      </c>
      <c r="BL362" s="220" t="str">
        <f t="shared" si="350"/>
        <v/>
      </c>
      <c r="BM362" s="220" t="str">
        <f t="shared" si="351"/>
        <v/>
      </c>
      <c r="BN362" s="220" t="str">
        <f t="shared" si="352"/>
        <v/>
      </c>
      <c r="BO362" s="220" t="str">
        <f t="shared" si="353"/>
        <v/>
      </c>
      <c r="BP362" s="220" t="str">
        <f>IF(AM362,VLOOKUP(AT362,'Beschäftigungsgruppen Honorare'!$I$17:$J$23,2,FALSE),"")</f>
        <v/>
      </c>
      <c r="BQ362" s="220" t="str">
        <f>IF(AN362,INDEX('Beschäftigungsgruppen Honorare'!$J$28:$M$31,BO362,BN362),"")</f>
        <v/>
      </c>
      <c r="BR362" s="220" t="str">
        <f t="shared" si="354"/>
        <v/>
      </c>
      <c r="BS362" s="220" t="str">
        <f>IF(AM362,VLOOKUP(AT362,'Beschäftigungsgruppen Honorare'!$I$17:$L$23,3,FALSE),"")</f>
        <v/>
      </c>
      <c r="BT362" s="220" t="str">
        <f>IF(AM362,VLOOKUP(AT362,'Beschäftigungsgruppen Honorare'!$I$17:$L$23,4,FALSE),"")</f>
        <v/>
      </c>
      <c r="BU362" s="220" t="b">
        <f>E362&lt;&gt;config!$H$20</f>
        <v>1</v>
      </c>
      <c r="BV362" s="64" t="b">
        <f t="shared" si="355"/>
        <v>0</v>
      </c>
      <c r="BW362" s="53" t="b">
        <f t="shared" si="356"/>
        <v>0</v>
      </c>
      <c r="BX362" s="53"/>
      <c r="BY362" s="53"/>
      <c r="BZ362" s="53"/>
      <c r="CA362" s="53"/>
      <c r="CB362" s="53"/>
      <c r="CI362" s="53"/>
      <c r="CJ362" s="53"/>
      <c r="CK362" s="53"/>
    </row>
    <row r="363" spans="2:89" ht="15" customHeight="1" x14ac:dyDescent="0.2">
      <c r="B363" s="203" t="str">
        <f t="shared" si="357"/>
        <v/>
      </c>
      <c r="C363" s="217"/>
      <c r="D363" s="127"/>
      <c r="E363" s="96"/>
      <c r="F363" s="271"/>
      <c r="G363" s="180"/>
      <c r="H363" s="181"/>
      <c r="I363" s="219"/>
      <c r="J363" s="259"/>
      <c r="K363" s="181"/>
      <c r="L363" s="273"/>
      <c r="M363" s="207" t="str">
        <f t="shared" si="309"/>
        <v/>
      </c>
      <c r="N363" s="160" t="str">
        <f t="shared" si="310"/>
        <v/>
      </c>
      <c r="O363" s="161" t="str">
        <f t="shared" si="363"/>
        <v/>
      </c>
      <c r="P363" s="252" t="str">
        <f t="shared" si="364"/>
        <v/>
      </c>
      <c r="Q363" s="254" t="str">
        <f t="shared" si="365"/>
        <v/>
      </c>
      <c r="R363" s="252" t="str">
        <f t="shared" si="311"/>
        <v/>
      </c>
      <c r="S363" s="258" t="str">
        <f t="shared" si="358"/>
        <v/>
      </c>
      <c r="T363" s="252" t="str">
        <f t="shared" si="359"/>
        <v/>
      </c>
      <c r="U363" s="258" t="str">
        <f t="shared" si="360"/>
        <v/>
      </c>
      <c r="V363" s="252" t="str">
        <f t="shared" si="361"/>
        <v/>
      </c>
      <c r="W363" s="258" t="str">
        <f t="shared" si="362"/>
        <v/>
      </c>
      <c r="X363" s="120"/>
      <c r="Y363" s="267"/>
      <c r="Z363" s="4" t="b">
        <f t="shared" si="312"/>
        <v>1</v>
      </c>
      <c r="AA363" s="4" t="b">
        <f t="shared" si="313"/>
        <v>0</v>
      </c>
      <c r="AB363" s="61" t="str">
        <f t="shared" si="314"/>
        <v/>
      </c>
      <c r="AC363" s="61" t="str">
        <f t="shared" si="315"/>
        <v/>
      </c>
      <c r="AD363" s="61" t="str">
        <f t="shared" si="316"/>
        <v/>
      </c>
      <c r="AE363" s="61" t="str">
        <f t="shared" si="317"/>
        <v/>
      </c>
      <c r="AF363" s="232" t="str">
        <f t="shared" si="318"/>
        <v/>
      </c>
      <c r="AG363" s="61" t="str">
        <f t="shared" si="319"/>
        <v/>
      </c>
      <c r="AH363" s="61" t="b">
        <f t="shared" si="320"/>
        <v>0</v>
      </c>
      <c r="AI363" s="61" t="b">
        <f t="shared" si="321"/>
        <v>1</v>
      </c>
      <c r="AJ363" s="61" t="b">
        <f t="shared" si="322"/>
        <v>1</v>
      </c>
      <c r="AK363" s="61" t="b">
        <f t="shared" si="323"/>
        <v>0</v>
      </c>
      <c r="AL363" s="61" t="b">
        <f t="shared" si="324"/>
        <v>0</v>
      </c>
      <c r="AM363" s="220" t="b">
        <f t="shared" si="325"/>
        <v>0</v>
      </c>
      <c r="AN363" s="220" t="b">
        <f t="shared" si="326"/>
        <v>0</v>
      </c>
      <c r="AO363" s="220" t="str">
        <f t="shared" si="327"/>
        <v/>
      </c>
      <c r="AP363" s="220" t="str">
        <f t="shared" si="328"/>
        <v/>
      </c>
      <c r="AQ363" s="220" t="str">
        <f t="shared" si="329"/>
        <v/>
      </c>
      <c r="AR363" s="220" t="str">
        <f t="shared" si="330"/>
        <v/>
      </c>
      <c r="AS363" s="4" t="str">
        <f t="shared" si="331"/>
        <v/>
      </c>
      <c r="AT363" s="220" t="str">
        <f t="shared" si="332"/>
        <v/>
      </c>
      <c r="AU363" s="220" t="str">
        <f t="shared" si="333"/>
        <v/>
      </c>
      <c r="AV363" s="220" t="str">
        <f t="shared" si="334"/>
        <v/>
      </c>
      <c r="AW363" s="233" t="str">
        <f t="shared" si="335"/>
        <v/>
      </c>
      <c r="AX363" s="233" t="str">
        <f t="shared" si="336"/>
        <v/>
      </c>
      <c r="AY363" s="222" t="str">
        <f t="shared" si="337"/>
        <v/>
      </c>
      <c r="AZ363" s="222" t="str">
        <f t="shared" si="338"/>
        <v/>
      </c>
      <c r="BA363" s="220" t="str">
        <f t="shared" si="339"/>
        <v/>
      </c>
      <c r="BB363" s="222" t="str">
        <f t="shared" si="340"/>
        <v/>
      </c>
      <c r="BC363" s="233" t="str">
        <f t="shared" si="341"/>
        <v/>
      </c>
      <c r="BD363" s="222" t="str">
        <f t="shared" si="342"/>
        <v/>
      </c>
      <c r="BE363" s="222" t="str">
        <f t="shared" si="343"/>
        <v/>
      </c>
      <c r="BF363" s="222" t="str">
        <f t="shared" si="344"/>
        <v/>
      </c>
      <c r="BG363" s="222" t="str">
        <f t="shared" si="345"/>
        <v/>
      </c>
      <c r="BH363" s="222" t="str">
        <f t="shared" si="346"/>
        <v/>
      </c>
      <c r="BI363" s="222" t="str">
        <f t="shared" si="347"/>
        <v/>
      </c>
      <c r="BJ363" s="222" t="str">
        <f t="shared" si="348"/>
        <v/>
      </c>
      <c r="BK363" s="222" t="str">
        <f t="shared" si="349"/>
        <v/>
      </c>
      <c r="BL363" s="220" t="str">
        <f t="shared" si="350"/>
        <v/>
      </c>
      <c r="BM363" s="220" t="str">
        <f t="shared" si="351"/>
        <v/>
      </c>
      <c r="BN363" s="220" t="str">
        <f t="shared" si="352"/>
        <v/>
      </c>
      <c r="BO363" s="220" t="str">
        <f t="shared" si="353"/>
        <v/>
      </c>
      <c r="BP363" s="220" t="str">
        <f>IF(AM363,VLOOKUP(AT363,'Beschäftigungsgruppen Honorare'!$I$17:$J$23,2,FALSE),"")</f>
        <v/>
      </c>
      <c r="BQ363" s="220" t="str">
        <f>IF(AN363,INDEX('Beschäftigungsgruppen Honorare'!$J$28:$M$31,BO363,BN363),"")</f>
        <v/>
      </c>
      <c r="BR363" s="220" t="str">
        <f t="shared" si="354"/>
        <v/>
      </c>
      <c r="BS363" s="220" t="str">
        <f>IF(AM363,VLOOKUP(AT363,'Beschäftigungsgruppen Honorare'!$I$17:$L$23,3,FALSE),"")</f>
        <v/>
      </c>
      <c r="BT363" s="220" t="str">
        <f>IF(AM363,VLOOKUP(AT363,'Beschäftigungsgruppen Honorare'!$I$17:$L$23,4,FALSE),"")</f>
        <v/>
      </c>
      <c r="BU363" s="220" t="b">
        <f>E363&lt;&gt;config!$H$20</f>
        <v>1</v>
      </c>
      <c r="BV363" s="64" t="b">
        <f t="shared" si="355"/>
        <v>0</v>
      </c>
      <c r="BW363" s="53" t="b">
        <f t="shared" si="356"/>
        <v>0</v>
      </c>
      <c r="BX363" s="53"/>
      <c r="BY363" s="53"/>
      <c r="BZ363" s="53"/>
      <c r="CA363" s="53"/>
      <c r="CB363" s="53"/>
      <c r="CI363" s="53"/>
      <c r="CJ363" s="53"/>
      <c r="CK363" s="53"/>
    </row>
    <row r="364" spans="2:89" ht="15" customHeight="1" x14ac:dyDescent="0.2">
      <c r="B364" s="203" t="str">
        <f t="shared" si="357"/>
        <v/>
      </c>
      <c r="C364" s="217"/>
      <c r="D364" s="127"/>
      <c r="E364" s="96"/>
      <c r="F364" s="271"/>
      <c r="G364" s="180"/>
      <c r="H364" s="181"/>
      <c r="I364" s="219"/>
      <c r="J364" s="259"/>
      <c r="K364" s="181"/>
      <c r="L364" s="273"/>
      <c r="M364" s="207" t="str">
        <f t="shared" si="309"/>
        <v/>
      </c>
      <c r="N364" s="160" t="str">
        <f t="shared" si="310"/>
        <v/>
      </c>
      <c r="O364" s="161" t="str">
        <f t="shared" si="363"/>
        <v/>
      </c>
      <c r="P364" s="252" t="str">
        <f t="shared" si="364"/>
        <v/>
      </c>
      <c r="Q364" s="254" t="str">
        <f t="shared" si="365"/>
        <v/>
      </c>
      <c r="R364" s="252" t="str">
        <f t="shared" si="311"/>
        <v/>
      </c>
      <c r="S364" s="258" t="str">
        <f t="shared" si="358"/>
        <v/>
      </c>
      <c r="T364" s="252" t="str">
        <f t="shared" si="359"/>
        <v/>
      </c>
      <c r="U364" s="258" t="str">
        <f t="shared" si="360"/>
        <v/>
      </c>
      <c r="V364" s="252" t="str">
        <f t="shared" si="361"/>
        <v/>
      </c>
      <c r="W364" s="258" t="str">
        <f t="shared" si="362"/>
        <v/>
      </c>
      <c r="X364" s="120"/>
      <c r="Y364" s="267"/>
      <c r="Z364" s="4" t="b">
        <f t="shared" si="312"/>
        <v>1</v>
      </c>
      <c r="AA364" s="4" t="b">
        <f t="shared" si="313"/>
        <v>0</v>
      </c>
      <c r="AB364" s="61" t="str">
        <f t="shared" si="314"/>
        <v/>
      </c>
      <c r="AC364" s="61" t="str">
        <f t="shared" si="315"/>
        <v/>
      </c>
      <c r="AD364" s="61" t="str">
        <f t="shared" si="316"/>
        <v/>
      </c>
      <c r="AE364" s="61" t="str">
        <f t="shared" si="317"/>
        <v/>
      </c>
      <c r="AF364" s="232" t="str">
        <f t="shared" si="318"/>
        <v/>
      </c>
      <c r="AG364" s="61" t="str">
        <f t="shared" si="319"/>
        <v/>
      </c>
      <c r="AH364" s="61" t="b">
        <f t="shared" si="320"/>
        <v>0</v>
      </c>
      <c r="AI364" s="61" t="b">
        <f t="shared" si="321"/>
        <v>1</v>
      </c>
      <c r="AJ364" s="61" t="b">
        <f t="shared" si="322"/>
        <v>1</v>
      </c>
      <c r="AK364" s="61" t="b">
        <f t="shared" si="323"/>
        <v>0</v>
      </c>
      <c r="AL364" s="61" t="b">
        <f t="shared" si="324"/>
        <v>0</v>
      </c>
      <c r="AM364" s="220" t="b">
        <f t="shared" si="325"/>
        <v>0</v>
      </c>
      <c r="AN364" s="220" t="b">
        <f t="shared" si="326"/>
        <v>0</v>
      </c>
      <c r="AO364" s="220" t="str">
        <f t="shared" si="327"/>
        <v/>
      </c>
      <c r="AP364" s="220" t="str">
        <f t="shared" si="328"/>
        <v/>
      </c>
      <c r="AQ364" s="220" t="str">
        <f t="shared" si="329"/>
        <v/>
      </c>
      <c r="AR364" s="220" t="str">
        <f t="shared" si="330"/>
        <v/>
      </c>
      <c r="AS364" s="4" t="str">
        <f t="shared" si="331"/>
        <v/>
      </c>
      <c r="AT364" s="220" t="str">
        <f t="shared" si="332"/>
        <v/>
      </c>
      <c r="AU364" s="220" t="str">
        <f t="shared" si="333"/>
        <v/>
      </c>
      <c r="AV364" s="220" t="str">
        <f t="shared" si="334"/>
        <v/>
      </c>
      <c r="AW364" s="233" t="str">
        <f t="shared" si="335"/>
        <v/>
      </c>
      <c r="AX364" s="233" t="str">
        <f t="shared" si="336"/>
        <v/>
      </c>
      <c r="AY364" s="222" t="str">
        <f t="shared" si="337"/>
        <v/>
      </c>
      <c r="AZ364" s="222" t="str">
        <f t="shared" si="338"/>
        <v/>
      </c>
      <c r="BA364" s="220" t="str">
        <f t="shared" si="339"/>
        <v/>
      </c>
      <c r="BB364" s="222" t="str">
        <f t="shared" si="340"/>
        <v/>
      </c>
      <c r="BC364" s="233" t="str">
        <f t="shared" si="341"/>
        <v/>
      </c>
      <c r="BD364" s="222" t="str">
        <f t="shared" si="342"/>
        <v/>
      </c>
      <c r="BE364" s="222" t="str">
        <f t="shared" si="343"/>
        <v/>
      </c>
      <c r="BF364" s="222" t="str">
        <f t="shared" si="344"/>
        <v/>
      </c>
      <c r="BG364" s="222" t="str">
        <f t="shared" si="345"/>
        <v/>
      </c>
      <c r="BH364" s="222" t="str">
        <f t="shared" si="346"/>
        <v/>
      </c>
      <c r="BI364" s="222" t="str">
        <f t="shared" si="347"/>
        <v/>
      </c>
      <c r="BJ364" s="222" t="str">
        <f t="shared" si="348"/>
        <v/>
      </c>
      <c r="BK364" s="222" t="str">
        <f t="shared" si="349"/>
        <v/>
      </c>
      <c r="BL364" s="220" t="str">
        <f t="shared" si="350"/>
        <v/>
      </c>
      <c r="BM364" s="220" t="str">
        <f t="shared" si="351"/>
        <v/>
      </c>
      <c r="BN364" s="220" t="str">
        <f t="shared" si="352"/>
        <v/>
      </c>
      <c r="BO364" s="220" t="str">
        <f t="shared" si="353"/>
        <v/>
      </c>
      <c r="BP364" s="220" t="str">
        <f>IF(AM364,VLOOKUP(AT364,'Beschäftigungsgruppen Honorare'!$I$17:$J$23,2,FALSE),"")</f>
        <v/>
      </c>
      <c r="BQ364" s="220" t="str">
        <f>IF(AN364,INDEX('Beschäftigungsgruppen Honorare'!$J$28:$M$31,BO364,BN364),"")</f>
        <v/>
      </c>
      <c r="BR364" s="220" t="str">
        <f t="shared" si="354"/>
        <v/>
      </c>
      <c r="BS364" s="220" t="str">
        <f>IF(AM364,VLOOKUP(AT364,'Beschäftigungsgruppen Honorare'!$I$17:$L$23,3,FALSE),"")</f>
        <v/>
      </c>
      <c r="BT364" s="220" t="str">
        <f>IF(AM364,VLOOKUP(AT364,'Beschäftigungsgruppen Honorare'!$I$17:$L$23,4,FALSE),"")</f>
        <v/>
      </c>
      <c r="BU364" s="220" t="b">
        <f>E364&lt;&gt;config!$H$20</f>
        <v>1</v>
      </c>
      <c r="BV364" s="64" t="b">
        <f t="shared" si="355"/>
        <v>0</v>
      </c>
      <c r="BW364" s="53" t="b">
        <f t="shared" si="356"/>
        <v>0</v>
      </c>
      <c r="BX364" s="53"/>
      <c r="BY364" s="53"/>
      <c r="BZ364" s="53"/>
      <c r="CA364" s="53"/>
      <c r="CB364" s="53"/>
      <c r="CI364" s="53"/>
      <c r="CJ364" s="53"/>
      <c r="CK364" s="53"/>
    </row>
    <row r="365" spans="2:89" ht="15" customHeight="1" x14ac:dyDescent="0.2">
      <c r="B365" s="203" t="str">
        <f t="shared" si="357"/>
        <v/>
      </c>
      <c r="C365" s="217"/>
      <c r="D365" s="127"/>
      <c r="E365" s="96"/>
      <c r="F365" s="271"/>
      <c r="G365" s="180"/>
      <c r="H365" s="181"/>
      <c r="I365" s="219"/>
      <c r="J365" s="259"/>
      <c r="K365" s="181"/>
      <c r="L365" s="273"/>
      <c r="M365" s="207" t="str">
        <f t="shared" si="309"/>
        <v/>
      </c>
      <c r="N365" s="160" t="str">
        <f t="shared" si="310"/>
        <v/>
      </c>
      <c r="O365" s="161" t="str">
        <f t="shared" si="363"/>
        <v/>
      </c>
      <c r="P365" s="252" t="str">
        <f t="shared" si="364"/>
        <v/>
      </c>
      <c r="Q365" s="254" t="str">
        <f t="shared" si="365"/>
        <v/>
      </c>
      <c r="R365" s="252" t="str">
        <f t="shared" si="311"/>
        <v/>
      </c>
      <c r="S365" s="258" t="str">
        <f t="shared" si="358"/>
        <v/>
      </c>
      <c r="T365" s="252" t="str">
        <f t="shared" si="359"/>
        <v/>
      </c>
      <c r="U365" s="258" t="str">
        <f t="shared" si="360"/>
        <v/>
      </c>
      <c r="V365" s="252" t="str">
        <f t="shared" si="361"/>
        <v/>
      </c>
      <c r="W365" s="258" t="str">
        <f t="shared" si="362"/>
        <v/>
      </c>
      <c r="X365" s="120"/>
      <c r="Y365" s="267"/>
      <c r="Z365" s="4" t="b">
        <f t="shared" si="312"/>
        <v>1</v>
      </c>
      <c r="AA365" s="4" t="b">
        <f t="shared" si="313"/>
        <v>0</v>
      </c>
      <c r="AB365" s="61" t="str">
        <f t="shared" si="314"/>
        <v/>
      </c>
      <c r="AC365" s="61" t="str">
        <f t="shared" si="315"/>
        <v/>
      </c>
      <c r="AD365" s="61" t="str">
        <f t="shared" si="316"/>
        <v/>
      </c>
      <c r="AE365" s="61" t="str">
        <f t="shared" si="317"/>
        <v/>
      </c>
      <c r="AF365" s="232" t="str">
        <f t="shared" si="318"/>
        <v/>
      </c>
      <c r="AG365" s="61" t="str">
        <f t="shared" si="319"/>
        <v/>
      </c>
      <c r="AH365" s="61" t="b">
        <f t="shared" si="320"/>
        <v>0</v>
      </c>
      <c r="AI365" s="61" t="b">
        <f t="shared" si="321"/>
        <v>1</v>
      </c>
      <c r="AJ365" s="61" t="b">
        <f t="shared" si="322"/>
        <v>1</v>
      </c>
      <c r="AK365" s="61" t="b">
        <f t="shared" si="323"/>
        <v>0</v>
      </c>
      <c r="AL365" s="61" t="b">
        <f t="shared" si="324"/>
        <v>0</v>
      </c>
      <c r="AM365" s="220" t="b">
        <f t="shared" si="325"/>
        <v>0</v>
      </c>
      <c r="AN365" s="220" t="b">
        <f t="shared" si="326"/>
        <v>0</v>
      </c>
      <c r="AO365" s="220" t="str">
        <f t="shared" si="327"/>
        <v/>
      </c>
      <c r="AP365" s="220" t="str">
        <f t="shared" si="328"/>
        <v/>
      </c>
      <c r="AQ365" s="220" t="str">
        <f t="shared" si="329"/>
        <v/>
      </c>
      <c r="AR365" s="220" t="str">
        <f t="shared" si="330"/>
        <v/>
      </c>
      <c r="AS365" s="4" t="str">
        <f t="shared" si="331"/>
        <v/>
      </c>
      <c r="AT365" s="220" t="str">
        <f t="shared" si="332"/>
        <v/>
      </c>
      <c r="AU365" s="220" t="str">
        <f t="shared" si="333"/>
        <v/>
      </c>
      <c r="AV365" s="220" t="str">
        <f t="shared" si="334"/>
        <v/>
      </c>
      <c r="AW365" s="233" t="str">
        <f t="shared" si="335"/>
        <v/>
      </c>
      <c r="AX365" s="233" t="str">
        <f t="shared" si="336"/>
        <v/>
      </c>
      <c r="AY365" s="222" t="str">
        <f t="shared" si="337"/>
        <v/>
      </c>
      <c r="AZ365" s="222" t="str">
        <f t="shared" si="338"/>
        <v/>
      </c>
      <c r="BA365" s="220" t="str">
        <f t="shared" si="339"/>
        <v/>
      </c>
      <c r="BB365" s="222" t="str">
        <f t="shared" si="340"/>
        <v/>
      </c>
      <c r="BC365" s="233" t="str">
        <f t="shared" si="341"/>
        <v/>
      </c>
      <c r="BD365" s="222" t="str">
        <f t="shared" si="342"/>
        <v/>
      </c>
      <c r="BE365" s="222" t="str">
        <f t="shared" si="343"/>
        <v/>
      </c>
      <c r="BF365" s="222" t="str">
        <f t="shared" si="344"/>
        <v/>
      </c>
      <c r="BG365" s="222" t="str">
        <f t="shared" si="345"/>
        <v/>
      </c>
      <c r="BH365" s="222" t="str">
        <f t="shared" si="346"/>
        <v/>
      </c>
      <c r="BI365" s="222" t="str">
        <f t="shared" si="347"/>
        <v/>
      </c>
      <c r="BJ365" s="222" t="str">
        <f t="shared" si="348"/>
        <v/>
      </c>
      <c r="BK365" s="222" t="str">
        <f t="shared" si="349"/>
        <v/>
      </c>
      <c r="BL365" s="220" t="str">
        <f t="shared" si="350"/>
        <v/>
      </c>
      <c r="BM365" s="220" t="str">
        <f t="shared" si="351"/>
        <v/>
      </c>
      <c r="BN365" s="220" t="str">
        <f t="shared" si="352"/>
        <v/>
      </c>
      <c r="BO365" s="220" t="str">
        <f t="shared" si="353"/>
        <v/>
      </c>
      <c r="BP365" s="220" t="str">
        <f>IF(AM365,VLOOKUP(AT365,'Beschäftigungsgruppen Honorare'!$I$17:$J$23,2,FALSE),"")</f>
        <v/>
      </c>
      <c r="BQ365" s="220" t="str">
        <f>IF(AN365,INDEX('Beschäftigungsgruppen Honorare'!$J$28:$M$31,BO365,BN365),"")</f>
        <v/>
      </c>
      <c r="BR365" s="220" t="str">
        <f t="shared" si="354"/>
        <v/>
      </c>
      <c r="BS365" s="220" t="str">
        <f>IF(AM365,VLOOKUP(AT365,'Beschäftigungsgruppen Honorare'!$I$17:$L$23,3,FALSE),"")</f>
        <v/>
      </c>
      <c r="BT365" s="220" t="str">
        <f>IF(AM365,VLOOKUP(AT365,'Beschäftigungsgruppen Honorare'!$I$17:$L$23,4,FALSE),"")</f>
        <v/>
      </c>
      <c r="BU365" s="220" t="b">
        <f>E365&lt;&gt;config!$H$20</f>
        <v>1</v>
      </c>
      <c r="BV365" s="64" t="b">
        <f t="shared" si="355"/>
        <v>0</v>
      </c>
      <c r="BW365" s="53" t="b">
        <f t="shared" si="356"/>
        <v>0</v>
      </c>
      <c r="BX365" s="53"/>
      <c r="BY365" s="53"/>
      <c r="BZ365" s="53"/>
      <c r="CA365" s="53"/>
      <c r="CB365" s="53"/>
      <c r="CI365" s="53"/>
      <c r="CJ365" s="53"/>
      <c r="CK365" s="53"/>
    </row>
    <row r="366" spans="2:89" ht="15" customHeight="1" x14ac:dyDescent="0.2">
      <c r="B366" s="203" t="str">
        <f t="shared" si="357"/>
        <v/>
      </c>
      <c r="C366" s="217"/>
      <c r="D366" s="127"/>
      <c r="E366" s="96"/>
      <c r="F366" s="271"/>
      <c r="G366" s="180"/>
      <c r="H366" s="181"/>
      <c r="I366" s="219"/>
      <c r="J366" s="259"/>
      <c r="K366" s="181"/>
      <c r="L366" s="273"/>
      <c r="M366" s="207" t="str">
        <f t="shared" si="309"/>
        <v/>
      </c>
      <c r="N366" s="160" t="str">
        <f t="shared" si="310"/>
        <v/>
      </c>
      <c r="O366" s="161" t="str">
        <f t="shared" si="363"/>
        <v/>
      </c>
      <c r="P366" s="252" t="str">
        <f t="shared" si="364"/>
        <v/>
      </c>
      <c r="Q366" s="254" t="str">
        <f t="shared" si="365"/>
        <v/>
      </c>
      <c r="R366" s="252" t="str">
        <f t="shared" si="311"/>
        <v/>
      </c>
      <c r="S366" s="258" t="str">
        <f t="shared" si="358"/>
        <v/>
      </c>
      <c r="T366" s="252" t="str">
        <f t="shared" si="359"/>
        <v/>
      </c>
      <c r="U366" s="258" t="str">
        <f t="shared" si="360"/>
        <v/>
      </c>
      <c r="V366" s="252" t="str">
        <f t="shared" si="361"/>
        <v/>
      </c>
      <c r="W366" s="258" t="str">
        <f t="shared" si="362"/>
        <v/>
      </c>
      <c r="X366" s="120"/>
      <c r="Y366" s="267"/>
      <c r="Z366" s="4" t="b">
        <f t="shared" si="312"/>
        <v>1</v>
      </c>
      <c r="AA366" s="4" t="b">
        <f t="shared" si="313"/>
        <v>0</v>
      </c>
      <c r="AB366" s="61" t="str">
        <f t="shared" si="314"/>
        <v/>
      </c>
      <c r="AC366" s="61" t="str">
        <f t="shared" si="315"/>
        <v/>
      </c>
      <c r="AD366" s="61" t="str">
        <f t="shared" si="316"/>
        <v/>
      </c>
      <c r="AE366" s="61" t="str">
        <f t="shared" si="317"/>
        <v/>
      </c>
      <c r="AF366" s="232" t="str">
        <f t="shared" si="318"/>
        <v/>
      </c>
      <c r="AG366" s="61" t="str">
        <f t="shared" si="319"/>
        <v/>
      </c>
      <c r="AH366" s="61" t="b">
        <f t="shared" si="320"/>
        <v>0</v>
      </c>
      <c r="AI366" s="61" t="b">
        <f t="shared" si="321"/>
        <v>1</v>
      </c>
      <c r="AJ366" s="61" t="b">
        <f t="shared" si="322"/>
        <v>1</v>
      </c>
      <c r="AK366" s="61" t="b">
        <f t="shared" si="323"/>
        <v>0</v>
      </c>
      <c r="AL366" s="61" t="b">
        <f t="shared" si="324"/>
        <v>0</v>
      </c>
      <c r="AM366" s="220" t="b">
        <f t="shared" si="325"/>
        <v>0</v>
      </c>
      <c r="AN366" s="220" t="b">
        <f t="shared" si="326"/>
        <v>0</v>
      </c>
      <c r="AO366" s="220" t="str">
        <f t="shared" si="327"/>
        <v/>
      </c>
      <c r="AP366" s="220" t="str">
        <f t="shared" si="328"/>
        <v/>
      </c>
      <c r="AQ366" s="220" t="str">
        <f t="shared" si="329"/>
        <v/>
      </c>
      <c r="AR366" s="220" t="str">
        <f t="shared" si="330"/>
        <v/>
      </c>
      <c r="AS366" s="4" t="str">
        <f t="shared" si="331"/>
        <v/>
      </c>
      <c r="AT366" s="220" t="str">
        <f t="shared" si="332"/>
        <v/>
      </c>
      <c r="AU366" s="220" t="str">
        <f t="shared" si="333"/>
        <v/>
      </c>
      <c r="AV366" s="220" t="str">
        <f t="shared" si="334"/>
        <v/>
      </c>
      <c r="AW366" s="233" t="str">
        <f t="shared" si="335"/>
        <v/>
      </c>
      <c r="AX366" s="233" t="str">
        <f t="shared" si="336"/>
        <v/>
      </c>
      <c r="AY366" s="222" t="str">
        <f t="shared" si="337"/>
        <v/>
      </c>
      <c r="AZ366" s="222" t="str">
        <f t="shared" si="338"/>
        <v/>
      </c>
      <c r="BA366" s="220" t="str">
        <f t="shared" si="339"/>
        <v/>
      </c>
      <c r="BB366" s="222" t="str">
        <f t="shared" si="340"/>
        <v/>
      </c>
      <c r="BC366" s="233" t="str">
        <f t="shared" si="341"/>
        <v/>
      </c>
      <c r="BD366" s="222" t="str">
        <f t="shared" si="342"/>
        <v/>
      </c>
      <c r="BE366" s="222" t="str">
        <f t="shared" si="343"/>
        <v/>
      </c>
      <c r="BF366" s="222" t="str">
        <f t="shared" si="344"/>
        <v/>
      </c>
      <c r="BG366" s="222" t="str">
        <f t="shared" si="345"/>
        <v/>
      </c>
      <c r="BH366" s="222" t="str">
        <f t="shared" si="346"/>
        <v/>
      </c>
      <c r="BI366" s="222" t="str">
        <f t="shared" si="347"/>
        <v/>
      </c>
      <c r="BJ366" s="222" t="str">
        <f t="shared" si="348"/>
        <v/>
      </c>
      <c r="BK366" s="222" t="str">
        <f t="shared" si="349"/>
        <v/>
      </c>
      <c r="BL366" s="220" t="str">
        <f t="shared" si="350"/>
        <v/>
      </c>
      <c r="BM366" s="220" t="str">
        <f t="shared" si="351"/>
        <v/>
      </c>
      <c r="BN366" s="220" t="str">
        <f t="shared" si="352"/>
        <v/>
      </c>
      <c r="BO366" s="220" t="str">
        <f t="shared" si="353"/>
        <v/>
      </c>
      <c r="BP366" s="220" t="str">
        <f>IF(AM366,VLOOKUP(AT366,'Beschäftigungsgruppen Honorare'!$I$17:$J$23,2,FALSE),"")</f>
        <v/>
      </c>
      <c r="BQ366" s="220" t="str">
        <f>IF(AN366,INDEX('Beschäftigungsgruppen Honorare'!$J$28:$M$31,BO366,BN366),"")</f>
        <v/>
      </c>
      <c r="BR366" s="220" t="str">
        <f t="shared" si="354"/>
        <v/>
      </c>
      <c r="BS366" s="220" t="str">
        <f>IF(AM366,VLOOKUP(AT366,'Beschäftigungsgruppen Honorare'!$I$17:$L$23,3,FALSE),"")</f>
        <v/>
      </c>
      <c r="BT366" s="220" t="str">
        <f>IF(AM366,VLOOKUP(AT366,'Beschäftigungsgruppen Honorare'!$I$17:$L$23,4,FALSE),"")</f>
        <v/>
      </c>
      <c r="BU366" s="220" t="b">
        <f>E366&lt;&gt;config!$H$20</f>
        <v>1</v>
      </c>
      <c r="BV366" s="64" t="b">
        <f t="shared" si="355"/>
        <v>0</v>
      </c>
      <c r="BW366" s="53" t="b">
        <f t="shared" si="356"/>
        <v>0</v>
      </c>
      <c r="BX366" s="53"/>
      <c r="BY366" s="53"/>
      <c r="BZ366" s="53"/>
      <c r="CA366" s="53"/>
      <c r="CB366" s="53"/>
      <c r="CI366" s="53"/>
      <c r="CJ366" s="53"/>
      <c r="CK366" s="53"/>
    </row>
    <row r="367" spans="2:89" ht="15" customHeight="1" x14ac:dyDescent="0.2">
      <c r="B367" s="203" t="str">
        <f t="shared" si="357"/>
        <v/>
      </c>
      <c r="C367" s="217"/>
      <c r="D367" s="127"/>
      <c r="E367" s="96"/>
      <c r="F367" s="271"/>
      <c r="G367" s="180"/>
      <c r="H367" s="181"/>
      <c r="I367" s="219"/>
      <c r="J367" s="259"/>
      <c r="K367" s="181"/>
      <c r="L367" s="273"/>
      <c r="M367" s="207" t="str">
        <f t="shared" si="309"/>
        <v/>
      </c>
      <c r="N367" s="160" t="str">
        <f t="shared" si="310"/>
        <v/>
      </c>
      <c r="O367" s="161" t="str">
        <f t="shared" si="363"/>
        <v/>
      </c>
      <c r="P367" s="252" t="str">
        <f t="shared" si="364"/>
        <v/>
      </c>
      <c r="Q367" s="254" t="str">
        <f t="shared" si="365"/>
        <v/>
      </c>
      <c r="R367" s="252" t="str">
        <f t="shared" si="311"/>
        <v/>
      </c>
      <c r="S367" s="258" t="str">
        <f t="shared" si="358"/>
        <v/>
      </c>
      <c r="T367" s="252" t="str">
        <f t="shared" si="359"/>
        <v/>
      </c>
      <c r="U367" s="258" t="str">
        <f t="shared" si="360"/>
        <v/>
      </c>
      <c r="V367" s="252" t="str">
        <f t="shared" si="361"/>
        <v/>
      </c>
      <c r="W367" s="258" t="str">
        <f t="shared" si="362"/>
        <v/>
      </c>
      <c r="X367" s="120"/>
      <c r="Y367" s="267"/>
      <c r="Z367" s="4" t="b">
        <f t="shared" si="312"/>
        <v>1</v>
      </c>
      <c r="AA367" s="4" t="b">
        <f t="shared" si="313"/>
        <v>0</v>
      </c>
      <c r="AB367" s="61" t="str">
        <f t="shared" si="314"/>
        <v/>
      </c>
      <c r="AC367" s="61" t="str">
        <f t="shared" si="315"/>
        <v/>
      </c>
      <c r="AD367" s="61" t="str">
        <f t="shared" si="316"/>
        <v/>
      </c>
      <c r="AE367" s="61" t="str">
        <f t="shared" si="317"/>
        <v/>
      </c>
      <c r="AF367" s="232" t="str">
        <f t="shared" si="318"/>
        <v/>
      </c>
      <c r="AG367" s="61" t="str">
        <f t="shared" si="319"/>
        <v/>
      </c>
      <c r="AH367" s="61" t="b">
        <f t="shared" si="320"/>
        <v>0</v>
      </c>
      <c r="AI367" s="61" t="b">
        <f t="shared" si="321"/>
        <v>1</v>
      </c>
      <c r="AJ367" s="61" t="b">
        <f t="shared" si="322"/>
        <v>1</v>
      </c>
      <c r="AK367" s="61" t="b">
        <f t="shared" si="323"/>
        <v>0</v>
      </c>
      <c r="AL367" s="61" t="b">
        <f t="shared" si="324"/>
        <v>0</v>
      </c>
      <c r="AM367" s="220" t="b">
        <f t="shared" si="325"/>
        <v>0</v>
      </c>
      <c r="AN367" s="220" t="b">
        <f t="shared" si="326"/>
        <v>0</v>
      </c>
      <c r="AO367" s="220" t="str">
        <f t="shared" si="327"/>
        <v/>
      </c>
      <c r="AP367" s="220" t="str">
        <f t="shared" si="328"/>
        <v/>
      </c>
      <c r="AQ367" s="220" t="str">
        <f t="shared" si="329"/>
        <v/>
      </c>
      <c r="AR367" s="220" t="str">
        <f t="shared" si="330"/>
        <v/>
      </c>
      <c r="AS367" s="4" t="str">
        <f t="shared" si="331"/>
        <v/>
      </c>
      <c r="AT367" s="220" t="str">
        <f t="shared" si="332"/>
        <v/>
      </c>
      <c r="AU367" s="220" t="str">
        <f t="shared" si="333"/>
        <v/>
      </c>
      <c r="AV367" s="220" t="str">
        <f t="shared" si="334"/>
        <v/>
      </c>
      <c r="AW367" s="233" t="str">
        <f t="shared" si="335"/>
        <v/>
      </c>
      <c r="AX367" s="233" t="str">
        <f t="shared" si="336"/>
        <v/>
      </c>
      <c r="AY367" s="222" t="str">
        <f t="shared" si="337"/>
        <v/>
      </c>
      <c r="AZ367" s="222" t="str">
        <f t="shared" si="338"/>
        <v/>
      </c>
      <c r="BA367" s="220" t="str">
        <f t="shared" si="339"/>
        <v/>
      </c>
      <c r="BB367" s="222" t="str">
        <f t="shared" si="340"/>
        <v/>
      </c>
      <c r="BC367" s="233" t="str">
        <f t="shared" si="341"/>
        <v/>
      </c>
      <c r="BD367" s="222" t="str">
        <f t="shared" si="342"/>
        <v/>
      </c>
      <c r="BE367" s="222" t="str">
        <f t="shared" si="343"/>
        <v/>
      </c>
      <c r="BF367" s="222" t="str">
        <f t="shared" si="344"/>
        <v/>
      </c>
      <c r="BG367" s="222" t="str">
        <f t="shared" si="345"/>
        <v/>
      </c>
      <c r="BH367" s="222" t="str">
        <f t="shared" si="346"/>
        <v/>
      </c>
      <c r="BI367" s="222" t="str">
        <f t="shared" si="347"/>
        <v/>
      </c>
      <c r="BJ367" s="222" t="str">
        <f t="shared" si="348"/>
        <v/>
      </c>
      <c r="BK367" s="222" t="str">
        <f t="shared" si="349"/>
        <v/>
      </c>
      <c r="BL367" s="220" t="str">
        <f t="shared" si="350"/>
        <v/>
      </c>
      <c r="BM367" s="220" t="str">
        <f t="shared" si="351"/>
        <v/>
      </c>
      <c r="BN367" s="220" t="str">
        <f t="shared" si="352"/>
        <v/>
      </c>
      <c r="BO367" s="220" t="str">
        <f t="shared" si="353"/>
        <v/>
      </c>
      <c r="BP367" s="220" t="str">
        <f>IF(AM367,VLOOKUP(AT367,'Beschäftigungsgruppen Honorare'!$I$17:$J$23,2,FALSE),"")</f>
        <v/>
      </c>
      <c r="BQ367" s="220" t="str">
        <f>IF(AN367,INDEX('Beschäftigungsgruppen Honorare'!$J$28:$M$31,BO367,BN367),"")</f>
        <v/>
      </c>
      <c r="BR367" s="220" t="str">
        <f t="shared" si="354"/>
        <v/>
      </c>
      <c r="BS367" s="220" t="str">
        <f>IF(AM367,VLOOKUP(AT367,'Beschäftigungsgruppen Honorare'!$I$17:$L$23,3,FALSE),"")</f>
        <v/>
      </c>
      <c r="BT367" s="220" t="str">
        <f>IF(AM367,VLOOKUP(AT367,'Beschäftigungsgruppen Honorare'!$I$17:$L$23,4,FALSE),"")</f>
        <v/>
      </c>
      <c r="BU367" s="220" t="b">
        <f>E367&lt;&gt;config!$H$20</f>
        <v>1</v>
      </c>
      <c r="BV367" s="64" t="b">
        <f t="shared" si="355"/>
        <v>0</v>
      </c>
      <c r="BW367" s="53" t="b">
        <f t="shared" si="356"/>
        <v>0</v>
      </c>
      <c r="BX367" s="53"/>
      <c r="BY367" s="53"/>
      <c r="BZ367" s="53"/>
      <c r="CA367" s="53"/>
      <c r="CB367" s="53"/>
      <c r="CI367" s="53"/>
      <c r="CJ367" s="53"/>
      <c r="CK367" s="53"/>
    </row>
    <row r="368" spans="2:89" ht="15" customHeight="1" x14ac:dyDescent="0.2">
      <c r="B368" s="203" t="str">
        <f t="shared" si="357"/>
        <v/>
      </c>
      <c r="C368" s="217"/>
      <c r="D368" s="127"/>
      <c r="E368" s="96"/>
      <c r="F368" s="271"/>
      <c r="G368" s="180"/>
      <c r="H368" s="181"/>
      <c r="I368" s="219"/>
      <c r="J368" s="259"/>
      <c r="K368" s="181"/>
      <c r="L368" s="273"/>
      <c r="M368" s="207" t="str">
        <f t="shared" si="309"/>
        <v/>
      </c>
      <c r="N368" s="160" t="str">
        <f t="shared" si="310"/>
        <v/>
      </c>
      <c r="O368" s="161" t="str">
        <f t="shared" si="363"/>
        <v/>
      </c>
      <c r="P368" s="252" t="str">
        <f t="shared" si="364"/>
        <v/>
      </c>
      <c r="Q368" s="254" t="str">
        <f t="shared" si="365"/>
        <v/>
      </c>
      <c r="R368" s="252" t="str">
        <f t="shared" si="311"/>
        <v/>
      </c>
      <c r="S368" s="258" t="str">
        <f t="shared" si="358"/>
        <v/>
      </c>
      <c r="T368" s="252" t="str">
        <f t="shared" si="359"/>
        <v/>
      </c>
      <c r="U368" s="258" t="str">
        <f t="shared" si="360"/>
        <v/>
      </c>
      <c r="V368" s="252" t="str">
        <f t="shared" si="361"/>
        <v/>
      </c>
      <c r="W368" s="258" t="str">
        <f t="shared" si="362"/>
        <v/>
      </c>
      <c r="X368" s="120"/>
      <c r="Y368" s="267"/>
      <c r="Z368" s="4" t="b">
        <f t="shared" si="312"/>
        <v>1</v>
      </c>
      <c r="AA368" s="4" t="b">
        <f t="shared" si="313"/>
        <v>0</v>
      </c>
      <c r="AB368" s="61" t="str">
        <f t="shared" si="314"/>
        <v/>
      </c>
      <c r="AC368" s="61" t="str">
        <f t="shared" si="315"/>
        <v/>
      </c>
      <c r="AD368" s="61" t="str">
        <f t="shared" si="316"/>
        <v/>
      </c>
      <c r="AE368" s="61" t="str">
        <f t="shared" si="317"/>
        <v/>
      </c>
      <c r="AF368" s="232" t="str">
        <f t="shared" si="318"/>
        <v/>
      </c>
      <c r="AG368" s="61" t="str">
        <f t="shared" si="319"/>
        <v/>
      </c>
      <c r="AH368" s="61" t="b">
        <f t="shared" si="320"/>
        <v>0</v>
      </c>
      <c r="AI368" s="61" t="b">
        <f t="shared" si="321"/>
        <v>1</v>
      </c>
      <c r="AJ368" s="61" t="b">
        <f t="shared" si="322"/>
        <v>1</v>
      </c>
      <c r="AK368" s="61" t="b">
        <f t="shared" si="323"/>
        <v>0</v>
      </c>
      <c r="AL368" s="61" t="b">
        <f t="shared" si="324"/>
        <v>0</v>
      </c>
      <c r="AM368" s="220" t="b">
        <f t="shared" si="325"/>
        <v>0</v>
      </c>
      <c r="AN368" s="220" t="b">
        <f t="shared" si="326"/>
        <v>0</v>
      </c>
      <c r="AO368" s="220" t="str">
        <f t="shared" si="327"/>
        <v/>
      </c>
      <c r="AP368" s="220" t="str">
        <f t="shared" si="328"/>
        <v/>
      </c>
      <c r="AQ368" s="220" t="str">
        <f t="shared" si="329"/>
        <v/>
      </c>
      <c r="AR368" s="220" t="str">
        <f t="shared" si="330"/>
        <v/>
      </c>
      <c r="AS368" s="4" t="str">
        <f t="shared" si="331"/>
        <v/>
      </c>
      <c r="AT368" s="220" t="str">
        <f t="shared" si="332"/>
        <v/>
      </c>
      <c r="AU368" s="220" t="str">
        <f t="shared" si="333"/>
        <v/>
      </c>
      <c r="AV368" s="220" t="str">
        <f t="shared" si="334"/>
        <v/>
      </c>
      <c r="AW368" s="233" t="str">
        <f t="shared" si="335"/>
        <v/>
      </c>
      <c r="AX368" s="233" t="str">
        <f t="shared" si="336"/>
        <v/>
      </c>
      <c r="AY368" s="222" t="str">
        <f t="shared" si="337"/>
        <v/>
      </c>
      <c r="AZ368" s="222" t="str">
        <f t="shared" si="338"/>
        <v/>
      </c>
      <c r="BA368" s="220" t="str">
        <f t="shared" si="339"/>
        <v/>
      </c>
      <c r="BB368" s="222" t="str">
        <f t="shared" si="340"/>
        <v/>
      </c>
      <c r="BC368" s="233" t="str">
        <f t="shared" si="341"/>
        <v/>
      </c>
      <c r="BD368" s="222" t="str">
        <f t="shared" si="342"/>
        <v/>
      </c>
      <c r="BE368" s="222" t="str">
        <f t="shared" si="343"/>
        <v/>
      </c>
      <c r="BF368" s="222" t="str">
        <f t="shared" si="344"/>
        <v/>
      </c>
      <c r="BG368" s="222" t="str">
        <f t="shared" si="345"/>
        <v/>
      </c>
      <c r="BH368" s="222" t="str">
        <f t="shared" si="346"/>
        <v/>
      </c>
      <c r="BI368" s="222" t="str">
        <f t="shared" si="347"/>
        <v/>
      </c>
      <c r="BJ368" s="222" t="str">
        <f t="shared" si="348"/>
        <v/>
      </c>
      <c r="BK368" s="222" t="str">
        <f t="shared" si="349"/>
        <v/>
      </c>
      <c r="BL368" s="220" t="str">
        <f t="shared" si="350"/>
        <v/>
      </c>
      <c r="BM368" s="220" t="str">
        <f t="shared" si="351"/>
        <v/>
      </c>
      <c r="BN368" s="220" t="str">
        <f t="shared" si="352"/>
        <v/>
      </c>
      <c r="BO368" s="220" t="str">
        <f t="shared" si="353"/>
        <v/>
      </c>
      <c r="BP368" s="220" t="str">
        <f>IF(AM368,VLOOKUP(AT368,'Beschäftigungsgruppen Honorare'!$I$17:$J$23,2,FALSE),"")</f>
        <v/>
      </c>
      <c r="BQ368" s="220" t="str">
        <f>IF(AN368,INDEX('Beschäftigungsgruppen Honorare'!$J$28:$M$31,BO368,BN368),"")</f>
        <v/>
      </c>
      <c r="BR368" s="220" t="str">
        <f t="shared" si="354"/>
        <v/>
      </c>
      <c r="BS368" s="220" t="str">
        <f>IF(AM368,VLOOKUP(AT368,'Beschäftigungsgruppen Honorare'!$I$17:$L$23,3,FALSE),"")</f>
        <v/>
      </c>
      <c r="BT368" s="220" t="str">
        <f>IF(AM368,VLOOKUP(AT368,'Beschäftigungsgruppen Honorare'!$I$17:$L$23,4,FALSE),"")</f>
        <v/>
      </c>
      <c r="BU368" s="220" t="b">
        <f>E368&lt;&gt;config!$H$20</f>
        <v>1</v>
      </c>
      <c r="BV368" s="64" t="b">
        <f t="shared" si="355"/>
        <v>0</v>
      </c>
      <c r="BW368" s="53" t="b">
        <f t="shared" si="356"/>
        <v>0</v>
      </c>
      <c r="BX368" s="53"/>
      <c r="BY368" s="53"/>
      <c r="BZ368" s="53"/>
      <c r="CA368" s="53"/>
      <c r="CB368" s="53"/>
      <c r="CI368" s="53"/>
      <c r="CJ368" s="53"/>
      <c r="CK368" s="53"/>
    </row>
    <row r="369" spans="2:89" ht="15" customHeight="1" x14ac:dyDescent="0.2">
      <c r="B369" s="203" t="str">
        <f t="shared" si="357"/>
        <v/>
      </c>
      <c r="C369" s="217"/>
      <c r="D369" s="127"/>
      <c r="E369" s="96"/>
      <c r="F369" s="271"/>
      <c r="G369" s="180"/>
      <c r="H369" s="181"/>
      <c r="I369" s="219"/>
      <c r="J369" s="259"/>
      <c r="K369" s="181"/>
      <c r="L369" s="273"/>
      <c r="M369" s="207" t="str">
        <f t="shared" si="309"/>
        <v/>
      </c>
      <c r="N369" s="160" t="str">
        <f t="shared" si="310"/>
        <v/>
      </c>
      <c r="O369" s="161" t="str">
        <f t="shared" si="363"/>
        <v/>
      </c>
      <c r="P369" s="252" t="str">
        <f t="shared" si="364"/>
        <v/>
      </c>
      <c r="Q369" s="254" t="str">
        <f t="shared" si="365"/>
        <v/>
      </c>
      <c r="R369" s="252" t="str">
        <f t="shared" si="311"/>
        <v/>
      </c>
      <c r="S369" s="258" t="str">
        <f t="shared" si="358"/>
        <v/>
      </c>
      <c r="T369" s="252" t="str">
        <f t="shared" si="359"/>
        <v/>
      </c>
      <c r="U369" s="258" t="str">
        <f t="shared" si="360"/>
        <v/>
      </c>
      <c r="V369" s="252" t="str">
        <f t="shared" si="361"/>
        <v/>
      </c>
      <c r="W369" s="258" t="str">
        <f t="shared" si="362"/>
        <v/>
      </c>
      <c r="X369" s="120"/>
      <c r="Y369" s="267"/>
      <c r="Z369" s="4" t="b">
        <f t="shared" si="312"/>
        <v>1</v>
      </c>
      <c r="AA369" s="4" t="b">
        <f t="shared" si="313"/>
        <v>0</v>
      </c>
      <c r="AB369" s="61" t="str">
        <f t="shared" si="314"/>
        <v/>
      </c>
      <c r="AC369" s="61" t="str">
        <f t="shared" si="315"/>
        <v/>
      </c>
      <c r="AD369" s="61" t="str">
        <f t="shared" si="316"/>
        <v/>
      </c>
      <c r="AE369" s="61" t="str">
        <f t="shared" si="317"/>
        <v/>
      </c>
      <c r="AF369" s="232" t="str">
        <f t="shared" si="318"/>
        <v/>
      </c>
      <c r="AG369" s="61" t="str">
        <f t="shared" si="319"/>
        <v/>
      </c>
      <c r="AH369" s="61" t="b">
        <f t="shared" si="320"/>
        <v>0</v>
      </c>
      <c r="AI369" s="61" t="b">
        <f t="shared" si="321"/>
        <v>1</v>
      </c>
      <c r="AJ369" s="61" t="b">
        <f t="shared" si="322"/>
        <v>1</v>
      </c>
      <c r="AK369" s="61" t="b">
        <f t="shared" si="323"/>
        <v>0</v>
      </c>
      <c r="AL369" s="61" t="b">
        <f t="shared" si="324"/>
        <v>0</v>
      </c>
      <c r="AM369" s="220" t="b">
        <f t="shared" si="325"/>
        <v>0</v>
      </c>
      <c r="AN369" s="220" t="b">
        <f t="shared" si="326"/>
        <v>0</v>
      </c>
      <c r="AO369" s="220" t="str">
        <f t="shared" si="327"/>
        <v/>
      </c>
      <c r="AP369" s="220" t="str">
        <f t="shared" si="328"/>
        <v/>
      </c>
      <c r="AQ369" s="220" t="str">
        <f t="shared" si="329"/>
        <v/>
      </c>
      <c r="AR369" s="220" t="str">
        <f t="shared" si="330"/>
        <v/>
      </c>
      <c r="AS369" s="4" t="str">
        <f t="shared" si="331"/>
        <v/>
      </c>
      <c r="AT369" s="220" t="str">
        <f t="shared" si="332"/>
        <v/>
      </c>
      <c r="AU369" s="220" t="str">
        <f t="shared" si="333"/>
        <v/>
      </c>
      <c r="AV369" s="220" t="str">
        <f t="shared" si="334"/>
        <v/>
      </c>
      <c r="AW369" s="233" t="str">
        <f t="shared" si="335"/>
        <v/>
      </c>
      <c r="AX369" s="233" t="str">
        <f t="shared" si="336"/>
        <v/>
      </c>
      <c r="AY369" s="222" t="str">
        <f t="shared" si="337"/>
        <v/>
      </c>
      <c r="AZ369" s="222" t="str">
        <f t="shared" si="338"/>
        <v/>
      </c>
      <c r="BA369" s="220" t="str">
        <f t="shared" si="339"/>
        <v/>
      </c>
      <c r="BB369" s="222" t="str">
        <f t="shared" si="340"/>
        <v/>
      </c>
      <c r="BC369" s="233" t="str">
        <f t="shared" si="341"/>
        <v/>
      </c>
      <c r="BD369" s="222" t="str">
        <f t="shared" si="342"/>
        <v/>
      </c>
      <c r="BE369" s="222" t="str">
        <f t="shared" si="343"/>
        <v/>
      </c>
      <c r="BF369" s="222" t="str">
        <f t="shared" si="344"/>
        <v/>
      </c>
      <c r="BG369" s="222" t="str">
        <f t="shared" si="345"/>
        <v/>
      </c>
      <c r="BH369" s="222" t="str">
        <f t="shared" si="346"/>
        <v/>
      </c>
      <c r="BI369" s="222" t="str">
        <f t="shared" si="347"/>
        <v/>
      </c>
      <c r="BJ369" s="222" t="str">
        <f t="shared" si="348"/>
        <v/>
      </c>
      <c r="BK369" s="222" t="str">
        <f t="shared" si="349"/>
        <v/>
      </c>
      <c r="BL369" s="220" t="str">
        <f t="shared" si="350"/>
        <v/>
      </c>
      <c r="BM369" s="220" t="str">
        <f t="shared" si="351"/>
        <v/>
      </c>
      <c r="BN369" s="220" t="str">
        <f t="shared" si="352"/>
        <v/>
      </c>
      <c r="BO369" s="220" t="str">
        <f t="shared" si="353"/>
        <v/>
      </c>
      <c r="BP369" s="220" t="str">
        <f>IF(AM369,VLOOKUP(AT369,'Beschäftigungsgruppen Honorare'!$I$17:$J$23,2,FALSE),"")</f>
        <v/>
      </c>
      <c r="BQ369" s="220" t="str">
        <f>IF(AN369,INDEX('Beschäftigungsgruppen Honorare'!$J$28:$M$31,BO369,BN369),"")</f>
        <v/>
      </c>
      <c r="BR369" s="220" t="str">
        <f t="shared" si="354"/>
        <v/>
      </c>
      <c r="BS369" s="220" t="str">
        <f>IF(AM369,VLOOKUP(AT369,'Beschäftigungsgruppen Honorare'!$I$17:$L$23,3,FALSE),"")</f>
        <v/>
      </c>
      <c r="BT369" s="220" t="str">
        <f>IF(AM369,VLOOKUP(AT369,'Beschäftigungsgruppen Honorare'!$I$17:$L$23,4,FALSE),"")</f>
        <v/>
      </c>
      <c r="BU369" s="220" t="b">
        <f>E369&lt;&gt;config!$H$20</f>
        <v>1</v>
      </c>
      <c r="BV369" s="64" t="b">
        <f t="shared" si="355"/>
        <v>0</v>
      </c>
      <c r="BW369" s="53" t="b">
        <f t="shared" si="356"/>
        <v>0</v>
      </c>
      <c r="BX369" s="53"/>
      <c r="BY369" s="53"/>
      <c r="BZ369" s="53"/>
      <c r="CA369" s="53"/>
      <c r="CB369" s="53"/>
      <c r="CI369" s="53"/>
      <c r="CJ369" s="53"/>
      <c r="CK369" s="53"/>
    </row>
    <row r="370" spans="2:89" ht="15" customHeight="1" x14ac:dyDescent="0.2">
      <c r="B370" s="203" t="str">
        <f t="shared" si="357"/>
        <v/>
      </c>
      <c r="C370" s="217"/>
      <c r="D370" s="127"/>
      <c r="E370" s="96"/>
      <c r="F370" s="271"/>
      <c r="G370" s="180"/>
      <c r="H370" s="181"/>
      <c r="I370" s="219"/>
      <c r="J370" s="259"/>
      <c r="K370" s="181"/>
      <c r="L370" s="273"/>
      <c r="M370" s="207" t="str">
        <f t="shared" si="309"/>
        <v/>
      </c>
      <c r="N370" s="160" t="str">
        <f t="shared" si="310"/>
        <v/>
      </c>
      <c r="O370" s="161" t="str">
        <f t="shared" si="363"/>
        <v/>
      </c>
      <c r="P370" s="252" t="str">
        <f t="shared" si="364"/>
        <v/>
      </c>
      <c r="Q370" s="254" t="str">
        <f t="shared" si="365"/>
        <v/>
      </c>
      <c r="R370" s="252" t="str">
        <f t="shared" si="311"/>
        <v/>
      </c>
      <c r="S370" s="258" t="str">
        <f t="shared" si="358"/>
        <v/>
      </c>
      <c r="T370" s="252" t="str">
        <f t="shared" si="359"/>
        <v/>
      </c>
      <c r="U370" s="258" t="str">
        <f t="shared" si="360"/>
        <v/>
      </c>
      <c r="V370" s="252" t="str">
        <f t="shared" si="361"/>
        <v/>
      </c>
      <c r="W370" s="258" t="str">
        <f t="shared" si="362"/>
        <v/>
      </c>
      <c r="X370" s="120"/>
      <c r="Y370" s="267"/>
      <c r="Z370" s="4" t="b">
        <f t="shared" si="312"/>
        <v>1</v>
      </c>
      <c r="AA370" s="4" t="b">
        <f t="shared" si="313"/>
        <v>0</v>
      </c>
      <c r="AB370" s="61" t="str">
        <f t="shared" si="314"/>
        <v/>
      </c>
      <c r="AC370" s="61" t="str">
        <f t="shared" si="315"/>
        <v/>
      </c>
      <c r="AD370" s="61" t="str">
        <f t="shared" si="316"/>
        <v/>
      </c>
      <c r="AE370" s="61" t="str">
        <f t="shared" si="317"/>
        <v/>
      </c>
      <c r="AF370" s="232" t="str">
        <f t="shared" si="318"/>
        <v/>
      </c>
      <c r="AG370" s="61" t="str">
        <f t="shared" si="319"/>
        <v/>
      </c>
      <c r="AH370" s="61" t="b">
        <f t="shared" si="320"/>
        <v>0</v>
      </c>
      <c r="AI370" s="61" t="b">
        <f t="shared" si="321"/>
        <v>1</v>
      </c>
      <c r="AJ370" s="61" t="b">
        <f t="shared" si="322"/>
        <v>1</v>
      </c>
      <c r="AK370" s="61" t="b">
        <f t="shared" si="323"/>
        <v>0</v>
      </c>
      <c r="AL370" s="61" t="b">
        <f t="shared" si="324"/>
        <v>0</v>
      </c>
      <c r="AM370" s="220" t="b">
        <f t="shared" si="325"/>
        <v>0</v>
      </c>
      <c r="AN370" s="220" t="b">
        <f t="shared" si="326"/>
        <v>0</v>
      </c>
      <c r="AO370" s="220" t="str">
        <f t="shared" si="327"/>
        <v/>
      </c>
      <c r="AP370" s="220" t="str">
        <f t="shared" si="328"/>
        <v/>
      </c>
      <c r="AQ370" s="220" t="str">
        <f t="shared" si="329"/>
        <v/>
      </c>
      <c r="AR370" s="220" t="str">
        <f t="shared" si="330"/>
        <v/>
      </c>
      <c r="AS370" s="4" t="str">
        <f t="shared" si="331"/>
        <v/>
      </c>
      <c r="AT370" s="220" t="str">
        <f t="shared" si="332"/>
        <v/>
      </c>
      <c r="AU370" s="220" t="str">
        <f t="shared" si="333"/>
        <v/>
      </c>
      <c r="AV370" s="220" t="str">
        <f t="shared" si="334"/>
        <v/>
      </c>
      <c r="AW370" s="233" t="str">
        <f t="shared" si="335"/>
        <v/>
      </c>
      <c r="AX370" s="233" t="str">
        <f t="shared" si="336"/>
        <v/>
      </c>
      <c r="AY370" s="222" t="str">
        <f t="shared" si="337"/>
        <v/>
      </c>
      <c r="AZ370" s="222" t="str">
        <f t="shared" si="338"/>
        <v/>
      </c>
      <c r="BA370" s="220" t="str">
        <f t="shared" si="339"/>
        <v/>
      </c>
      <c r="BB370" s="222" t="str">
        <f t="shared" si="340"/>
        <v/>
      </c>
      <c r="BC370" s="233" t="str">
        <f t="shared" si="341"/>
        <v/>
      </c>
      <c r="BD370" s="222" t="str">
        <f t="shared" si="342"/>
        <v/>
      </c>
      <c r="BE370" s="222" t="str">
        <f t="shared" si="343"/>
        <v/>
      </c>
      <c r="BF370" s="222" t="str">
        <f t="shared" si="344"/>
        <v/>
      </c>
      <c r="BG370" s="222" t="str">
        <f t="shared" si="345"/>
        <v/>
      </c>
      <c r="BH370" s="222" t="str">
        <f t="shared" si="346"/>
        <v/>
      </c>
      <c r="BI370" s="222" t="str">
        <f t="shared" si="347"/>
        <v/>
      </c>
      <c r="BJ370" s="222" t="str">
        <f t="shared" si="348"/>
        <v/>
      </c>
      <c r="BK370" s="222" t="str">
        <f t="shared" si="349"/>
        <v/>
      </c>
      <c r="BL370" s="220" t="str">
        <f t="shared" si="350"/>
        <v/>
      </c>
      <c r="BM370" s="220" t="str">
        <f t="shared" si="351"/>
        <v/>
      </c>
      <c r="BN370" s="220" t="str">
        <f t="shared" si="352"/>
        <v/>
      </c>
      <c r="BO370" s="220" t="str">
        <f t="shared" si="353"/>
        <v/>
      </c>
      <c r="BP370" s="220" t="str">
        <f>IF(AM370,VLOOKUP(AT370,'Beschäftigungsgruppen Honorare'!$I$17:$J$23,2,FALSE),"")</f>
        <v/>
      </c>
      <c r="BQ370" s="220" t="str">
        <f>IF(AN370,INDEX('Beschäftigungsgruppen Honorare'!$J$28:$M$31,BO370,BN370),"")</f>
        <v/>
      </c>
      <c r="BR370" s="220" t="str">
        <f t="shared" si="354"/>
        <v/>
      </c>
      <c r="BS370" s="220" t="str">
        <f>IF(AM370,VLOOKUP(AT370,'Beschäftigungsgruppen Honorare'!$I$17:$L$23,3,FALSE),"")</f>
        <v/>
      </c>
      <c r="BT370" s="220" t="str">
        <f>IF(AM370,VLOOKUP(AT370,'Beschäftigungsgruppen Honorare'!$I$17:$L$23,4,FALSE),"")</f>
        <v/>
      </c>
      <c r="BU370" s="220" t="b">
        <f>E370&lt;&gt;config!$H$20</f>
        <v>1</v>
      </c>
      <c r="BV370" s="64" t="b">
        <f t="shared" si="355"/>
        <v>0</v>
      </c>
      <c r="BW370" s="53" t="b">
        <f t="shared" si="356"/>
        <v>0</v>
      </c>
      <c r="BX370" s="53"/>
      <c r="BY370" s="53"/>
      <c r="BZ370" s="53"/>
      <c r="CA370" s="53"/>
      <c r="CB370" s="53"/>
      <c r="CI370" s="53"/>
      <c r="CJ370" s="53"/>
      <c r="CK370" s="53"/>
    </row>
    <row r="371" spans="2:89" ht="15" customHeight="1" x14ac:dyDescent="0.2">
      <c r="B371" s="203" t="str">
        <f t="shared" si="357"/>
        <v/>
      </c>
      <c r="C371" s="217"/>
      <c r="D371" s="127"/>
      <c r="E371" s="96"/>
      <c r="F371" s="271"/>
      <c r="G371" s="180"/>
      <c r="H371" s="181"/>
      <c r="I371" s="219"/>
      <c r="J371" s="259"/>
      <c r="K371" s="181"/>
      <c r="L371" s="273"/>
      <c r="M371" s="207" t="str">
        <f t="shared" si="309"/>
        <v/>
      </c>
      <c r="N371" s="160" t="str">
        <f t="shared" si="310"/>
        <v/>
      </c>
      <c r="O371" s="161" t="str">
        <f t="shared" si="363"/>
        <v/>
      </c>
      <c r="P371" s="252" t="str">
        <f t="shared" si="364"/>
        <v/>
      </c>
      <c r="Q371" s="254" t="str">
        <f t="shared" si="365"/>
        <v/>
      </c>
      <c r="R371" s="252" t="str">
        <f t="shared" si="311"/>
        <v/>
      </c>
      <c r="S371" s="258" t="str">
        <f t="shared" si="358"/>
        <v/>
      </c>
      <c r="T371" s="252" t="str">
        <f t="shared" si="359"/>
        <v/>
      </c>
      <c r="U371" s="258" t="str">
        <f t="shared" si="360"/>
        <v/>
      </c>
      <c r="V371" s="252" t="str">
        <f t="shared" si="361"/>
        <v/>
      </c>
      <c r="W371" s="258" t="str">
        <f t="shared" si="362"/>
        <v/>
      </c>
      <c r="X371" s="120"/>
      <c r="Y371" s="267"/>
      <c r="Z371" s="4" t="b">
        <f t="shared" si="312"/>
        <v>1</v>
      </c>
      <c r="AA371" s="4" t="b">
        <f t="shared" si="313"/>
        <v>0</v>
      </c>
      <c r="AB371" s="61" t="str">
        <f t="shared" si="314"/>
        <v/>
      </c>
      <c r="AC371" s="61" t="str">
        <f t="shared" si="315"/>
        <v/>
      </c>
      <c r="AD371" s="61" t="str">
        <f t="shared" si="316"/>
        <v/>
      </c>
      <c r="AE371" s="61" t="str">
        <f t="shared" si="317"/>
        <v/>
      </c>
      <c r="AF371" s="232" t="str">
        <f t="shared" si="318"/>
        <v/>
      </c>
      <c r="AG371" s="61" t="str">
        <f t="shared" si="319"/>
        <v/>
      </c>
      <c r="AH371" s="61" t="b">
        <f t="shared" si="320"/>
        <v>0</v>
      </c>
      <c r="AI371" s="61" t="b">
        <f t="shared" si="321"/>
        <v>1</v>
      </c>
      <c r="AJ371" s="61" t="b">
        <f t="shared" si="322"/>
        <v>1</v>
      </c>
      <c r="AK371" s="61" t="b">
        <f t="shared" si="323"/>
        <v>0</v>
      </c>
      <c r="AL371" s="61" t="b">
        <f t="shared" si="324"/>
        <v>0</v>
      </c>
      <c r="AM371" s="220" t="b">
        <f t="shared" si="325"/>
        <v>0</v>
      </c>
      <c r="AN371" s="220" t="b">
        <f t="shared" si="326"/>
        <v>0</v>
      </c>
      <c r="AO371" s="220" t="str">
        <f t="shared" si="327"/>
        <v/>
      </c>
      <c r="AP371" s="220" t="str">
        <f t="shared" si="328"/>
        <v/>
      </c>
      <c r="AQ371" s="220" t="str">
        <f t="shared" si="329"/>
        <v/>
      </c>
      <c r="AR371" s="220" t="str">
        <f t="shared" si="330"/>
        <v/>
      </c>
      <c r="AS371" s="4" t="str">
        <f t="shared" si="331"/>
        <v/>
      </c>
      <c r="AT371" s="220" t="str">
        <f t="shared" si="332"/>
        <v/>
      </c>
      <c r="AU371" s="220" t="str">
        <f t="shared" si="333"/>
        <v/>
      </c>
      <c r="AV371" s="220" t="str">
        <f t="shared" si="334"/>
        <v/>
      </c>
      <c r="AW371" s="233" t="str">
        <f t="shared" si="335"/>
        <v/>
      </c>
      <c r="AX371" s="233" t="str">
        <f t="shared" si="336"/>
        <v/>
      </c>
      <c r="AY371" s="222" t="str">
        <f t="shared" si="337"/>
        <v/>
      </c>
      <c r="AZ371" s="222" t="str">
        <f t="shared" si="338"/>
        <v/>
      </c>
      <c r="BA371" s="220" t="str">
        <f t="shared" si="339"/>
        <v/>
      </c>
      <c r="BB371" s="222" t="str">
        <f t="shared" si="340"/>
        <v/>
      </c>
      <c r="BC371" s="233" t="str">
        <f t="shared" si="341"/>
        <v/>
      </c>
      <c r="BD371" s="222" t="str">
        <f t="shared" si="342"/>
        <v/>
      </c>
      <c r="BE371" s="222" t="str">
        <f t="shared" si="343"/>
        <v/>
      </c>
      <c r="BF371" s="222" t="str">
        <f t="shared" si="344"/>
        <v/>
      </c>
      <c r="BG371" s="222" t="str">
        <f t="shared" si="345"/>
        <v/>
      </c>
      <c r="BH371" s="222" t="str">
        <f t="shared" si="346"/>
        <v/>
      </c>
      <c r="BI371" s="222" t="str">
        <f t="shared" si="347"/>
        <v/>
      </c>
      <c r="BJ371" s="222" t="str">
        <f t="shared" si="348"/>
        <v/>
      </c>
      <c r="BK371" s="222" t="str">
        <f t="shared" si="349"/>
        <v/>
      </c>
      <c r="BL371" s="220" t="str">
        <f t="shared" si="350"/>
        <v/>
      </c>
      <c r="BM371" s="220" t="str">
        <f t="shared" si="351"/>
        <v/>
      </c>
      <c r="BN371" s="220" t="str">
        <f t="shared" si="352"/>
        <v/>
      </c>
      <c r="BO371" s="220" t="str">
        <f t="shared" si="353"/>
        <v/>
      </c>
      <c r="BP371" s="220" t="str">
        <f>IF(AM371,VLOOKUP(AT371,'Beschäftigungsgruppen Honorare'!$I$17:$J$23,2,FALSE),"")</f>
        <v/>
      </c>
      <c r="BQ371" s="220" t="str">
        <f>IF(AN371,INDEX('Beschäftigungsgruppen Honorare'!$J$28:$M$31,BO371,BN371),"")</f>
        <v/>
      </c>
      <c r="BR371" s="220" t="str">
        <f t="shared" si="354"/>
        <v/>
      </c>
      <c r="BS371" s="220" t="str">
        <f>IF(AM371,VLOOKUP(AT371,'Beschäftigungsgruppen Honorare'!$I$17:$L$23,3,FALSE),"")</f>
        <v/>
      </c>
      <c r="BT371" s="220" t="str">
        <f>IF(AM371,VLOOKUP(AT371,'Beschäftigungsgruppen Honorare'!$I$17:$L$23,4,FALSE),"")</f>
        <v/>
      </c>
      <c r="BU371" s="220" t="b">
        <f>E371&lt;&gt;config!$H$20</f>
        <v>1</v>
      </c>
      <c r="BV371" s="64" t="b">
        <f t="shared" si="355"/>
        <v>0</v>
      </c>
      <c r="BW371" s="53" t="b">
        <f t="shared" si="356"/>
        <v>0</v>
      </c>
      <c r="BX371" s="53"/>
      <c r="BY371" s="53"/>
      <c r="BZ371" s="53"/>
      <c r="CA371" s="53"/>
      <c r="CB371" s="53"/>
      <c r="CI371" s="53"/>
      <c r="CJ371" s="53"/>
      <c r="CK371" s="53"/>
    </row>
    <row r="372" spans="2:89" ht="15" customHeight="1" x14ac:dyDescent="0.2">
      <c r="B372" s="203" t="str">
        <f t="shared" si="357"/>
        <v/>
      </c>
      <c r="C372" s="217"/>
      <c r="D372" s="127"/>
      <c r="E372" s="96"/>
      <c r="F372" s="271"/>
      <c r="G372" s="180"/>
      <c r="H372" s="181"/>
      <c r="I372" s="219"/>
      <c r="J372" s="259"/>
      <c r="K372" s="181"/>
      <c r="L372" s="273"/>
      <c r="M372" s="207" t="str">
        <f t="shared" si="309"/>
        <v/>
      </c>
      <c r="N372" s="160" t="str">
        <f t="shared" si="310"/>
        <v/>
      </c>
      <c r="O372" s="161" t="str">
        <f t="shared" si="363"/>
        <v/>
      </c>
      <c r="P372" s="252" t="str">
        <f t="shared" si="364"/>
        <v/>
      </c>
      <c r="Q372" s="254" t="str">
        <f t="shared" si="365"/>
        <v/>
      </c>
      <c r="R372" s="252" t="str">
        <f t="shared" si="311"/>
        <v/>
      </c>
      <c r="S372" s="258" t="str">
        <f t="shared" si="358"/>
        <v/>
      </c>
      <c r="T372" s="252" t="str">
        <f t="shared" si="359"/>
        <v/>
      </c>
      <c r="U372" s="258" t="str">
        <f t="shared" si="360"/>
        <v/>
      </c>
      <c r="V372" s="252" t="str">
        <f t="shared" si="361"/>
        <v/>
      </c>
      <c r="W372" s="258" t="str">
        <f t="shared" si="362"/>
        <v/>
      </c>
      <c r="X372" s="120"/>
      <c r="Y372" s="267"/>
      <c r="Z372" s="4" t="b">
        <f t="shared" si="312"/>
        <v>1</v>
      </c>
      <c r="AA372" s="4" t="b">
        <f t="shared" si="313"/>
        <v>0</v>
      </c>
      <c r="AB372" s="61" t="str">
        <f t="shared" si="314"/>
        <v/>
      </c>
      <c r="AC372" s="61" t="str">
        <f t="shared" si="315"/>
        <v/>
      </c>
      <c r="AD372" s="61" t="str">
        <f t="shared" si="316"/>
        <v/>
      </c>
      <c r="AE372" s="61" t="str">
        <f t="shared" si="317"/>
        <v/>
      </c>
      <c r="AF372" s="232" t="str">
        <f t="shared" si="318"/>
        <v/>
      </c>
      <c r="AG372" s="61" t="str">
        <f t="shared" si="319"/>
        <v/>
      </c>
      <c r="AH372" s="61" t="b">
        <f t="shared" si="320"/>
        <v>0</v>
      </c>
      <c r="AI372" s="61" t="b">
        <f t="shared" si="321"/>
        <v>1</v>
      </c>
      <c r="AJ372" s="61" t="b">
        <f t="shared" si="322"/>
        <v>1</v>
      </c>
      <c r="AK372" s="61" t="b">
        <f t="shared" si="323"/>
        <v>0</v>
      </c>
      <c r="AL372" s="61" t="b">
        <f t="shared" si="324"/>
        <v>0</v>
      </c>
      <c r="AM372" s="220" t="b">
        <f t="shared" si="325"/>
        <v>0</v>
      </c>
      <c r="AN372" s="220" t="b">
        <f t="shared" si="326"/>
        <v>0</v>
      </c>
      <c r="AO372" s="220" t="str">
        <f t="shared" si="327"/>
        <v/>
      </c>
      <c r="AP372" s="220" t="str">
        <f t="shared" si="328"/>
        <v/>
      </c>
      <c r="AQ372" s="220" t="str">
        <f t="shared" si="329"/>
        <v/>
      </c>
      <c r="AR372" s="220" t="str">
        <f t="shared" si="330"/>
        <v/>
      </c>
      <c r="AS372" s="4" t="str">
        <f t="shared" si="331"/>
        <v/>
      </c>
      <c r="AT372" s="220" t="str">
        <f t="shared" si="332"/>
        <v/>
      </c>
      <c r="AU372" s="220" t="str">
        <f t="shared" si="333"/>
        <v/>
      </c>
      <c r="AV372" s="220" t="str">
        <f t="shared" si="334"/>
        <v/>
      </c>
      <c r="AW372" s="233" t="str">
        <f t="shared" si="335"/>
        <v/>
      </c>
      <c r="AX372" s="233" t="str">
        <f t="shared" si="336"/>
        <v/>
      </c>
      <c r="AY372" s="222" t="str">
        <f t="shared" si="337"/>
        <v/>
      </c>
      <c r="AZ372" s="222" t="str">
        <f t="shared" si="338"/>
        <v/>
      </c>
      <c r="BA372" s="220" t="str">
        <f t="shared" si="339"/>
        <v/>
      </c>
      <c r="BB372" s="222" t="str">
        <f t="shared" si="340"/>
        <v/>
      </c>
      <c r="BC372" s="233" t="str">
        <f t="shared" si="341"/>
        <v/>
      </c>
      <c r="BD372" s="222" t="str">
        <f t="shared" si="342"/>
        <v/>
      </c>
      <c r="BE372" s="222" t="str">
        <f t="shared" si="343"/>
        <v/>
      </c>
      <c r="BF372" s="222" t="str">
        <f t="shared" si="344"/>
        <v/>
      </c>
      <c r="BG372" s="222" t="str">
        <f t="shared" si="345"/>
        <v/>
      </c>
      <c r="BH372" s="222" t="str">
        <f t="shared" si="346"/>
        <v/>
      </c>
      <c r="BI372" s="222" t="str">
        <f t="shared" si="347"/>
        <v/>
      </c>
      <c r="BJ372" s="222" t="str">
        <f t="shared" si="348"/>
        <v/>
      </c>
      <c r="BK372" s="222" t="str">
        <f t="shared" si="349"/>
        <v/>
      </c>
      <c r="BL372" s="220" t="str">
        <f t="shared" si="350"/>
        <v/>
      </c>
      <c r="BM372" s="220" t="str">
        <f t="shared" si="351"/>
        <v/>
      </c>
      <c r="BN372" s="220" t="str">
        <f t="shared" si="352"/>
        <v/>
      </c>
      <c r="BO372" s="220" t="str">
        <f t="shared" si="353"/>
        <v/>
      </c>
      <c r="BP372" s="220" t="str">
        <f>IF(AM372,VLOOKUP(AT372,'Beschäftigungsgruppen Honorare'!$I$17:$J$23,2,FALSE),"")</f>
        <v/>
      </c>
      <c r="BQ372" s="220" t="str">
        <f>IF(AN372,INDEX('Beschäftigungsgruppen Honorare'!$J$28:$M$31,BO372,BN372),"")</f>
        <v/>
      </c>
      <c r="BR372" s="220" t="str">
        <f t="shared" si="354"/>
        <v/>
      </c>
      <c r="BS372" s="220" t="str">
        <f>IF(AM372,VLOOKUP(AT372,'Beschäftigungsgruppen Honorare'!$I$17:$L$23,3,FALSE),"")</f>
        <v/>
      </c>
      <c r="BT372" s="220" t="str">
        <f>IF(AM372,VLOOKUP(AT372,'Beschäftigungsgruppen Honorare'!$I$17:$L$23,4,FALSE),"")</f>
        <v/>
      </c>
      <c r="BU372" s="220" t="b">
        <f>E372&lt;&gt;config!$H$20</f>
        <v>1</v>
      </c>
      <c r="BV372" s="64" t="b">
        <f t="shared" si="355"/>
        <v>0</v>
      </c>
      <c r="BW372" s="53" t="b">
        <f t="shared" si="356"/>
        <v>0</v>
      </c>
      <c r="BX372" s="53"/>
      <c r="BY372" s="53"/>
      <c r="BZ372" s="53"/>
      <c r="CA372" s="53"/>
      <c r="CB372" s="53"/>
      <c r="CI372" s="53"/>
      <c r="CJ372" s="53"/>
      <c r="CK372" s="53"/>
    </row>
    <row r="373" spans="2:89" ht="15" customHeight="1" x14ac:dyDescent="0.2">
      <c r="B373" s="203" t="str">
        <f t="shared" si="357"/>
        <v/>
      </c>
      <c r="C373" s="217"/>
      <c r="D373" s="127"/>
      <c r="E373" s="96"/>
      <c r="F373" s="271"/>
      <c r="G373" s="180"/>
      <c r="H373" s="181"/>
      <c r="I373" s="219"/>
      <c r="J373" s="259"/>
      <c r="K373" s="181"/>
      <c r="L373" s="273"/>
      <c r="M373" s="207" t="str">
        <f t="shared" si="309"/>
        <v/>
      </c>
      <c r="N373" s="160" t="str">
        <f t="shared" si="310"/>
        <v/>
      </c>
      <c r="O373" s="161" t="str">
        <f t="shared" si="363"/>
        <v/>
      </c>
      <c r="P373" s="252" t="str">
        <f t="shared" si="364"/>
        <v/>
      </c>
      <c r="Q373" s="254" t="str">
        <f t="shared" si="365"/>
        <v/>
      </c>
      <c r="R373" s="252" t="str">
        <f t="shared" si="311"/>
        <v/>
      </c>
      <c r="S373" s="258" t="str">
        <f t="shared" si="358"/>
        <v/>
      </c>
      <c r="T373" s="252" t="str">
        <f t="shared" si="359"/>
        <v/>
      </c>
      <c r="U373" s="258" t="str">
        <f t="shared" si="360"/>
        <v/>
      </c>
      <c r="V373" s="252" t="str">
        <f t="shared" si="361"/>
        <v/>
      </c>
      <c r="W373" s="258" t="str">
        <f t="shared" si="362"/>
        <v/>
      </c>
      <c r="X373" s="120"/>
      <c r="Y373" s="267"/>
      <c r="Z373" s="4" t="b">
        <f t="shared" si="312"/>
        <v>1</v>
      </c>
      <c r="AA373" s="4" t="b">
        <f t="shared" si="313"/>
        <v>0</v>
      </c>
      <c r="AB373" s="61" t="str">
        <f t="shared" si="314"/>
        <v/>
      </c>
      <c r="AC373" s="61" t="str">
        <f t="shared" si="315"/>
        <v/>
      </c>
      <c r="AD373" s="61" t="str">
        <f t="shared" si="316"/>
        <v/>
      </c>
      <c r="AE373" s="61" t="str">
        <f t="shared" si="317"/>
        <v/>
      </c>
      <c r="AF373" s="232" t="str">
        <f t="shared" si="318"/>
        <v/>
      </c>
      <c r="AG373" s="61" t="str">
        <f t="shared" si="319"/>
        <v/>
      </c>
      <c r="AH373" s="61" t="b">
        <f t="shared" si="320"/>
        <v>0</v>
      </c>
      <c r="AI373" s="61" t="b">
        <f t="shared" si="321"/>
        <v>1</v>
      </c>
      <c r="AJ373" s="61" t="b">
        <f t="shared" si="322"/>
        <v>1</v>
      </c>
      <c r="AK373" s="61" t="b">
        <f t="shared" si="323"/>
        <v>0</v>
      </c>
      <c r="AL373" s="61" t="b">
        <f t="shared" si="324"/>
        <v>0</v>
      </c>
      <c r="AM373" s="220" t="b">
        <f t="shared" si="325"/>
        <v>0</v>
      </c>
      <c r="AN373" s="220" t="b">
        <f t="shared" si="326"/>
        <v>0</v>
      </c>
      <c r="AO373" s="220" t="str">
        <f t="shared" si="327"/>
        <v/>
      </c>
      <c r="AP373" s="220" t="str">
        <f t="shared" si="328"/>
        <v/>
      </c>
      <c r="AQ373" s="220" t="str">
        <f t="shared" si="329"/>
        <v/>
      </c>
      <c r="AR373" s="220" t="str">
        <f t="shared" si="330"/>
        <v/>
      </c>
      <c r="AS373" s="4" t="str">
        <f t="shared" si="331"/>
        <v/>
      </c>
      <c r="AT373" s="220" t="str">
        <f t="shared" si="332"/>
        <v/>
      </c>
      <c r="AU373" s="220" t="str">
        <f t="shared" si="333"/>
        <v/>
      </c>
      <c r="AV373" s="220" t="str">
        <f t="shared" si="334"/>
        <v/>
      </c>
      <c r="AW373" s="233" t="str">
        <f t="shared" si="335"/>
        <v/>
      </c>
      <c r="AX373" s="233" t="str">
        <f t="shared" si="336"/>
        <v/>
      </c>
      <c r="AY373" s="222" t="str">
        <f t="shared" si="337"/>
        <v/>
      </c>
      <c r="AZ373" s="222" t="str">
        <f t="shared" si="338"/>
        <v/>
      </c>
      <c r="BA373" s="220" t="str">
        <f t="shared" si="339"/>
        <v/>
      </c>
      <c r="BB373" s="222" t="str">
        <f t="shared" si="340"/>
        <v/>
      </c>
      <c r="BC373" s="233" t="str">
        <f t="shared" si="341"/>
        <v/>
      </c>
      <c r="BD373" s="222" t="str">
        <f t="shared" si="342"/>
        <v/>
      </c>
      <c r="BE373" s="222" t="str">
        <f t="shared" si="343"/>
        <v/>
      </c>
      <c r="BF373" s="222" t="str">
        <f t="shared" si="344"/>
        <v/>
      </c>
      <c r="BG373" s="222" t="str">
        <f t="shared" si="345"/>
        <v/>
      </c>
      <c r="BH373" s="222" t="str">
        <f t="shared" si="346"/>
        <v/>
      </c>
      <c r="BI373" s="222" t="str">
        <f t="shared" si="347"/>
        <v/>
      </c>
      <c r="BJ373" s="222" t="str">
        <f t="shared" si="348"/>
        <v/>
      </c>
      <c r="BK373" s="222" t="str">
        <f t="shared" si="349"/>
        <v/>
      </c>
      <c r="BL373" s="220" t="str">
        <f t="shared" si="350"/>
        <v/>
      </c>
      <c r="BM373" s="220" t="str">
        <f t="shared" si="351"/>
        <v/>
      </c>
      <c r="BN373" s="220" t="str">
        <f t="shared" si="352"/>
        <v/>
      </c>
      <c r="BO373" s="220" t="str">
        <f t="shared" si="353"/>
        <v/>
      </c>
      <c r="BP373" s="220" t="str">
        <f>IF(AM373,VLOOKUP(AT373,'Beschäftigungsgruppen Honorare'!$I$17:$J$23,2,FALSE),"")</f>
        <v/>
      </c>
      <c r="BQ373" s="220" t="str">
        <f>IF(AN373,INDEX('Beschäftigungsgruppen Honorare'!$J$28:$M$31,BO373,BN373),"")</f>
        <v/>
      </c>
      <c r="BR373" s="220" t="str">
        <f t="shared" si="354"/>
        <v/>
      </c>
      <c r="BS373" s="220" t="str">
        <f>IF(AM373,VLOOKUP(AT373,'Beschäftigungsgruppen Honorare'!$I$17:$L$23,3,FALSE),"")</f>
        <v/>
      </c>
      <c r="BT373" s="220" t="str">
        <f>IF(AM373,VLOOKUP(AT373,'Beschäftigungsgruppen Honorare'!$I$17:$L$23,4,FALSE),"")</f>
        <v/>
      </c>
      <c r="BU373" s="220" t="b">
        <f>E373&lt;&gt;config!$H$20</f>
        <v>1</v>
      </c>
      <c r="BV373" s="64" t="b">
        <f t="shared" si="355"/>
        <v>0</v>
      </c>
      <c r="BW373" s="53" t="b">
        <f t="shared" si="356"/>
        <v>0</v>
      </c>
      <c r="BX373" s="53"/>
      <c r="BY373" s="53"/>
      <c r="BZ373" s="53"/>
      <c r="CA373" s="53"/>
      <c r="CB373" s="53"/>
      <c r="CI373" s="53"/>
      <c r="CJ373" s="53"/>
      <c r="CK373" s="53"/>
    </row>
    <row r="374" spans="2:89" ht="15" customHeight="1" x14ac:dyDescent="0.2">
      <c r="B374" s="203" t="str">
        <f t="shared" si="357"/>
        <v/>
      </c>
      <c r="C374" s="217"/>
      <c r="D374" s="127"/>
      <c r="E374" s="96"/>
      <c r="F374" s="271"/>
      <c r="G374" s="180"/>
      <c r="H374" s="181"/>
      <c r="I374" s="219"/>
      <c r="J374" s="259"/>
      <c r="K374" s="181"/>
      <c r="L374" s="273"/>
      <c r="M374" s="207" t="str">
        <f t="shared" si="309"/>
        <v/>
      </c>
      <c r="N374" s="160" t="str">
        <f t="shared" si="310"/>
        <v/>
      </c>
      <c r="O374" s="161" t="str">
        <f t="shared" si="363"/>
        <v/>
      </c>
      <c r="P374" s="252" t="str">
        <f t="shared" si="364"/>
        <v/>
      </c>
      <c r="Q374" s="254" t="str">
        <f t="shared" si="365"/>
        <v/>
      </c>
      <c r="R374" s="252" t="str">
        <f t="shared" si="311"/>
        <v/>
      </c>
      <c r="S374" s="258" t="str">
        <f t="shared" si="358"/>
        <v/>
      </c>
      <c r="T374" s="252" t="str">
        <f t="shared" si="359"/>
        <v/>
      </c>
      <c r="U374" s="258" t="str">
        <f t="shared" si="360"/>
        <v/>
      </c>
      <c r="V374" s="252" t="str">
        <f t="shared" si="361"/>
        <v/>
      </c>
      <c r="W374" s="258" t="str">
        <f t="shared" si="362"/>
        <v/>
      </c>
      <c r="X374" s="120"/>
      <c r="Y374" s="267"/>
      <c r="Z374" s="4" t="b">
        <f t="shared" si="312"/>
        <v>1</v>
      </c>
      <c r="AA374" s="4" t="b">
        <f t="shared" si="313"/>
        <v>0</v>
      </c>
      <c r="AB374" s="61" t="str">
        <f t="shared" si="314"/>
        <v/>
      </c>
      <c r="AC374" s="61" t="str">
        <f t="shared" si="315"/>
        <v/>
      </c>
      <c r="AD374" s="61" t="str">
        <f t="shared" si="316"/>
        <v/>
      </c>
      <c r="AE374" s="61" t="str">
        <f t="shared" si="317"/>
        <v/>
      </c>
      <c r="AF374" s="232" t="str">
        <f t="shared" si="318"/>
        <v/>
      </c>
      <c r="AG374" s="61" t="str">
        <f t="shared" si="319"/>
        <v/>
      </c>
      <c r="AH374" s="61" t="b">
        <f t="shared" si="320"/>
        <v>0</v>
      </c>
      <c r="AI374" s="61" t="b">
        <f t="shared" si="321"/>
        <v>1</v>
      </c>
      <c r="AJ374" s="61" t="b">
        <f t="shared" si="322"/>
        <v>1</v>
      </c>
      <c r="AK374" s="61" t="b">
        <f t="shared" si="323"/>
        <v>0</v>
      </c>
      <c r="AL374" s="61" t="b">
        <f t="shared" si="324"/>
        <v>0</v>
      </c>
      <c r="AM374" s="220" t="b">
        <f t="shared" si="325"/>
        <v>0</v>
      </c>
      <c r="AN374" s="220" t="b">
        <f t="shared" si="326"/>
        <v>0</v>
      </c>
      <c r="AO374" s="220" t="str">
        <f t="shared" si="327"/>
        <v/>
      </c>
      <c r="AP374" s="220" t="str">
        <f t="shared" si="328"/>
        <v/>
      </c>
      <c r="AQ374" s="220" t="str">
        <f t="shared" si="329"/>
        <v/>
      </c>
      <c r="AR374" s="220" t="str">
        <f t="shared" si="330"/>
        <v/>
      </c>
      <c r="AS374" s="4" t="str">
        <f t="shared" si="331"/>
        <v/>
      </c>
      <c r="AT374" s="220" t="str">
        <f t="shared" si="332"/>
        <v/>
      </c>
      <c r="AU374" s="220" t="str">
        <f t="shared" si="333"/>
        <v/>
      </c>
      <c r="AV374" s="220" t="str">
        <f t="shared" si="334"/>
        <v/>
      </c>
      <c r="AW374" s="233" t="str">
        <f t="shared" si="335"/>
        <v/>
      </c>
      <c r="AX374" s="233" t="str">
        <f t="shared" si="336"/>
        <v/>
      </c>
      <c r="AY374" s="222" t="str">
        <f t="shared" si="337"/>
        <v/>
      </c>
      <c r="AZ374" s="222" t="str">
        <f t="shared" si="338"/>
        <v/>
      </c>
      <c r="BA374" s="220" t="str">
        <f t="shared" si="339"/>
        <v/>
      </c>
      <c r="BB374" s="222" t="str">
        <f t="shared" si="340"/>
        <v/>
      </c>
      <c r="BC374" s="233" t="str">
        <f t="shared" si="341"/>
        <v/>
      </c>
      <c r="BD374" s="222" t="str">
        <f t="shared" si="342"/>
        <v/>
      </c>
      <c r="BE374" s="222" t="str">
        <f t="shared" si="343"/>
        <v/>
      </c>
      <c r="BF374" s="222" t="str">
        <f t="shared" si="344"/>
        <v/>
      </c>
      <c r="BG374" s="222" t="str">
        <f t="shared" si="345"/>
        <v/>
      </c>
      <c r="BH374" s="222" t="str">
        <f t="shared" si="346"/>
        <v/>
      </c>
      <c r="BI374" s="222" t="str">
        <f t="shared" si="347"/>
        <v/>
      </c>
      <c r="BJ374" s="222" t="str">
        <f t="shared" si="348"/>
        <v/>
      </c>
      <c r="BK374" s="222" t="str">
        <f t="shared" si="349"/>
        <v/>
      </c>
      <c r="BL374" s="220" t="str">
        <f t="shared" si="350"/>
        <v/>
      </c>
      <c r="BM374" s="220" t="str">
        <f t="shared" si="351"/>
        <v/>
      </c>
      <c r="BN374" s="220" t="str">
        <f t="shared" si="352"/>
        <v/>
      </c>
      <c r="BO374" s="220" t="str">
        <f t="shared" si="353"/>
        <v/>
      </c>
      <c r="BP374" s="220" t="str">
        <f>IF(AM374,VLOOKUP(AT374,'Beschäftigungsgruppen Honorare'!$I$17:$J$23,2,FALSE),"")</f>
        <v/>
      </c>
      <c r="BQ374" s="220" t="str">
        <f>IF(AN374,INDEX('Beschäftigungsgruppen Honorare'!$J$28:$M$31,BO374,BN374),"")</f>
        <v/>
      </c>
      <c r="BR374" s="220" t="str">
        <f t="shared" si="354"/>
        <v/>
      </c>
      <c r="BS374" s="220" t="str">
        <f>IF(AM374,VLOOKUP(AT374,'Beschäftigungsgruppen Honorare'!$I$17:$L$23,3,FALSE),"")</f>
        <v/>
      </c>
      <c r="BT374" s="220" t="str">
        <f>IF(AM374,VLOOKUP(AT374,'Beschäftigungsgruppen Honorare'!$I$17:$L$23,4,FALSE),"")</f>
        <v/>
      </c>
      <c r="BU374" s="220" t="b">
        <f>E374&lt;&gt;config!$H$20</f>
        <v>1</v>
      </c>
      <c r="BV374" s="64" t="b">
        <f t="shared" si="355"/>
        <v>0</v>
      </c>
      <c r="BW374" s="53" t="b">
        <f t="shared" si="356"/>
        <v>0</v>
      </c>
      <c r="BX374" s="53"/>
      <c r="BY374" s="53"/>
      <c r="BZ374" s="53"/>
      <c r="CA374" s="53"/>
      <c r="CB374" s="53"/>
      <c r="CI374" s="53"/>
      <c r="CJ374" s="53"/>
      <c r="CK374" s="53"/>
    </row>
    <row r="375" spans="2:89" ht="15" customHeight="1" x14ac:dyDescent="0.2">
      <c r="B375" s="203" t="str">
        <f t="shared" si="357"/>
        <v/>
      </c>
      <c r="C375" s="217"/>
      <c r="D375" s="127"/>
      <c r="E375" s="96"/>
      <c r="F375" s="271"/>
      <c r="G375" s="180"/>
      <c r="H375" s="181"/>
      <c r="I375" s="219"/>
      <c r="J375" s="259"/>
      <c r="K375" s="181"/>
      <c r="L375" s="273"/>
      <c r="M375" s="207" t="str">
        <f t="shared" si="309"/>
        <v/>
      </c>
      <c r="N375" s="160" t="str">
        <f t="shared" si="310"/>
        <v/>
      </c>
      <c r="O375" s="161" t="str">
        <f t="shared" si="363"/>
        <v/>
      </c>
      <c r="P375" s="252" t="str">
        <f t="shared" si="364"/>
        <v/>
      </c>
      <c r="Q375" s="254" t="str">
        <f t="shared" si="365"/>
        <v/>
      </c>
      <c r="R375" s="252" t="str">
        <f t="shared" si="311"/>
        <v/>
      </c>
      <c r="S375" s="258" t="str">
        <f t="shared" si="358"/>
        <v/>
      </c>
      <c r="T375" s="252" t="str">
        <f t="shared" si="359"/>
        <v/>
      </c>
      <c r="U375" s="258" t="str">
        <f t="shared" si="360"/>
        <v/>
      </c>
      <c r="V375" s="252" t="str">
        <f t="shared" si="361"/>
        <v/>
      </c>
      <c r="W375" s="258" t="str">
        <f t="shared" si="362"/>
        <v/>
      </c>
      <c r="X375" s="120"/>
      <c r="Y375" s="267"/>
      <c r="Z375" s="4" t="b">
        <f t="shared" si="312"/>
        <v>1</v>
      </c>
      <c r="AA375" s="4" t="b">
        <f t="shared" si="313"/>
        <v>0</v>
      </c>
      <c r="AB375" s="61" t="str">
        <f t="shared" si="314"/>
        <v/>
      </c>
      <c r="AC375" s="61" t="str">
        <f t="shared" si="315"/>
        <v/>
      </c>
      <c r="AD375" s="61" t="str">
        <f t="shared" si="316"/>
        <v/>
      </c>
      <c r="AE375" s="61" t="str">
        <f t="shared" si="317"/>
        <v/>
      </c>
      <c r="AF375" s="232" t="str">
        <f t="shared" si="318"/>
        <v/>
      </c>
      <c r="AG375" s="61" t="str">
        <f t="shared" si="319"/>
        <v/>
      </c>
      <c r="AH375" s="61" t="b">
        <f t="shared" si="320"/>
        <v>0</v>
      </c>
      <c r="AI375" s="61" t="b">
        <f t="shared" si="321"/>
        <v>1</v>
      </c>
      <c r="AJ375" s="61" t="b">
        <f t="shared" si="322"/>
        <v>1</v>
      </c>
      <c r="AK375" s="61" t="b">
        <f t="shared" si="323"/>
        <v>0</v>
      </c>
      <c r="AL375" s="61" t="b">
        <f t="shared" si="324"/>
        <v>0</v>
      </c>
      <c r="AM375" s="220" t="b">
        <f t="shared" si="325"/>
        <v>0</v>
      </c>
      <c r="AN375" s="220" t="b">
        <f t="shared" si="326"/>
        <v>0</v>
      </c>
      <c r="AO375" s="220" t="str">
        <f t="shared" si="327"/>
        <v/>
      </c>
      <c r="AP375" s="220" t="str">
        <f t="shared" si="328"/>
        <v/>
      </c>
      <c r="AQ375" s="220" t="str">
        <f t="shared" si="329"/>
        <v/>
      </c>
      <c r="AR375" s="220" t="str">
        <f t="shared" si="330"/>
        <v/>
      </c>
      <c r="AS375" s="4" t="str">
        <f t="shared" si="331"/>
        <v/>
      </c>
      <c r="AT375" s="220" t="str">
        <f t="shared" si="332"/>
        <v/>
      </c>
      <c r="AU375" s="220" t="str">
        <f t="shared" si="333"/>
        <v/>
      </c>
      <c r="AV375" s="220" t="str">
        <f t="shared" si="334"/>
        <v/>
      </c>
      <c r="AW375" s="233" t="str">
        <f t="shared" si="335"/>
        <v/>
      </c>
      <c r="AX375" s="233" t="str">
        <f t="shared" si="336"/>
        <v/>
      </c>
      <c r="AY375" s="222" t="str">
        <f t="shared" si="337"/>
        <v/>
      </c>
      <c r="AZ375" s="222" t="str">
        <f t="shared" si="338"/>
        <v/>
      </c>
      <c r="BA375" s="220" t="str">
        <f t="shared" si="339"/>
        <v/>
      </c>
      <c r="BB375" s="222" t="str">
        <f t="shared" si="340"/>
        <v/>
      </c>
      <c r="BC375" s="233" t="str">
        <f t="shared" si="341"/>
        <v/>
      </c>
      <c r="BD375" s="222" t="str">
        <f t="shared" si="342"/>
        <v/>
      </c>
      <c r="BE375" s="222" t="str">
        <f t="shared" si="343"/>
        <v/>
      </c>
      <c r="BF375" s="222" t="str">
        <f t="shared" si="344"/>
        <v/>
      </c>
      <c r="BG375" s="222" t="str">
        <f t="shared" si="345"/>
        <v/>
      </c>
      <c r="BH375" s="222" t="str">
        <f t="shared" si="346"/>
        <v/>
      </c>
      <c r="BI375" s="222" t="str">
        <f t="shared" si="347"/>
        <v/>
      </c>
      <c r="BJ375" s="222" t="str">
        <f t="shared" si="348"/>
        <v/>
      </c>
      <c r="BK375" s="222" t="str">
        <f t="shared" si="349"/>
        <v/>
      </c>
      <c r="BL375" s="220" t="str">
        <f t="shared" si="350"/>
        <v/>
      </c>
      <c r="BM375" s="220" t="str">
        <f t="shared" si="351"/>
        <v/>
      </c>
      <c r="BN375" s="220" t="str">
        <f t="shared" si="352"/>
        <v/>
      </c>
      <c r="BO375" s="220" t="str">
        <f t="shared" si="353"/>
        <v/>
      </c>
      <c r="BP375" s="220" t="str">
        <f>IF(AM375,VLOOKUP(AT375,'Beschäftigungsgruppen Honorare'!$I$17:$J$23,2,FALSE),"")</f>
        <v/>
      </c>
      <c r="BQ375" s="220" t="str">
        <f>IF(AN375,INDEX('Beschäftigungsgruppen Honorare'!$J$28:$M$31,BO375,BN375),"")</f>
        <v/>
      </c>
      <c r="BR375" s="220" t="str">
        <f t="shared" si="354"/>
        <v/>
      </c>
      <c r="BS375" s="220" t="str">
        <f>IF(AM375,VLOOKUP(AT375,'Beschäftigungsgruppen Honorare'!$I$17:$L$23,3,FALSE),"")</f>
        <v/>
      </c>
      <c r="BT375" s="220" t="str">
        <f>IF(AM375,VLOOKUP(AT375,'Beschäftigungsgruppen Honorare'!$I$17:$L$23,4,FALSE),"")</f>
        <v/>
      </c>
      <c r="BU375" s="220" t="b">
        <f>E375&lt;&gt;config!$H$20</f>
        <v>1</v>
      </c>
      <c r="BV375" s="64" t="b">
        <f t="shared" si="355"/>
        <v>0</v>
      </c>
      <c r="BW375" s="53" t="b">
        <f t="shared" si="356"/>
        <v>0</v>
      </c>
      <c r="BX375" s="53"/>
      <c r="BY375" s="53"/>
      <c r="BZ375" s="53"/>
      <c r="CA375" s="53"/>
      <c r="CB375" s="53"/>
      <c r="CI375" s="53"/>
      <c r="CJ375" s="53"/>
      <c r="CK375" s="53"/>
    </row>
    <row r="376" spans="2:89" ht="15" customHeight="1" x14ac:dyDescent="0.2">
      <c r="B376" s="203" t="str">
        <f t="shared" si="357"/>
        <v/>
      </c>
      <c r="C376" s="217"/>
      <c r="D376" s="127"/>
      <c r="E376" s="96"/>
      <c r="F376" s="271"/>
      <c r="G376" s="180"/>
      <c r="H376" s="181"/>
      <c r="I376" s="219"/>
      <c r="J376" s="259"/>
      <c r="K376" s="181"/>
      <c r="L376" s="273"/>
      <c r="M376" s="207" t="str">
        <f t="shared" si="309"/>
        <v/>
      </c>
      <c r="N376" s="160" t="str">
        <f t="shared" si="310"/>
        <v/>
      </c>
      <c r="O376" s="161" t="str">
        <f t="shared" si="363"/>
        <v/>
      </c>
      <c r="P376" s="252" t="str">
        <f t="shared" si="364"/>
        <v/>
      </c>
      <c r="Q376" s="254" t="str">
        <f t="shared" si="365"/>
        <v/>
      </c>
      <c r="R376" s="252" t="str">
        <f t="shared" si="311"/>
        <v/>
      </c>
      <c r="S376" s="258" t="str">
        <f t="shared" si="358"/>
        <v/>
      </c>
      <c r="T376" s="252" t="str">
        <f t="shared" si="359"/>
        <v/>
      </c>
      <c r="U376" s="258" t="str">
        <f t="shared" si="360"/>
        <v/>
      </c>
      <c r="V376" s="252" t="str">
        <f t="shared" si="361"/>
        <v/>
      </c>
      <c r="W376" s="258" t="str">
        <f t="shared" si="362"/>
        <v/>
      </c>
      <c r="X376" s="120"/>
      <c r="Y376" s="267"/>
      <c r="Z376" s="4" t="b">
        <f t="shared" si="312"/>
        <v>1</v>
      </c>
      <c r="AA376" s="4" t="b">
        <f t="shared" si="313"/>
        <v>0</v>
      </c>
      <c r="AB376" s="61" t="str">
        <f t="shared" si="314"/>
        <v/>
      </c>
      <c r="AC376" s="61" t="str">
        <f t="shared" si="315"/>
        <v/>
      </c>
      <c r="AD376" s="61" t="str">
        <f t="shared" si="316"/>
        <v/>
      </c>
      <c r="AE376" s="61" t="str">
        <f t="shared" si="317"/>
        <v/>
      </c>
      <c r="AF376" s="232" t="str">
        <f t="shared" si="318"/>
        <v/>
      </c>
      <c r="AG376" s="61" t="str">
        <f t="shared" si="319"/>
        <v/>
      </c>
      <c r="AH376" s="61" t="b">
        <f t="shared" si="320"/>
        <v>0</v>
      </c>
      <c r="AI376" s="61" t="b">
        <f t="shared" si="321"/>
        <v>1</v>
      </c>
      <c r="AJ376" s="61" t="b">
        <f t="shared" si="322"/>
        <v>1</v>
      </c>
      <c r="AK376" s="61" t="b">
        <f t="shared" si="323"/>
        <v>0</v>
      </c>
      <c r="AL376" s="61" t="b">
        <f t="shared" si="324"/>
        <v>0</v>
      </c>
      <c r="AM376" s="220" t="b">
        <f t="shared" si="325"/>
        <v>0</v>
      </c>
      <c r="AN376" s="220" t="b">
        <f t="shared" si="326"/>
        <v>0</v>
      </c>
      <c r="AO376" s="220" t="str">
        <f t="shared" si="327"/>
        <v/>
      </c>
      <c r="AP376" s="220" t="str">
        <f t="shared" si="328"/>
        <v/>
      </c>
      <c r="AQ376" s="220" t="str">
        <f t="shared" si="329"/>
        <v/>
      </c>
      <c r="AR376" s="220" t="str">
        <f t="shared" si="330"/>
        <v/>
      </c>
      <c r="AS376" s="4" t="str">
        <f t="shared" si="331"/>
        <v/>
      </c>
      <c r="AT376" s="220" t="str">
        <f t="shared" si="332"/>
        <v/>
      </c>
      <c r="AU376" s="220" t="str">
        <f t="shared" si="333"/>
        <v/>
      </c>
      <c r="AV376" s="220" t="str">
        <f t="shared" si="334"/>
        <v/>
      </c>
      <c r="AW376" s="233" t="str">
        <f t="shared" si="335"/>
        <v/>
      </c>
      <c r="AX376" s="233" t="str">
        <f t="shared" si="336"/>
        <v/>
      </c>
      <c r="AY376" s="222" t="str">
        <f t="shared" si="337"/>
        <v/>
      </c>
      <c r="AZ376" s="222" t="str">
        <f t="shared" si="338"/>
        <v/>
      </c>
      <c r="BA376" s="220" t="str">
        <f t="shared" si="339"/>
        <v/>
      </c>
      <c r="BB376" s="222" t="str">
        <f t="shared" si="340"/>
        <v/>
      </c>
      <c r="BC376" s="233" t="str">
        <f t="shared" si="341"/>
        <v/>
      </c>
      <c r="BD376" s="222" t="str">
        <f t="shared" si="342"/>
        <v/>
      </c>
      <c r="BE376" s="222" t="str">
        <f t="shared" si="343"/>
        <v/>
      </c>
      <c r="BF376" s="222" t="str">
        <f t="shared" si="344"/>
        <v/>
      </c>
      <c r="BG376" s="222" t="str">
        <f t="shared" si="345"/>
        <v/>
      </c>
      <c r="BH376" s="222" t="str">
        <f t="shared" si="346"/>
        <v/>
      </c>
      <c r="BI376" s="222" t="str">
        <f t="shared" si="347"/>
        <v/>
      </c>
      <c r="BJ376" s="222" t="str">
        <f t="shared" si="348"/>
        <v/>
      </c>
      <c r="BK376" s="222" t="str">
        <f t="shared" si="349"/>
        <v/>
      </c>
      <c r="BL376" s="220" t="str">
        <f t="shared" si="350"/>
        <v/>
      </c>
      <c r="BM376" s="220" t="str">
        <f t="shared" si="351"/>
        <v/>
      </c>
      <c r="BN376" s="220" t="str">
        <f t="shared" si="352"/>
        <v/>
      </c>
      <c r="BO376" s="220" t="str">
        <f t="shared" si="353"/>
        <v/>
      </c>
      <c r="BP376" s="220" t="str">
        <f>IF(AM376,VLOOKUP(AT376,'Beschäftigungsgruppen Honorare'!$I$17:$J$23,2,FALSE),"")</f>
        <v/>
      </c>
      <c r="BQ376" s="220" t="str">
        <f>IF(AN376,INDEX('Beschäftigungsgruppen Honorare'!$J$28:$M$31,BO376,BN376),"")</f>
        <v/>
      </c>
      <c r="BR376" s="220" t="str">
        <f t="shared" si="354"/>
        <v/>
      </c>
      <c r="BS376" s="220" t="str">
        <f>IF(AM376,VLOOKUP(AT376,'Beschäftigungsgruppen Honorare'!$I$17:$L$23,3,FALSE),"")</f>
        <v/>
      </c>
      <c r="BT376" s="220" t="str">
        <f>IF(AM376,VLOOKUP(AT376,'Beschäftigungsgruppen Honorare'!$I$17:$L$23,4,FALSE),"")</f>
        <v/>
      </c>
      <c r="BU376" s="220" t="b">
        <f>E376&lt;&gt;config!$H$20</f>
        <v>1</v>
      </c>
      <c r="BV376" s="64" t="b">
        <f t="shared" si="355"/>
        <v>0</v>
      </c>
      <c r="BW376" s="53" t="b">
        <f t="shared" si="356"/>
        <v>0</v>
      </c>
      <c r="BX376" s="53"/>
      <c r="BY376" s="53"/>
      <c r="BZ376" s="53"/>
      <c r="CA376" s="53"/>
      <c r="CB376" s="53"/>
      <c r="CI376" s="53"/>
      <c r="CJ376" s="53"/>
      <c r="CK376" s="53"/>
    </row>
    <row r="377" spans="2:89" ht="15" customHeight="1" x14ac:dyDescent="0.2">
      <c r="B377" s="203" t="str">
        <f t="shared" si="357"/>
        <v/>
      </c>
      <c r="C377" s="217"/>
      <c r="D377" s="127"/>
      <c r="E377" s="96"/>
      <c r="F377" s="271"/>
      <c r="G377" s="180"/>
      <c r="H377" s="181"/>
      <c r="I377" s="219"/>
      <c r="J377" s="259"/>
      <c r="K377" s="181"/>
      <c r="L377" s="273"/>
      <c r="M377" s="207" t="str">
        <f t="shared" si="309"/>
        <v/>
      </c>
      <c r="N377" s="160" t="str">
        <f t="shared" si="310"/>
        <v/>
      </c>
      <c r="O377" s="161" t="str">
        <f t="shared" si="363"/>
        <v/>
      </c>
      <c r="P377" s="252" t="str">
        <f t="shared" si="364"/>
        <v/>
      </c>
      <c r="Q377" s="254" t="str">
        <f t="shared" si="365"/>
        <v/>
      </c>
      <c r="R377" s="252" t="str">
        <f t="shared" si="311"/>
        <v/>
      </c>
      <c r="S377" s="258" t="str">
        <f t="shared" si="358"/>
        <v/>
      </c>
      <c r="T377" s="252" t="str">
        <f t="shared" si="359"/>
        <v/>
      </c>
      <c r="U377" s="258" t="str">
        <f t="shared" si="360"/>
        <v/>
      </c>
      <c r="V377" s="252" t="str">
        <f t="shared" si="361"/>
        <v/>
      </c>
      <c r="W377" s="258" t="str">
        <f t="shared" si="362"/>
        <v/>
      </c>
      <c r="X377" s="120"/>
      <c r="Y377" s="267"/>
      <c r="Z377" s="4" t="b">
        <f t="shared" si="312"/>
        <v>1</v>
      </c>
      <c r="AA377" s="4" t="b">
        <f t="shared" si="313"/>
        <v>0</v>
      </c>
      <c r="AB377" s="61" t="str">
        <f t="shared" si="314"/>
        <v/>
      </c>
      <c r="AC377" s="61" t="str">
        <f t="shared" si="315"/>
        <v/>
      </c>
      <c r="AD377" s="61" t="str">
        <f t="shared" si="316"/>
        <v/>
      </c>
      <c r="AE377" s="61" t="str">
        <f t="shared" si="317"/>
        <v/>
      </c>
      <c r="AF377" s="232" t="str">
        <f t="shared" si="318"/>
        <v/>
      </c>
      <c r="AG377" s="61" t="str">
        <f t="shared" si="319"/>
        <v/>
      </c>
      <c r="AH377" s="61" t="b">
        <f t="shared" si="320"/>
        <v>0</v>
      </c>
      <c r="AI377" s="61" t="b">
        <f t="shared" si="321"/>
        <v>1</v>
      </c>
      <c r="AJ377" s="61" t="b">
        <f t="shared" si="322"/>
        <v>1</v>
      </c>
      <c r="AK377" s="61" t="b">
        <f t="shared" si="323"/>
        <v>0</v>
      </c>
      <c r="AL377" s="61" t="b">
        <f t="shared" si="324"/>
        <v>0</v>
      </c>
      <c r="AM377" s="220" t="b">
        <f t="shared" si="325"/>
        <v>0</v>
      </c>
      <c r="AN377" s="220" t="b">
        <f t="shared" si="326"/>
        <v>0</v>
      </c>
      <c r="AO377" s="220" t="str">
        <f t="shared" si="327"/>
        <v/>
      </c>
      <c r="AP377" s="220" t="str">
        <f t="shared" si="328"/>
        <v/>
      </c>
      <c r="AQ377" s="220" t="str">
        <f t="shared" si="329"/>
        <v/>
      </c>
      <c r="AR377" s="220" t="str">
        <f t="shared" si="330"/>
        <v/>
      </c>
      <c r="AS377" s="4" t="str">
        <f t="shared" si="331"/>
        <v/>
      </c>
      <c r="AT377" s="220" t="str">
        <f t="shared" si="332"/>
        <v/>
      </c>
      <c r="AU377" s="220" t="str">
        <f t="shared" si="333"/>
        <v/>
      </c>
      <c r="AV377" s="220" t="str">
        <f t="shared" si="334"/>
        <v/>
      </c>
      <c r="AW377" s="233" t="str">
        <f t="shared" si="335"/>
        <v/>
      </c>
      <c r="AX377" s="233" t="str">
        <f t="shared" si="336"/>
        <v/>
      </c>
      <c r="AY377" s="222" t="str">
        <f t="shared" si="337"/>
        <v/>
      </c>
      <c r="AZ377" s="222" t="str">
        <f t="shared" si="338"/>
        <v/>
      </c>
      <c r="BA377" s="220" t="str">
        <f t="shared" si="339"/>
        <v/>
      </c>
      <c r="BB377" s="222" t="str">
        <f t="shared" si="340"/>
        <v/>
      </c>
      <c r="BC377" s="233" t="str">
        <f t="shared" si="341"/>
        <v/>
      </c>
      <c r="BD377" s="222" t="str">
        <f t="shared" si="342"/>
        <v/>
      </c>
      <c r="BE377" s="222" t="str">
        <f t="shared" si="343"/>
        <v/>
      </c>
      <c r="BF377" s="222" t="str">
        <f t="shared" si="344"/>
        <v/>
      </c>
      <c r="BG377" s="222" t="str">
        <f t="shared" si="345"/>
        <v/>
      </c>
      <c r="BH377" s="222" t="str">
        <f t="shared" si="346"/>
        <v/>
      </c>
      <c r="BI377" s="222" t="str">
        <f t="shared" si="347"/>
        <v/>
      </c>
      <c r="BJ377" s="222" t="str">
        <f t="shared" si="348"/>
        <v/>
      </c>
      <c r="BK377" s="222" t="str">
        <f t="shared" si="349"/>
        <v/>
      </c>
      <c r="BL377" s="220" t="str">
        <f t="shared" si="350"/>
        <v/>
      </c>
      <c r="BM377" s="220" t="str">
        <f t="shared" si="351"/>
        <v/>
      </c>
      <c r="BN377" s="220" t="str">
        <f t="shared" si="352"/>
        <v/>
      </c>
      <c r="BO377" s="220" t="str">
        <f t="shared" si="353"/>
        <v/>
      </c>
      <c r="BP377" s="220" t="str">
        <f>IF(AM377,VLOOKUP(AT377,'Beschäftigungsgruppen Honorare'!$I$17:$J$23,2,FALSE),"")</f>
        <v/>
      </c>
      <c r="BQ377" s="220" t="str">
        <f>IF(AN377,INDEX('Beschäftigungsgruppen Honorare'!$J$28:$M$31,BO377,BN377),"")</f>
        <v/>
      </c>
      <c r="BR377" s="220" t="str">
        <f t="shared" si="354"/>
        <v/>
      </c>
      <c r="BS377" s="220" t="str">
        <f>IF(AM377,VLOOKUP(AT377,'Beschäftigungsgruppen Honorare'!$I$17:$L$23,3,FALSE),"")</f>
        <v/>
      </c>
      <c r="BT377" s="220" t="str">
        <f>IF(AM377,VLOOKUP(AT377,'Beschäftigungsgruppen Honorare'!$I$17:$L$23,4,FALSE),"")</f>
        <v/>
      </c>
      <c r="BU377" s="220" t="b">
        <f>E377&lt;&gt;config!$H$20</f>
        <v>1</v>
      </c>
      <c r="BV377" s="64" t="b">
        <f t="shared" si="355"/>
        <v>0</v>
      </c>
      <c r="BW377" s="53" t="b">
        <f t="shared" si="356"/>
        <v>0</v>
      </c>
      <c r="BX377" s="53"/>
      <c r="BY377" s="53"/>
      <c r="BZ377" s="53"/>
      <c r="CA377" s="53"/>
      <c r="CB377" s="53"/>
      <c r="CI377" s="53"/>
      <c r="CJ377" s="53"/>
      <c r="CK377" s="53"/>
    </row>
    <row r="378" spans="2:89" ht="15" customHeight="1" x14ac:dyDescent="0.2">
      <c r="B378" s="203" t="str">
        <f t="shared" si="357"/>
        <v/>
      </c>
      <c r="C378" s="217"/>
      <c r="D378" s="127"/>
      <c r="E378" s="96"/>
      <c r="F378" s="271"/>
      <c r="G378" s="180"/>
      <c r="H378" s="181"/>
      <c r="I378" s="219"/>
      <c r="J378" s="259"/>
      <c r="K378" s="181"/>
      <c r="L378" s="273"/>
      <c r="M378" s="207" t="str">
        <f t="shared" si="309"/>
        <v/>
      </c>
      <c r="N378" s="160" t="str">
        <f t="shared" si="310"/>
        <v/>
      </c>
      <c r="O378" s="161" t="str">
        <f t="shared" si="363"/>
        <v/>
      </c>
      <c r="P378" s="252" t="str">
        <f t="shared" si="364"/>
        <v/>
      </c>
      <c r="Q378" s="254" t="str">
        <f t="shared" si="365"/>
        <v/>
      </c>
      <c r="R378" s="252" t="str">
        <f t="shared" si="311"/>
        <v/>
      </c>
      <c r="S378" s="258" t="str">
        <f t="shared" si="358"/>
        <v/>
      </c>
      <c r="T378" s="252" t="str">
        <f t="shared" si="359"/>
        <v/>
      </c>
      <c r="U378" s="258" t="str">
        <f t="shared" si="360"/>
        <v/>
      </c>
      <c r="V378" s="252" t="str">
        <f t="shared" si="361"/>
        <v/>
      </c>
      <c r="W378" s="258" t="str">
        <f t="shared" si="362"/>
        <v/>
      </c>
      <c r="X378" s="120"/>
      <c r="Y378" s="267"/>
      <c r="Z378" s="4" t="b">
        <f t="shared" si="312"/>
        <v>1</v>
      </c>
      <c r="AA378" s="4" t="b">
        <f t="shared" si="313"/>
        <v>0</v>
      </c>
      <c r="AB378" s="61" t="str">
        <f t="shared" si="314"/>
        <v/>
      </c>
      <c r="AC378" s="61" t="str">
        <f t="shared" si="315"/>
        <v/>
      </c>
      <c r="AD378" s="61" t="str">
        <f t="shared" si="316"/>
        <v/>
      </c>
      <c r="AE378" s="61" t="str">
        <f t="shared" si="317"/>
        <v/>
      </c>
      <c r="AF378" s="232" t="str">
        <f t="shared" si="318"/>
        <v/>
      </c>
      <c r="AG378" s="61" t="str">
        <f t="shared" si="319"/>
        <v/>
      </c>
      <c r="AH378" s="61" t="b">
        <f t="shared" si="320"/>
        <v>0</v>
      </c>
      <c r="AI378" s="61" t="b">
        <f t="shared" si="321"/>
        <v>1</v>
      </c>
      <c r="AJ378" s="61" t="b">
        <f t="shared" si="322"/>
        <v>1</v>
      </c>
      <c r="AK378" s="61" t="b">
        <f t="shared" si="323"/>
        <v>0</v>
      </c>
      <c r="AL378" s="61" t="b">
        <f t="shared" si="324"/>
        <v>0</v>
      </c>
      <c r="AM378" s="220" t="b">
        <f t="shared" si="325"/>
        <v>0</v>
      </c>
      <c r="AN378" s="220" t="b">
        <f t="shared" si="326"/>
        <v>0</v>
      </c>
      <c r="AO378" s="220" t="str">
        <f t="shared" si="327"/>
        <v/>
      </c>
      <c r="AP378" s="220" t="str">
        <f t="shared" si="328"/>
        <v/>
      </c>
      <c r="AQ378" s="220" t="str">
        <f t="shared" si="329"/>
        <v/>
      </c>
      <c r="AR378" s="220" t="str">
        <f t="shared" si="330"/>
        <v/>
      </c>
      <c r="AS378" s="4" t="str">
        <f t="shared" si="331"/>
        <v/>
      </c>
      <c r="AT378" s="220" t="str">
        <f t="shared" si="332"/>
        <v/>
      </c>
      <c r="AU378" s="220" t="str">
        <f t="shared" si="333"/>
        <v/>
      </c>
      <c r="AV378" s="220" t="str">
        <f t="shared" si="334"/>
        <v/>
      </c>
      <c r="AW378" s="233" t="str">
        <f t="shared" si="335"/>
        <v/>
      </c>
      <c r="AX378" s="233" t="str">
        <f t="shared" si="336"/>
        <v/>
      </c>
      <c r="AY378" s="222" t="str">
        <f t="shared" si="337"/>
        <v/>
      </c>
      <c r="AZ378" s="222" t="str">
        <f t="shared" si="338"/>
        <v/>
      </c>
      <c r="BA378" s="220" t="str">
        <f t="shared" si="339"/>
        <v/>
      </c>
      <c r="BB378" s="222" t="str">
        <f t="shared" si="340"/>
        <v/>
      </c>
      <c r="BC378" s="233" t="str">
        <f t="shared" si="341"/>
        <v/>
      </c>
      <c r="BD378" s="222" t="str">
        <f t="shared" si="342"/>
        <v/>
      </c>
      <c r="BE378" s="222" t="str">
        <f t="shared" si="343"/>
        <v/>
      </c>
      <c r="BF378" s="222" t="str">
        <f t="shared" si="344"/>
        <v/>
      </c>
      <c r="BG378" s="222" t="str">
        <f t="shared" si="345"/>
        <v/>
      </c>
      <c r="BH378" s="222" t="str">
        <f t="shared" si="346"/>
        <v/>
      </c>
      <c r="BI378" s="222" t="str">
        <f t="shared" si="347"/>
        <v/>
      </c>
      <c r="BJ378" s="222" t="str">
        <f t="shared" si="348"/>
        <v/>
      </c>
      <c r="BK378" s="222" t="str">
        <f t="shared" si="349"/>
        <v/>
      </c>
      <c r="BL378" s="220" t="str">
        <f t="shared" si="350"/>
        <v/>
      </c>
      <c r="BM378" s="220" t="str">
        <f t="shared" si="351"/>
        <v/>
      </c>
      <c r="BN378" s="220" t="str">
        <f t="shared" si="352"/>
        <v/>
      </c>
      <c r="BO378" s="220" t="str">
        <f t="shared" si="353"/>
        <v/>
      </c>
      <c r="BP378" s="220" t="str">
        <f>IF(AM378,VLOOKUP(AT378,'Beschäftigungsgruppen Honorare'!$I$17:$J$23,2,FALSE),"")</f>
        <v/>
      </c>
      <c r="BQ378" s="220" t="str">
        <f>IF(AN378,INDEX('Beschäftigungsgruppen Honorare'!$J$28:$M$31,BO378,BN378),"")</f>
        <v/>
      </c>
      <c r="BR378" s="220" t="str">
        <f t="shared" si="354"/>
        <v/>
      </c>
      <c r="BS378" s="220" t="str">
        <f>IF(AM378,VLOOKUP(AT378,'Beschäftigungsgruppen Honorare'!$I$17:$L$23,3,FALSE),"")</f>
        <v/>
      </c>
      <c r="BT378" s="220" t="str">
        <f>IF(AM378,VLOOKUP(AT378,'Beschäftigungsgruppen Honorare'!$I$17:$L$23,4,FALSE),"")</f>
        <v/>
      </c>
      <c r="BU378" s="220" t="b">
        <f>E378&lt;&gt;config!$H$20</f>
        <v>1</v>
      </c>
      <c r="BV378" s="64" t="b">
        <f t="shared" si="355"/>
        <v>0</v>
      </c>
      <c r="BW378" s="53" t="b">
        <f t="shared" si="356"/>
        <v>0</v>
      </c>
      <c r="BX378" s="53"/>
      <c r="BY378" s="53"/>
      <c r="BZ378" s="53"/>
      <c r="CA378" s="53"/>
      <c r="CB378" s="53"/>
      <c r="CI378" s="53"/>
      <c r="CJ378" s="53"/>
      <c r="CK378" s="53"/>
    </row>
    <row r="379" spans="2:89" ht="15" customHeight="1" x14ac:dyDescent="0.2">
      <c r="B379" s="203" t="str">
        <f t="shared" si="357"/>
        <v/>
      </c>
      <c r="C379" s="217"/>
      <c r="D379" s="127"/>
      <c r="E379" s="96"/>
      <c r="F379" s="271"/>
      <c r="G379" s="180"/>
      <c r="H379" s="181"/>
      <c r="I379" s="219"/>
      <c r="J379" s="259"/>
      <c r="K379" s="181"/>
      <c r="L379" s="273"/>
      <c r="M379" s="207" t="str">
        <f t="shared" si="309"/>
        <v/>
      </c>
      <c r="N379" s="160" t="str">
        <f t="shared" si="310"/>
        <v/>
      </c>
      <c r="O379" s="161" t="str">
        <f t="shared" si="363"/>
        <v/>
      </c>
      <c r="P379" s="252" t="str">
        <f t="shared" si="364"/>
        <v/>
      </c>
      <c r="Q379" s="254" t="str">
        <f t="shared" si="365"/>
        <v/>
      </c>
      <c r="R379" s="252" t="str">
        <f t="shared" si="311"/>
        <v/>
      </c>
      <c r="S379" s="258" t="str">
        <f t="shared" si="358"/>
        <v/>
      </c>
      <c r="T379" s="252" t="str">
        <f t="shared" si="359"/>
        <v/>
      </c>
      <c r="U379" s="258" t="str">
        <f t="shared" si="360"/>
        <v/>
      </c>
      <c r="V379" s="252" t="str">
        <f t="shared" si="361"/>
        <v/>
      </c>
      <c r="W379" s="258" t="str">
        <f t="shared" si="362"/>
        <v/>
      </c>
      <c r="X379" s="120"/>
      <c r="Y379" s="267"/>
      <c r="Z379" s="4" t="b">
        <f t="shared" si="312"/>
        <v>1</v>
      </c>
      <c r="AA379" s="4" t="b">
        <f t="shared" si="313"/>
        <v>0</v>
      </c>
      <c r="AB379" s="61" t="str">
        <f t="shared" si="314"/>
        <v/>
      </c>
      <c r="AC379" s="61" t="str">
        <f t="shared" si="315"/>
        <v/>
      </c>
      <c r="AD379" s="61" t="str">
        <f t="shared" si="316"/>
        <v/>
      </c>
      <c r="AE379" s="61" t="str">
        <f t="shared" si="317"/>
        <v/>
      </c>
      <c r="AF379" s="232" t="str">
        <f t="shared" si="318"/>
        <v/>
      </c>
      <c r="AG379" s="61" t="str">
        <f t="shared" si="319"/>
        <v/>
      </c>
      <c r="AH379" s="61" t="b">
        <f t="shared" si="320"/>
        <v>0</v>
      </c>
      <c r="AI379" s="61" t="b">
        <f t="shared" si="321"/>
        <v>1</v>
      </c>
      <c r="AJ379" s="61" t="b">
        <f t="shared" si="322"/>
        <v>1</v>
      </c>
      <c r="AK379" s="61" t="b">
        <f t="shared" si="323"/>
        <v>0</v>
      </c>
      <c r="AL379" s="61" t="b">
        <f t="shared" si="324"/>
        <v>0</v>
      </c>
      <c r="AM379" s="220" t="b">
        <f t="shared" si="325"/>
        <v>0</v>
      </c>
      <c r="AN379" s="220" t="b">
        <f t="shared" si="326"/>
        <v>0</v>
      </c>
      <c r="AO379" s="220" t="str">
        <f t="shared" si="327"/>
        <v/>
      </c>
      <c r="AP379" s="220" t="str">
        <f t="shared" si="328"/>
        <v/>
      </c>
      <c r="AQ379" s="220" t="str">
        <f t="shared" si="329"/>
        <v/>
      </c>
      <c r="AR379" s="220" t="str">
        <f t="shared" si="330"/>
        <v/>
      </c>
      <c r="AS379" s="4" t="str">
        <f t="shared" si="331"/>
        <v/>
      </c>
      <c r="AT379" s="220" t="str">
        <f t="shared" si="332"/>
        <v/>
      </c>
      <c r="AU379" s="220" t="str">
        <f t="shared" si="333"/>
        <v/>
      </c>
      <c r="AV379" s="220" t="str">
        <f t="shared" si="334"/>
        <v/>
      </c>
      <c r="AW379" s="233" t="str">
        <f t="shared" si="335"/>
        <v/>
      </c>
      <c r="AX379" s="233" t="str">
        <f t="shared" si="336"/>
        <v/>
      </c>
      <c r="AY379" s="222" t="str">
        <f t="shared" si="337"/>
        <v/>
      </c>
      <c r="AZ379" s="222" t="str">
        <f t="shared" si="338"/>
        <v/>
      </c>
      <c r="BA379" s="220" t="str">
        <f t="shared" si="339"/>
        <v/>
      </c>
      <c r="BB379" s="222" t="str">
        <f t="shared" si="340"/>
        <v/>
      </c>
      <c r="BC379" s="233" t="str">
        <f t="shared" si="341"/>
        <v/>
      </c>
      <c r="BD379" s="222" t="str">
        <f t="shared" si="342"/>
        <v/>
      </c>
      <c r="BE379" s="222" t="str">
        <f t="shared" si="343"/>
        <v/>
      </c>
      <c r="BF379" s="222" t="str">
        <f t="shared" si="344"/>
        <v/>
      </c>
      <c r="BG379" s="222" t="str">
        <f t="shared" si="345"/>
        <v/>
      </c>
      <c r="BH379" s="222" t="str">
        <f t="shared" si="346"/>
        <v/>
      </c>
      <c r="BI379" s="222" t="str">
        <f t="shared" si="347"/>
        <v/>
      </c>
      <c r="BJ379" s="222" t="str">
        <f t="shared" si="348"/>
        <v/>
      </c>
      <c r="BK379" s="222" t="str">
        <f t="shared" si="349"/>
        <v/>
      </c>
      <c r="BL379" s="220" t="str">
        <f t="shared" si="350"/>
        <v/>
      </c>
      <c r="BM379" s="220" t="str">
        <f t="shared" si="351"/>
        <v/>
      </c>
      <c r="BN379" s="220" t="str">
        <f t="shared" si="352"/>
        <v/>
      </c>
      <c r="BO379" s="220" t="str">
        <f t="shared" si="353"/>
        <v/>
      </c>
      <c r="BP379" s="220" t="str">
        <f>IF(AM379,VLOOKUP(AT379,'Beschäftigungsgruppen Honorare'!$I$17:$J$23,2,FALSE),"")</f>
        <v/>
      </c>
      <c r="BQ379" s="220" t="str">
        <f>IF(AN379,INDEX('Beschäftigungsgruppen Honorare'!$J$28:$M$31,BO379,BN379),"")</f>
        <v/>
      </c>
      <c r="BR379" s="220" t="str">
        <f t="shared" si="354"/>
        <v/>
      </c>
      <c r="BS379" s="220" t="str">
        <f>IF(AM379,VLOOKUP(AT379,'Beschäftigungsgruppen Honorare'!$I$17:$L$23,3,FALSE),"")</f>
        <v/>
      </c>
      <c r="BT379" s="220" t="str">
        <f>IF(AM379,VLOOKUP(AT379,'Beschäftigungsgruppen Honorare'!$I$17:$L$23,4,FALSE),"")</f>
        <v/>
      </c>
      <c r="BU379" s="220" t="b">
        <f>E379&lt;&gt;config!$H$20</f>
        <v>1</v>
      </c>
      <c r="BV379" s="64" t="b">
        <f t="shared" si="355"/>
        <v>0</v>
      </c>
      <c r="BW379" s="53" t="b">
        <f t="shared" si="356"/>
        <v>0</v>
      </c>
      <c r="BX379" s="53"/>
      <c r="BY379" s="53"/>
      <c r="BZ379" s="53"/>
      <c r="CA379" s="53"/>
      <c r="CB379" s="53"/>
      <c r="CI379" s="53"/>
      <c r="CJ379" s="53"/>
      <c r="CK379" s="53"/>
    </row>
    <row r="380" spans="2:89" ht="15" customHeight="1" x14ac:dyDescent="0.2">
      <c r="B380" s="203" t="str">
        <f t="shared" si="357"/>
        <v/>
      </c>
      <c r="C380" s="217"/>
      <c r="D380" s="127"/>
      <c r="E380" s="96"/>
      <c r="F380" s="271"/>
      <c r="G380" s="180"/>
      <c r="H380" s="181"/>
      <c r="I380" s="219"/>
      <c r="J380" s="259"/>
      <c r="K380" s="181"/>
      <c r="L380" s="273"/>
      <c r="M380" s="207" t="str">
        <f t="shared" si="309"/>
        <v/>
      </c>
      <c r="N380" s="160" t="str">
        <f t="shared" si="310"/>
        <v/>
      </c>
      <c r="O380" s="161" t="str">
        <f t="shared" si="363"/>
        <v/>
      </c>
      <c r="P380" s="252" t="str">
        <f t="shared" si="364"/>
        <v/>
      </c>
      <c r="Q380" s="254" t="str">
        <f t="shared" si="365"/>
        <v/>
      </c>
      <c r="R380" s="252" t="str">
        <f t="shared" si="311"/>
        <v/>
      </c>
      <c r="S380" s="258" t="str">
        <f t="shared" si="358"/>
        <v/>
      </c>
      <c r="T380" s="252" t="str">
        <f t="shared" si="359"/>
        <v/>
      </c>
      <c r="U380" s="258" t="str">
        <f t="shared" si="360"/>
        <v/>
      </c>
      <c r="V380" s="252" t="str">
        <f t="shared" si="361"/>
        <v/>
      </c>
      <c r="W380" s="258" t="str">
        <f t="shared" si="362"/>
        <v/>
      </c>
      <c r="X380" s="120"/>
      <c r="Y380" s="267"/>
      <c r="Z380" s="4" t="b">
        <f t="shared" si="312"/>
        <v>1</v>
      </c>
      <c r="AA380" s="4" t="b">
        <f t="shared" si="313"/>
        <v>0</v>
      </c>
      <c r="AB380" s="61" t="str">
        <f t="shared" si="314"/>
        <v/>
      </c>
      <c r="AC380" s="61" t="str">
        <f t="shared" si="315"/>
        <v/>
      </c>
      <c r="AD380" s="61" t="str">
        <f t="shared" si="316"/>
        <v/>
      </c>
      <c r="AE380" s="61" t="str">
        <f t="shared" si="317"/>
        <v/>
      </c>
      <c r="AF380" s="232" t="str">
        <f t="shared" si="318"/>
        <v/>
      </c>
      <c r="AG380" s="61" t="str">
        <f t="shared" si="319"/>
        <v/>
      </c>
      <c r="AH380" s="61" t="b">
        <f t="shared" si="320"/>
        <v>0</v>
      </c>
      <c r="AI380" s="61" t="b">
        <f t="shared" si="321"/>
        <v>1</v>
      </c>
      <c r="AJ380" s="61" t="b">
        <f t="shared" si="322"/>
        <v>1</v>
      </c>
      <c r="AK380" s="61" t="b">
        <f t="shared" si="323"/>
        <v>0</v>
      </c>
      <c r="AL380" s="61" t="b">
        <f t="shared" si="324"/>
        <v>0</v>
      </c>
      <c r="AM380" s="220" t="b">
        <f t="shared" si="325"/>
        <v>0</v>
      </c>
      <c r="AN380" s="220" t="b">
        <f t="shared" si="326"/>
        <v>0</v>
      </c>
      <c r="AO380" s="220" t="str">
        <f t="shared" si="327"/>
        <v/>
      </c>
      <c r="AP380" s="220" t="str">
        <f t="shared" si="328"/>
        <v/>
      </c>
      <c r="AQ380" s="220" t="str">
        <f t="shared" si="329"/>
        <v/>
      </c>
      <c r="AR380" s="220" t="str">
        <f t="shared" si="330"/>
        <v/>
      </c>
      <c r="AS380" s="4" t="str">
        <f t="shared" si="331"/>
        <v/>
      </c>
      <c r="AT380" s="220" t="str">
        <f t="shared" si="332"/>
        <v/>
      </c>
      <c r="AU380" s="220" t="str">
        <f t="shared" si="333"/>
        <v/>
      </c>
      <c r="AV380" s="220" t="str">
        <f t="shared" si="334"/>
        <v/>
      </c>
      <c r="AW380" s="233" t="str">
        <f t="shared" si="335"/>
        <v/>
      </c>
      <c r="AX380" s="233" t="str">
        <f t="shared" si="336"/>
        <v/>
      </c>
      <c r="AY380" s="222" t="str">
        <f t="shared" si="337"/>
        <v/>
      </c>
      <c r="AZ380" s="222" t="str">
        <f t="shared" si="338"/>
        <v/>
      </c>
      <c r="BA380" s="220" t="str">
        <f t="shared" si="339"/>
        <v/>
      </c>
      <c r="BB380" s="222" t="str">
        <f t="shared" si="340"/>
        <v/>
      </c>
      <c r="BC380" s="233" t="str">
        <f t="shared" si="341"/>
        <v/>
      </c>
      <c r="BD380" s="222" t="str">
        <f t="shared" si="342"/>
        <v/>
      </c>
      <c r="BE380" s="222" t="str">
        <f t="shared" si="343"/>
        <v/>
      </c>
      <c r="BF380" s="222" t="str">
        <f t="shared" si="344"/>
        <v/>
      </c>
      <c r="BG380" s="222" t="str">
        <f t="shared" si="345"/>
        <v/>
      </c>
      <c r="BH380" s="222" t="str">
        <f t="shared" si="346"/>
        <v/>
      </c>
      <c r="BI380" s="222" t="str">
        <f t="shared" si="347"/>
        <v/>
      </c>
      <c r="BJ380" s="222" t="str">
        <f t="shared" si="348"/>
        <v/>
      </c>
      <c r="BK380" s="222" t="str">
        <f t="shared" si="349"/>
        <v/>
      </c>
      <c r="BL380" s="220" t="str">
        <f t="shared" si="350"/>
        <v/>
      </c>
      <c r="BM380" s="220" t="str">
        <f t="shared" si="351"/>
        <v/>
      </c>
      <c r="BN380" s="220" t="str">
        <f t="shared" si="352"/>
        <v/>
      </c>
      <c r="BO380" s="220" t="str">
        <f t="shared" si="353"/>
        <v/>
      </c>
      <c r="BP380" s="220" t="str">
        <f>IF(AM380,VLOOKUP(AT380,'Beschäftigungsgruppen Honorare'!$I$17:$J$23,2,FALSE),"")</f>
        <v/>
      </c>
      <c r="BQ380" s="220" t="str">
        <f>IF(AN380,INDEX('Beschäftigungsgruppen Honorare'!$J$28:$M$31,BO380,BN380),"")</f>
        <v/>
      </c>
      <c r="BR380" s="220" t="str">
        <f t="shared" si="354"/>
        <v/>
      </c>
      <c r="BS380" s="220" t="str">
        <f>IF(AM380,VLOOKUP(AT380,'Beschäftigungsgruppen Honorare'!$I$17:$L$23,3,FALSE),"")</f>
        <v/>
      </c>
      <c r="BT380" s="220" t="str">
        <f>IF(AM380,VLOOKUP(AT380,'Beschäftigungsgruppen Honorare'!$I$17:$L$23,4,FALSE),"")</f>
        <v/>
      </c>
      <c r="BU380" s="220" t="b">
        <f>E380&lt;&gt;config!$H$20</f>
        <v>1</v>
      </c>
      <c r="BV380" s="64" t="b">
        <f t="shared" si="355"/>
        <v>0</v>
      </c>
      <c r="BW380" s="53" t="b">
        <f t="shared" si="356"/>
        <v>0</v>
      </c>
      <c r="BX380" s="53"/>
      <c r="BY380" s="53"/>
      <c r="BZ380" s="53"/>
      <c r="CA380" s="53"/>
      <c r="CB380" s="53"/>
      <c r="CI380" s="53"/>
      <c r="CJ380" s="53"/>
      <c r="CK380" s="53"/>
    </row>
    <row r="381" spans="2:89" ht="15" customHeight="1" x14ac:dyDescent="0.2">
      <c r="B381" s="203" t="str">
        <f t="shared" si="357"/>
        <v/>
      </c>
      <c r="C381" s="217"/>
      <c r="D381" s="127"/>
      <c r="E381" s="96"/>
      <c r="F381" s="271"/>
      <c r="G381" s="180"/>
      <c r="H381" s="181"/>
      <c r="I381" s="219"/>
      <c r="J381" s="259"/>
      <c r="K381" s="181"/>
      <c r="L381" s="273"/>
      <c r="M381" s="207" t="str">
        <f t="shared" si="309"/>
        <v/>
      </c>
      <c r="N381" s="160" t="str">
        <f t="shared" si="310"/>
        <v/>
      </c>
      <c r="O381" s="161" t="str">
        <f t="shared" si="363"/>
        <v/>
      </c>
      <c r="P381" s="252" t="str">
        <f t="shared" si="364"/>
        <v/>
      </c>
      <c r="Q381" s="254" t="str">
        <f t="shared" si="365"/>
        <v/>
      </c>
      <c r="R381" s="252" t="str">
        <f t="shared" si="311"/>
        <v/>
      </c>
      <c r="S381" s="258" t="str">
        <f t="shared" si="358"/>
        <v/>
      </c>
      <c r="T381" s="252" t="str">
        <f t="shared" si="359"/>
        <v/>
      </c>
      <c r="U381" s="258" t="str">
        <f t="shared" si="360"/>
        <v/>
      </c>
      <c r="V381" s="252" t="str">
        <f t="shared" si="361"/>
        <v/>
      </c>
      <c r="W381" s="258" t="str">
        <f t="shared" si="362"/>
        <v/>
      </c>
      <c r="X381" s="120"/>
      <c r="Y381" s="267"/>
      <c r="Z381" s="4" t="b">
        <f t="shared" si="312"/>
        <v>1</v>
      </c>
      <c r="AA381" s="4" t="b">
        <f t="shared" si="313"/>
        <v>0</v>
      </c>
      <c r="AB381" s="61" t="str">
        <f t="shared" si="314"/>
        <v/>
      </c>
      <c r="AC381" s="61" t="str">
        <f t="shared" si="315"/>
        <v/>
      </c>
      <c r="AD381" s="61" t="str">
        <f t="shared" si="316"/>
        <v/>
      </c>
      <c r="AE381" s="61" t="str">
        <f t="shared" si="317"/>
        <v/>
      </c>
      <c r="AF381" s="232" t="str">
        <f t="shared" si="318"/>
        <v/>
      </c>
      <c r="AG381" s="61" t="str">
        <f t="shared" si="319"/>
        <v/>
      </c>
      <c r="AH381" s="61" t="b">
        <f t="shared" si="320"/>
        <v>0</v>
      </c>
      <c r="AI381" s="61" t="b">
        <f t="shared" si="321"/>
        <v>1</v>
      </c>
      <c r="AJ381" s="61" t="b">
        <f t="shared" si="322"/>
        <v>1</v>
      </c>
      <c r="AK381" s="61" t="b">
        <f t="shared" si="323"/>
        <v>0</v>
      </c>
      <c r="AL381" s="61" t="b">
        <f t="shared" si="324"/>
        <v>0</v>
      </c>
      <c r="AM381" s="220" t="b">
        <f t="shared" si="325"/>
        <v>0</v>
      </c>
      <c r="AN381" s="220" t="b">
        <f t="shared" si="326"/>
        <v>0</v>
      </c>
      <c r="AO381" s="220" t="str">
        <f t="shared" si="327"/>
        <v/>
      </c>
      <c r="AP381" s="220" t="str">
        <f t="shared" si="328"/>
        <v/>
      </c>
      <c r="AQ381" s="220" t="str">
        <f t="shared" si="329"/>
        <v/>
      </c>
      <c r="AR381" s="220" t="str">
        <f t="shared" si="330"/>
        <v/>
      </c>
      <c r="AS381" s="4" t="str">
        <f t="shared" si="331"/>
        <v/>
      </c>
      <c r="AT381" s="220" t="str">
        <f t="shared" si="332"/>
        <v/>
      </c>
      <c r="AU381" s="220" t="str">
        <f t="shared" si="333"/>
        <v/>
      </c>
      <c r="AV381" s="220" t="str">
        <f t="shared" si="334"/>
        <v/>
      </c>
      <c r="AW381" s="233" t="str">
        <f t="shared" si="335"/>
        <v/>
      </c>
      <c r="AX381" s="233" t="str">
        <f t="shared" si="336"/>
        <v/>
      </c>
      <c r="AY381" s="222" t="str">
        <f t="shared" si="337"/>
        <v/>
      </c>
      <c r="AZ381" s="222" t="str">
        <f t="shared" si="338"/>
        <v/>
      </c>
      <c r="BA381" s="220" t="str">
        <f t="shared" si="339"/>
        <v/>
      </c>
      <c r="BB381" s="222" t="str">
        <f t="shared" si="340"/>
        <v/>
      </c>
      <c r="BC381" s="233" t="str">
        <f t="shared" si="341"/>
        <v/>
      </c>
      <c r="BD381" s="222" t="str">
        <f t="shared" si="342"/>
        <v/>
      </c>
      <c r="BE381" s="222" t="str">
        <f t="shared" si="343"/>
        <v/>
      </c>
      <c r="BF381" s="222" t="str">
        <f t="shared" si="344"/>
        <v/>
      </c>
      <c r="BG381" s="222" t="str">
        <f t="shared" si="345"/>
        <v/>
      </c>
      <c r="BH381" s="222" t="str">
        <f t="shared" si="346"/>
        <v/>
      </c>
      <c r="BI381" s="222" t="str">
        <f t="shared" si="347"/>
        <v/>
      </c>
      <c r="BJ381" s="222" t="str">
        <f t="shared" si="348"/>
        <v/>
      </c>
      <c r="BK381" s="222" t="str">
        <f t="shared" si="349"/>
        <v/>
      </c>
      <c r="BL381" s="220" t="str">
        <f t="shared" si="350"/>
        <v/>
      </c>
      <c r="BM381" s="220" t="str">
        <f t="shared" si="351"/>
        <v/>
      </c>
      <c r="BN381" s="220" t="str">
        <f t="shared" si="352"/>
        <v/>
      </c>
      <c r="BO381" s="220" t="str">
        <f t="shared" si="353"/>
        <v/>
      </c>
      <c r="BP381" s="220" t="str">
        <f>IF(AM381,VLOOKUP(AT381,'Beschäftigungsgruppen Honorare'!$I$17:$J$23,2,FALSE),"")</f>
        <v/>
      </c>
      <c r="BQ381" s="220" t="str">
        <f>IF(AN381,INDEX('Beschäftigungsgruppen Honorare'!$J$28:$M$31,BO381,BN381),"")</f>
        <v/>
      </c>
      <c r="BR381" s="220" t="str">
        <f t="shared" si="354"/>
        <v/>
      </c>
      <c r="BS381" s="220" t="str">
        <f>IF(AM381,VLOOKUP(AT381,'Beschäftigungsgruppen Honorare'!$I$17:$L$23,3,FALSE),"")</f>
        <v/>
      </c>
      <c r="BT381" s="220" t="str">
        <f>IF(AM381,VLOOKUP(AT381,'Beschäftigungsgruppen Honorare'!$I$17:$L$23,4,FALSE),"")</f>
        <v/>
      </c>
      <c r="BU381" s="220" t="b">
        <f>E381&lt;&gt;config!$H$20</f>
        <v>1</v>
      </c>
      <c r="BV381" s="64" t="b">
        <f t="shared" si="355"/>
        <v>0</v>
      </c>
      <c r="BW381" s="53" t="b">
        <f t="shared" si="356"/>
        <v>0</v>
      </c>
      <c r="BX381" s="53"/>
      <c r="BY381" s="53"/>
      <c r="BZ381" s="53"/>
      <c r="CA381" s="53"/>
      <c r="CB381" s="53"/>
      <c r="CI381" s="53"/>
      <c r="CJ381" s="53"/>
      <c r="CK381" s="53"/>
    </row>
    <row r="382" spans="2:89" ht="15" customHeight="1" x14ac:dyDescent="0.2">
      <c r="B382" s="203" t="str">
        <f t="shared" si="357"/>
        <v/>
      </c>
      <c r="C382" s="217"/>
      <c r="D382" s="127"/>
      <c r="E382" s="96"/>
      <c r="F382" s="271"/>
      <c r="G382" s="180"/>
      <c r="H382" s="181"/>
      <c r="I382" s="219"/>
      <c r="J382" s="259"/>
      <c r="K382" s="181"/>
      <c r="L382" s="273"/>
      <c r="M382" s="207" t="str">
        <f t="shared" si="309"/>
        <v/>
      </c>
      <c r="N382" s="160" t="str">
        <f t="shared" si="310"/>
        <v/>
      </c>
      <c r="O382" s="161" t="str">
        <f t="shared" si="363"/>
        <v/>
      </c>
      <c r="P382" s="252" t="str">
        <f t="shared" si="364"/>
        <v/>
      </c>
      <c r="Q382" s="254" t="str">
        <f t="shared" si="365"/>
        <v/>
      </c>
      <c r="R382" s="252" t="str">
        <f t="shared" si="311"/>
        <v/>
      </c>
      <c r="S382" s="258" t="str">
        <f t="shared" si="358"/>
        <v/>
      </c>
      <c r="T382" s="252" t="str">
        <f t="shared" si="359"/>
        <v/>
      </c>
      <c r="U382" s="258" t="str">
        <f t="shared" si="360"/>
        <v/>
      </c>
      <c r="V382" s="252" t="str">
        <f t="shared" si="361"/>
        <v/>
      </c>
      <c r="W382" s="258" t="str">
        <f t="shared" si="362"/>
        <v/>
      </c>
      <c r="X382" s="120"/>
      <c r="Y382" s="267"/>
      <c r="Z382" s="4" t="b">
        <f t="shared" si="312"/>
        <v>1</v>
      </c>
      <c r="AA382" s="4" t="b">
        <f t="shared" si="313"/>
        <v>0</v>
      </c>
      <c r="AB382" s="61" t="str">
        <f t="shared" si="314"/>
        <v/>
      </c>
      <c r="AC382" s="61" t="str">
        <f t="shared" si="315"/>
        <v/>
      </c>
      <c r="AD382" s="61" t="str">
        <f t="shared" si="316"/>
        <v/>
      </c>
      <c r="AE382" s="61" t="str">
        <f t="shared" si="317"/>
        <v/>
      </c>
      <c r="AF382" s="232" t="str">
        <f t="shared" si="318"/>
        <v/>
      </c>
      <c r="AG382" s="61" t="str">
        <f t="shared" si="319"/>
        <v/>
      </c>
      <c r="AH382" s="61" t="b">
        <f t="shared" si="320"/>
        <v>0</v>
      </c>
      <c r="AI382" s="61" t="b">
        <f t="shared" si="321"/>
        <v>1</v>
      </c>
      <c r="AJ382" s="61" t="b">
        <f t="shared" si="322"/>
        <v>1</v>
      </c>
      <c r="AK382" s="61" t="b">
        <f t="shared" si="323"/>
        <v>0</v>
      </c>
      <c r="AL382" s="61" t="b">
        <f t="shared" si="324"/>
        <v>0</v>
      </c>
      <c r="AM382" s="220" t="b">
        <f t="shared" si="325"/>
        <v>0</v>
      </c>
      <c r="AN382" s="220" t="b">
        <f t="shared" si="326"/>
        <v>0</v>
      </c>
      <c r="AO382" s="220" t="str">
        <f t="shared" si="327"/>
        <v/>
      </c>
      <c r="AP382" s="220" t="str">
        <f t="shared" si="328"/>
        <v/>
      </c>
      <c r="AQ382" s="220" t="str">
        <f t="shared" si="329"/>
        <v/>
      </c>
      <c r="AR382" s="220" t="str">
        <f t="shared" si="330"/>
        <v/>
      </c>
      <c r="AS382" s="4" t="str">
        <f t="shared" si="331"/>
        <v/>
      </c>
      <c r="AT382" s="220" t="str">
        <f t="shared" si="332"/>
        <v/>
      </c>
      <c r="AU382" s="220" t="str">
        <f t="shared" si="333"/>
        <v/>
      </c>
      <c r="AV382" s="220" t="str">
        <f t="shared" si="334"/>
        <v/>
      </c>
      <c r="AW382" s="233" t="str">
        <f t="shared" si="335"/>
        <v/>
      </c>
      <c r="AX382" s="233" t="str">
        <f t="shared" si="336"/>
        <v/>
      </c>
      <c r="AY382" s="222" t="str">
        <f t="shared" si="337"/>
        <v/>
      </c>
      <c r="AZ382" s="222" t="str">
        <f t="shared" si="338"/>
        <v/>
      </c>
      <c r="BA382" s="220" t="str">
        <f t="shared" si="339"/>
        <v/>
      </c>
      <c r="BB382" s="222" t="str">
        <f t="shared" si="340"/>
        <v/>
      </c>
      <c r="BC382" s="233" t="str">
        <f t="shared" si="341"/>
        <v/>
      </c>
      <c r="BD382" s="222" t="str">
        <f t="shared" si="342"/>
        <v/>
      </c>
      <c r="BE382" s="222" t="str">
        <f t="shared" si="343"/>
        <v/>
      </c>
      <c r="BF382" s="222" t="str">
        <f t="shared" si="344"/>
        <v/>
      </c>
      <c r="BG382" s="222" t="str">
        <f t="shared" si="345"/>
        <v/>
      </c>
      <c r="BH382" s="222" t="str">
        <f t="shared" si="346"/>
        <v/>
      </c>
      <c r="BI382" s="222" t="str">
        <f t="shared" si="347"/>
        <v/>
      </c>
      <c r="BJ382" s="222" t="str">
        <f t="shared" si="348"/>
        <v/>
      </c>
      <c r="BK382" s="222" t="str">
        <f t="shared" si="349"/>
        <v/>
      </c>
      <c r="BL382" s="220" t="str">
        <f t="shared" si="350"/>
        <v/>
      </c>
      <c r="BM382" s="220" t="str">
        <f t="shared" si="351"/>
        <v/>
      </c>
      <c r="BN382" s="220" t="str">
        <f t="shared" si="352"/>
        <v/>
      </c>
      <c r="BO382" s="220" t="str">
        <f t="shared" si="353"/>
        <v/>
      </c>
      <c r="BP382" s="220" t="str">
        <f>IF(AM382,VLOOKUP(AT382,'Beschäftigungsgruppen Honorare'!$I$17:$J$23,2,FALSE),"")</f>
        <v/>
      </c>
      <c r="BQ382" s="220" t="str">
        <f>IF(AN382,INDEX('Beschäftigungsgruppen Honorare'!$J$28:$M$31,BO382,BN382),"")</f>
        <v/>
      </c>
      <c r="BR382" s="220" t="str">
        <f t="shared" si="354"/>
        <v/>
      </c>
      <c r="BS382" s="220" t="str">
        <f>IF(AM382,VLOOKUP(AT382,'Beschäftigungsgruppen Honorare'!$I$17:$L$23,3,FALSE),"")</f>
        <v/>
      </c>
      <c r="BT382" s="220" t="str">
        <f>IF(AM382,VLOOKUP(AT382,'Beschäftigungsgruppen Honorare'!$I$17:$L$23,4,FALSE),"")</f>
        <v/>
      </c>
      <c r="BU382" s="220" t="b">
        <f>E382&lt;&gt;config!$H$20</f>
        <v>1</v>
      </c>
      <c r="BV382" s="64" t="b">
        <f t="shared" si="355"/>
        <v>0</v>
      </c>
      <c r="BW382" s="53" t="b">
        <f t="shared" si="356"/>
        <v>0</v>
      </c>
      <c r="BX382" s="53"/>
      <c r="BY382" s="53"/>
      <c r="BZ382" s="53"/>
      <c r="CA382" s="53"/>
      <c r="CB382" s="53"/>
      <c r="CI382" s="53"/>
      <c r="CJ382" s="53"/>
      <c r="CK382" s="53"/>
    </row>
    <row r="383" spans="2:89" ht="15" customHeight="1" x14ac:dyDescent="0.2">
      <c r="B383" s="203" t="str">
        <f t="shared" si="357"/>
        <v/>
      </c>
      <c r="C383" s="217"/>
      <c r="D383" s="127"/>
      <c r="E383" s="96"/>
      <c r="F383" s="271"/>
      <c r="G383" s="180"/>
      <c r="H383" s="181"/>
      <c r="I383" s="219"/>
      <c r="J383" s="259"/>
      <c r="K383" s="181"/>
      <c r="L383" s="273"/>
      <c r="M383" s="207" t="str">
        <f t="shared" si="309"/>
        <v/>
      </c>
      <c r="N383" s="160" t="str">
        <f t="shared" si="310"/>
        <v/>
      </c>
      <c r="O383" s="161" t="str">
        <f t="shared" si="363"/>
        <v/>
      </c>
      <c r="P383" s="252" t="str">
        <f t="shared" si="364"/>
        <v/>
      </c>
      <c r="Q383" s="254" t="str">
        <f t="shared" si="365"/>
        <v/>
      </c>
      <c r="R383" s="252" t="str">
        <f t="shared" si="311"/>
        <v/>
      </c>
      <c r="S383" s="258" t="str">
        <f t="shared" si="358"/>
        <v/>
      </c>
      <c r="T383" s="252" t="str">
        <f t="shared" si="359"/>
        <v/>
      </c>
      <c r="U383" s="258" t="str">
        <f t="shared" si="360"/>
        <v/>
      </c>
      <c r="V383" s="252" t="str">
        <f t="shared" si="361"/>
        <v/>
      </c>
      <c r="W383" s="258" t="str">
        <f t="shared" si="362"/>
        <v/>
      </c>
      <c r="X383" s="120"/>
      <c r="Y383" s="267"/>
      <c r="Z383" s="4" t="b">
        <f t="shared" si="312"/>
        <v>1</v>
      </c>
      <c r="AA383" s="4" t="b">
        <f t="shared" si="313"/>
        <v>0</v>
      </c>
      <c r="AB383" s="61" t="str">
        <f t="shared" si="314"/>
        <v/>
      </c>
      <c r="AC383" s="61" t="str">
        <f t="shared" si="315"/>
        <v/>
      </c>
      <c r="AD383" s="61" t="str">
        <f t="shared" si="316"/>
        <v/>
      </c>
      <c r="AE383" s="61" t="str">
        <f t="shared" si="317"/>
        <v/>
      </c>
      <c r="AF383" s="232" t="str">
        <f t="shared" si="318"/>
        <v/>
      </c>
      <c r="AG383" s="61" t="str">
        <f t="shared" si="319"/>
        <v/>
      </c>
      <c r="AH383" s="61" t="b">
        <f t="shared" si="320"/>
        <v>0</v>
      </c>
      <c r="AI383" s="61" t="b">
        <f t="shared" si="321"/>
        <v>1</v>
      </c>
      <c r="AJ383" s="61" t="b">
        <f t="shared" si="322"/>
        <v>1</v>
      </c>
      <c r="AK383" s="61" t="b">
        <f t="shared" si="323"/>
        <v>0</v>
      </c>
      <c r="AL383" s="61" t="b">
        <f t="shared" si="324"/>
        <v>0</v>
      </c>
      <c r="AM383" s="220" t="b">
        <f t="shared" si="325"/>
        <v>0</v>
      </c>
      <c r="AN383" s="220" t="b">
        <f t="shared" si="326"/>
        <v>0</v>
      </c>
      <c r="AO383" s="220" t="str">
        <f t="shared" si="327"/>
        <v/>
      </c>
      <c r="AP383" s="220" t="str">
        <f t="shared" si="328"/>
        <v/>
      </c>
      <c r="AQ383" s="220" t="str">
        <f t="shared" si="329"/>
        <v/>
      </c>
      <c r="AR383" s="220" t="str">
        <f t="shared" si="330"/>
        <v/>
      </c>
      <c r="AS383" s="4" t="str">
        <f t="shared" si="331"/>
        <v/>
      </c>
      <c r="AT383" s="220" t="str">
        <f t="shared" si="332"/>
        <v/>
      </c>
      <c r="AU383" s="220" t="str">
        <f t="shared" si="333"/>
        <v/>
      </c>
      <c r="AV383" s="220" t="str">
        <f t="shared" si="334"/>
        <v/>
      </c>
      <c r="AW383" s="233" t="str">
        <f t="shared" si="335"/>
        <v/>
      </c>
      <c r="AX383" s="233" t="str">
        <f t="shared" si="336"/>
        <v/>
      </c>
      <c r="AY383" s="222" t="str">
        <f t="shared" si="337"/>
        <v/>
      </c>
      <c r="AZ383" s="222" t="str">
        <f t="shared" si="338"/>
        <v/>
      </c>
      <c r="BA383" s="220" t="str">
        <f t="shared" si="339"/>
        <v/>
      </c>
      <c r="BB383" s="222" t="str">
        <f t="shared" si="340"/>
        <v/>
      </c>
      <c r="BC383" s="233" t="str">
        <f t="shared" si="341"/>
        <v/>
      </c>
      <c r="BD383" s="222" t="str">
        <f t="shared" si="342"/>
        <v/>
      </c>
      <c r="BE383" s="222" t="str">
        <f t="shared" si="343"/>
        <v/>
      </c>
      <c r="BF383" s="222" t="str">
        <f t="shared" si="344"/>
        <v/>
      </c>
      <c r="BG383" s="222" t="str">
        <f t="shared" si="345"/>
        <v/>
      </c>
      <c r="BH383" s="222" t="str">
        <f t="shared" si="346"/>
        <v/>
      </c>
      <c r="BI383" s="222" t="str">
        <f t="shared" si="347"/>
        <v/>
      </c>
      <c r="BJ383" s="222" t="str">
        <f t="shared" si="348"/>
        <v/>
      </c>
      <c r="BK383" s="222" t="str">
        <f t="shared" si="349"/>
        <v/>
      </c>
      <c r="BL383" s="220" t="str">
        <f t="shared" si="350"/>
        <v/>
      </c>
      <c r="BM383" s="220" t="str">
        <f t="shared" si="351"/>
        <v/>
      </c>
      <c r="BN383" s="220" t="str">
        <f t="shared" si="352"/>
        <v/>
      </c>
      <c r="BO383" s="220" t="str">
        <f t="shared" si="353"/>
        <v/>
      </c>
      <c r="BP383" s="220" t="str">
        <f>IF(AM383,VLOOKUP(AT383,'Beschäftigungsgruppen Honorare'!$I$17:$J$23,2,FALSE),"")</f>
        <v/>
      </c>
      <c r="BQ383" s="220" t="str">
        <f>IF(AN383,INDEX('Beschäftigungsgruppen Honorare'!$J$28:$M$31,BO383,BN383),"")</f>
        <v/>
      </c>
      <c r="BR383" s="220" t="str">
        <f t="shared" si="354"/>
        <v/>
      </c>
      <c r="BS383" s="220" t="str">
        <f>IF(AM383,VLOOKUP(AT383,'Beschäftigungsgruppen Honorare'!$I$17:$L$23,3,FALSE),"")</f>
        <v/>
      </c>
      <c r="BT383" s="220" t="str">
        <f>IF(AM383,VLOOKUP(AT383,'Beschäftigungsgruppen Honorare'!$I$17:$L$23,4,FALSE),"")</f>
        <v/>
      </c>
      <c r="BU383" s="220" t="b">
        <f>E383&lt;&gt;config!$H$20</f>
        <v>1</v>
      </c>
      <c r="BV383" s="64" t="b">
        <f t="shared" si="355"/>
        <v>0</v>
      </c>
      <c r="BW383" s="53" t="b">
        <f t="shared" si="356"/>
        <v>0</v>
      </c>
      <c r="BX383" s="53"/>
      <c r="BY383" s="53"/>
      <c r="BZ383" s="53"/>
      <c r="CA383" s="53"/>
      <c r="CB383" s="53"/>
      <c r="CI383" s="53"/>
      <c r="CJ383" s="53"/>
      <c r="CK383" s="53"/>
    </row>
    <row r="384" spans="2:89" ht="15" customHeight="1" x14ac:dyDescent="0.2">
      <c r="B384" s="203" t="str">
        <f t="shared" si="357"/>
        <v/>
      </c>
      <c r="C384" s="217"/>
      <c r="D384" s="127"/>
      <c r="E384" s="96"/>
      <c r="F384" s="271"/>
      <c r="G384" s="180"/>
      <c r="H384" s="181"/>
      <c r="I384" s="219"/>
      <c r="J384" s="259"/>
      <c r="K384" s="181"/>
      <c r="L384" s="273"/>
      <c r="M384" s="207" t="str">
        <f t="shared" si="309"/>
        <v/>
      </c>
      <c r="N384" s="160" t="str">
        <f t="shared" si="310"/>
        <v/>
      </c>
      <c r="O384" s="161" t="str">
        <f t="shared" si="363"/>
        <v/>
      </c>
      <c r="P384" s="252" t="str">
        <f t="shared" si="364"/>
        <v/>
      </c>
      <c r="Q384" s="254" t="str">
        <f t="shared" si="365"/>
        <v/>
      </c>
      <c r="R384" s="252" t="str">
        <f t="shared" si="311"/>
        <v/>
      </c>
      <c r="S384" s="258" t="str">
        <f t="shared" si="358"/>
        <v/>
      </c>
      <c r="T384" s="252" t="str">
        <f t="shared" si="359"/>
        <v/>
      </c>
      <c r="U384" s="258" t="str">
        <f t="shared" si="360"/>
        <v/>
      </c>
      <c r="V384" s="252" t="str">
        <f t="shared" si="361"/>
        <v/>
      </c>
      <c r="W384" s="258" t="str">
        <f t="shared" si="362"/>
        <v/>
      </c>
      <c r="X384" s="120"/>
      <c r="Y384" s="267"/>
      <c r="Z384" s="4" t="b">
        <f t="shared" si="312"/>
        <v>1</v>
      </c>
      <c r="AA384" s="4" t="b">
        <f t="shared" si="313"/>
        <v>0</v>
      </c>
      <c r="AB384" s="61" t="str">
        <f t="shared" si="314"/>
        <v/>
      </c>
      <c r="AC384" s="61" t="str">
        <f t="shared" si="315"/>
        <v/>
      </c>
      <c r="AD384" s="61" t="str">
        <f t="shared" si="316"/>
        <v/>
      </c>
      <c r="AE384" s="61" t="str">
        <f t="shared" si="317"/>
        <v/>
      </c>
      <c r="AF384" s="232" t="str">
        <f t="shared" si="318"/>
        <v/>
      </c>
      <c r="AG384" s="61" t="str">
        <f t="shared" si="319"/>
        <v/>
      </c>
      <c r="AH384" s="61" t="b">
        <f t="shared" si="320"/>
        <v>0</v>
      </c>
      <c r="AI384" s="61" t="b">
        <f t="shared" si="321"/>
        <v>1</v>
      </c>
      <c r="AJ384" s="61" t="b">
        <f t="shared" si="322"/>
        <v>1</v>
      </c>
      <c r="AK384" s="61" t="b">
        <f t="shared" si="323"/>
        <v>0</v>
      </c>
      <c r="AL384" s="61" t="b">
        <f t="shared" si="324"/>
        <v>0</v>
      </c>
      <c r="AM384" s="220" t="b">
        <f t="shared" si="325"/>
        <v>0</v>
      </c>
      <c r="AN384" s="220" t="b">
        <f t="shared" si="326"/>
        <v>0</v>
      </c>
      <c r="AO384" s="220" t="str">
        <f t="shared" si="327"/>
        <v/>
      </c>
      <c r="AP384" s="220" t="str">
        <f t="shared" si="328"/>
        <v/>
      </c>
      <c r="AQ384" s="220" t="str">
        <f t="shared" si="329"/>
        <v/>
      </c>
      <c r="AR384" s="220" t="str">
        <f t="shared" si="330"/>
        <v/>
      </c>
      <c r="AS384" s="4" t="str">
        <f t="shared" si="331"/>
        <v/>
      </c>
      <c r="AT384" s="220" t="str">
        <f t="shared" si="332"/>
        <v/>
      </c>
      <c r="AU384" s="220" t="str">
        <f t="shared" si="333"/>
        <v/>
      </c>
      <c r="AV384" s="220" t="str">
        <f t="shared" si="334"/>
        <v/>
      </c>
      <c r="AW384" s="233" t="str">
        <f t="shared" si="335"/>
        <v/>
      </c>
      <c r="AX384" s="233" t="str">
        <f t="shared" si="336"/>
        <v/>
      </c>
      <c r="AY384" s="222" t="str">
        <f t="shared" si="337"/>
        <v/>
      </c>
      <c r="AZ384" s="222" t="str">
        <f t="shared" si="338"/>
        <v/>
      </c>
      <c r="BA384" s="220" t="str">
        <f t="shared" si="339"/>
        <v/>
      </c>
      <c r="BB384" s="222" t="str">
        <f t="shared" si="340"/>
        <v/>
      </c>
      <c r="BC384" s="233" t="str">
        <f t="shared" si="341"/>
        <v/>
      </c>
      <c r="BD384" s="222" t="str">
        <f t="shared" si="342"/>
        <v/>
      </c>
      <c r="BE384" s="222" t="str">
        <f t="shared" si="343"/>
        <v/>
      </c>
      <c r="BF384" s="222" t="str">
        <f t="shared" si="344"/>
        <v/>
      </c>
      <c r="BG384" s="222" t="str">
        <f t="shared" si="345"/>
        <v/>
      </c>
      <c r="BH384" s="222" t="str">
        <f t="shared" si="346"/>
        <v/>
      </c>
      <c r="BI384" s="222" t="str">
        <f t="shared" si="347"/>
        <v/>
      </c>
      <c r="BJ384" s="222" t="str">
        <f t="shared" si="348"/>
        <v/>
      </c>
      <c r="BK384" s="222" t="str">
        <f t="shared" si="349"/>
        <v/>
      </c>
      <c r="BL384" s="220" t="str">
        <f t="shared" si="350"/>
        <v/>
      </c>
      <c r="BM384" s="220" t="str">
        <f t="shared" si="351"/>
        <v/>
      </c>
      <c r="BN384" s="220" t="str">
        <f t="shared" si="352"/>
        <v/>
      </c>
      <c r="BO384" s="220" t="str">
        <f t="shared" si="353"/>
        <v/>
      </c>
      <c r="BP384" s="220" t="str">
        <f>IF(AM384,VLOOKUP(AT384,'Beschäftigungsgruppen Honorare'!$I$17:$J$23,2,FALSE),"")</f>
        <v/>
      </c>
      <c r="BQ384" s="220" t="str">
        <f>IF(AN384,INDEX('Beschäftigungsgruppen Honorare'!$J$28:$M$31,BO384,BN384),"")</f>
        <v/>
      </c>
      <c r="BR384" s="220" t="str">
        <f t="shared" si="354"/>
        <v/>
      </c>
      <c r="BS384" s="220" t="str">
        <f>IF(AM384,VLOOKUP(AT384,'Beschäftigungsgruppen Honorare'!$I$17:$L$23,3,FALSE),"")</f>
        <v/>
      </c>
      <c r="BT384" s="220" t="str">
        <f>IF(AM384,VLOOKUP(AT384,'Beschäftigungsgruppen Honorare'!$I$17:$L$23,4,FALSE),"")</f>
        <v/>
      </c>
      <c r="BU384" s="220" t="b">
        <f>E384&lt;&gt;config!$H$20</f>
        <v>1</v>
      </c>
      <c r="BV384" s="64" t="b">
        <f t="shared" si="355"/>
        <v>0</v>
      </c>
      <c r="BW384" s="53" t="b">
        <f t="shared" si="356"/>
        <v>0</v>
      </c>
      <c r="BX384" s="53"/>
      <c r="BY384" s="53"/>
      <c r="BZ384" s="53"/>
      <c r="CA384" s="53"/>
      <c r="CB384" s="53"/>
      <c r="CI384" s="53"/>
      <c r="CJ384" s="53"/>
      <c r="CK384" s="53"/>
    </row>
    <row r="385" spans="2:89" ht="15" customHeight="1" x14ac:dyDescent="0.2">
      <c r="B385" s="203" t="str">
        <f t="shared" si="357"/>
        <v/>
      </c>
      <c r="C385" s="217"/>
      <c r="D385" s="127"/>
      <c r="E385" s="96"/>
      <c r="F385" s="271"/>
      <c r="G385" s="180"/>
      <c r="H385" s="181"/>
      <c r="I385" s="219"/>
      <c r="J385" s="259"/>
      <c r="K385" s="181"/>
      <c r="L385" s="273"/>
      <c r="M385" s="207" t="str">
        <f t="shared" si="309"/>
        <v/>
      </c>
      <c r="N385" s="160" t="str">
        <f t="shared" si="310"/>
        <v/>
      </c>
      <c r="O385" s="161" t="str">
        <f t="shared" si="363"/>
        <v/>
      </c>
      <c r="P385" s="252" t="str">
        <f t="shared" si="364"/>
        <v/>
      </c>
      <c r="Q385" s="254" t="str">
        <f t="shared" si="365"/>
        <v/>
      </c>
      <c r="R385" s="252" t="str">
        <f t="shared" si="311"/>
        <v/>
      </c>
      <c r="S385" s="258" t="str">
        <f t="shared" si="358"/>
        <v/>
      </c>
      <c r="T385" s="252" t="str">
        <f t="shared" si="359"/>
        <v/>
      </c>
      <c r="U385" s="258" t="str">
        <f t="shared" si="360"/>
        <v/>
      </c>
      <c r="V385" s="252" t="str">
        <f t="shared" si="361"/>
        <v/>
      </c>
      <c r="W385" s="258" t="str">
        <f t="shared" si="362"/>
        <v/>
      </c>
      <c r="X385" s="120"/>
      <c r="Y385" s="267"/>
      <c r="Z385" s="4" t="b">
        <f t="shared" si="312"/>
        <v>1</v>
      </c>
      <c r="AA385" s="4" t="b">
        <f t="shared" si="313"/>
        <v>0</v>
      </c>
      <c r="AB385" s="61" t="str">
        <f t="shared" si="314"/>
        <v/>
      </c>
      <c r="AC385" s="61" t="str">
        <f t="shared" si="315"/>
        <v/>
      </c>
      <c r="AD385" s="61" t="str">
        <f t="shared" si="316"/>
        <v/>
      </c>
      <c r="AE385" s="61" t="str">
        <f t="shared" si="317"/>
        <v/>
      </c>
      <c r="AF385" s="232" t="str">
        <f t="shared" si="318"/>
        <v/>
      </c>
      <c r="AG385" s="61" t="str">
        <f t="shared" si="319"/>
        <v/>
      </c>
      <c r="AH385" s="61" t="b">
        <f t="shared" si="320"/>
        <v>0</v>
      </c>
      <c r="AI385" s="61" t="b">
        <f t="shared" si="321"/>
        <v>1</v>
      </c>
      <c r="AJ385" s="61" t="b">
        <f t="shared" si="322"/>
        <v>1</v>
      </c>
      <c r="AK385" s="61" t="b">
        <f t="shared" si="323"/>
        <v>0</v>
      </c>
      <c r="AL385" s="61" t="b">
        <f t="shared" si="324"/>
        <v>0</v>
      </c>
      <c r="AM385" s="220" t="b">
        <f t="shared" si="325"/>
        <v>0</v>
      </c>
      <c r="AN385" s="220" t="b">
        <f t="shared" si="326"/>
        <v>0</v>
      </c>
      <c r="AO385" s="220" t="str">
        <f t="shared" si="327"/>
        <v/>
      </c>
      <c r="AP385" s="220" t="str">
        <f t="shared" si="328"/>
        <v/>
      </c>
      <c r="AQ385" s="220" t="str">
        <f t="shared" si="329"/>
        <v/>
      </c>
      <c r="AR385" s="220" t="str">
        <f t="shared" si="330"/>
        <v/>
      </c>
      <c r="AS385" s="4" t="str">
        <f t="shared" si="331"/>
        <v/>
      </c>
      <c r="AT385" s="220" t="str">
        <f t="shared" si="332"/>
        <v/>
      </c>
      <c r="AU385" s="220" t="str">
        <f t="shared" si="333"/>
        <v/>
      </c>
      <c r="AV385" s="220" t="str">
        <f t="shared" si="334"/>
        <v/>
      </c>
      <c r="AW385" s="233" t="str">
        <f t="shared" si="335"/>
        <v/>
      </c>
      <c r="AX385" s="233" t="str">
        <f t="shared" si="336"/>
        <v/>
      </c>
      <c r="AY385" s="222" t="str">
        <f t="shared" si="337"/>
        <v/>
      </c>
      <c r="AZ385" s="222" t="str">
        <f t="shared" si="338"/>
        <v/>
      </c>
      <c r="BA385" s="220" t="str">
        <f t="shared" si="339"/>
        <v/>
      </c>
      <c r="BB385" s="222" t="str">
        <f t="shared" si="340"/>
        <v/>
      </c>
      <c r="BC385" s="233" t="str">
        <f t="shared" si="341"/>
        <v/>
      </c>
      <c r="BD385" s="222" t="str">
        <f t="shared" si="342"/>
        <v/>
      </c>
      <c r="BE385" s="222" t="str">
        <f t="shared" si="343"/>
        <v/>
      </c>
      <c r="BF385" s="222" t="str">
        <f t="shared" si="344"/>
        <v/>
      </c>
      <c r="BG385" s="222" t="str">
        <f t="shared" si="345"/>
        <v/>
      </c>
      <c r="BH385" s="222" t="str">
        <f t="shared" si="346"/>
        <v/>
      </c>
      <c r="BI385" s="222" t="str">
        <f t="shared" si="347"/>
        <v/>
      </c>
      <c r="BJ385" s="222" t="str">
        <f t="shared" si="348"/>
        <v/>
      </c>
      <c r="BK385" s="222" t="str">
        <f t="shared" si="349"/>
        <v/>
      </c>
      <c r="BL385" s="220" t="str">
        <f t="shared" si="350"/>
        <v/>
      </c>
      <c r="BM385" s="220" t="str">
        <f t="shared" si="351"/>
        <v/>
      </c>
      <c r="BN385" s="220" t="str">
        <f t="shared" si="352"/>
        <v/>
      </c>
      <c r="BO385" s="220" t="str">
        <f t="shared" si="353"/>
        <v/>
      </c>
      <c r="BP385" s="220" t="str">
        <f>IF(AM385,VLOOKUP(AT385,'Beschäftigungsgruppen Honorare'!$I$17:$J$23,2,FALSE),"")</f>
        <v/>
      </c>
      <c r="BQ385" s="220" t="str">
        <f>IF(AN385,INDEX('Beschäftigungsgruppen Honorare'!$J$28:$M$31,BO385,BN385),"")</f>
        <v/>
      </c>
      <c r="BR385" s="220" t="str">
        <f t="shared" si="354"/>
        <v/>
      </c>
      <c r="BS385" s="220" t="str">
        <f>IF(AM385,VLOOKUP(AT385,'Beschäftigungsgruppen Honorare'!$I$17:$L$23,3,FALSE),"")</f>
        <v/>
      </c>
      <c r="BT385" s="220" t="str">
        <f>IF(AM385,VLOOKUP(AT385,'Beschäftigungsgruppen Honorare'!$I$17:$L$23,4,FALSE),"")</f>
        <v/>
      </c>
      <c r="BU385" s="220" t="b">
        <f>E385&lt;&gt;config!$H$20</f>
        <v>1</v>
      </c>
      <c r="BV385" s="64" t="b">
        <f t="shared" si="355"/>
        <v>0</v>
      </c>
      <c r="BW385" s="53" t="b">
        <f t="shared" si="356"/>
        <v>0</v>
      </c>
      <c r="BX385" s="53"/>
      <c r="BY385" s="53"/>
      <c r="BZ385" s="53"/>
      <c r="CA385" s="53"/>
      <c r="CB385" s="53"/>
      <c r="CI385" s="53"/>
      <c r="CJ385" s="53"/>
      <c r="CK385" s="53"/>
    </row>
    <row r="386" spans="2:89" ht="15" customHeight="1" x14ac:dyDescent="0.2">
      <c r="B386" s="203" t="str">
        <f t="shared" si="357"/>
        <v/>
      </c>
      <c r="C386" s="217"/>
      <c r="D386" s="127"/>
      <c r="E386" s="96"/>
      <c r="F386" s="271"/>
      <c r="G386" s="180"/>
      <c r="H386" s="181"/>
      <c r="I386" s="219"/>
      <c r="J386" s="259"/>
      <c r="K386" s="181"/>
      <c r="L386" s="273"/>
      <c r="M386" s="207" t="str">
        <f t="shared" si="309"/>
        <v/>
      </c>
      <c r="N386" s="160" t="str">
        <f t="shared" si="310"/>
        <v/>
      </c>
      <c r="O386" s="161" t="str">
        <f t="shared" si="363"/>
        <v/>
      </c>
      <c r="P386" s="252" t="str">
        <f t="shared" si="364"/>
        <v/>
      </c>
      <c r="Q386" s="254" t="str">
        <f t="shared" si="365"/>
        <v/>
      </c>
      <c r="R386" s="252" t="str">
        <f t="shared" si="311"/>
        <v/>
      </c>
      <c r="S386" s="258" t="str">
        <f t="shared" si="358"/>
        <v/>
      </c>
      <c r="T386" s="252" t="str">
        <f t="shared" si="359"/>
        <v/>
      </c>
      <c r="U386" s="258" t="str">
        <f t="shared" si="360"/>
        <v/>
      </c>
      <c r="V386" s="252" t="str">
        <f t="shared" si="361"/>
        <v/>
      </c>
      <c r="W386" s="258" t="str">
        <f t="shared" si="362"/>
        <v/>
      </c>
      <c r="X386" s="120"/>
      <c r="Y386" s="267"/>
      <c r="Z386" s="4" t="b">
        <f t="shared" si="312"/>
        <v>1</v>
      </c>
      <c r="AA386" s="4" t="b">
        <f t="shared" si="313"/>
        <v>0</v>
      </c>
      <c r="AB386" s="61" t="str">
        <f t="shared" si="314"/>
        <v/>
      </c>
      <c r="AC386" s="61" t="str">
        <f t="shared" si="315"/>
        <v/>
      </c>
      <c r="AD386" s="61" t="str">
        <f t="shared" si="316"/>
        <v/>
      </c>
      <c r="AE386" s="61" t="str">
        <f t="shared" si="317"/>
        <v/>
      </c>
      <c r="AF386" s="232" t="str">
        <f t="shared" si="318"/>
        <v/>
      </c>
      <c r="AG386" s="61" t="str">
        <f t="shared" si="319"/>
        <v/>
      </c>
      <c r="AH386" s="61" t="b">
        <f t="shared" si="320"/>
        <v>0</v>
      </c>
      <c r="AI386" s="61" t="b">
        <f t="shared" si="321"/>
        <v>1</v>
      </c>
      <c r="AJ386" s="61" t="b">
        <f t="shared" si="322"/>
        <v>1</v>
      </c>
      <c r="AK386" s="61" t="b">
        <f t="shared" si="323"/>
        <v>0</v>
      </c>
      <c r="AL386" s="61" t="b">
        <f t="shared" si="324"/>
        <v>0</v>
      </c>
      <c r="AM386" s="220" t="b">
        <f t="shared" si="325"/>
        <v>0</v>
      </c>
      <c r="AN386" s="220" t="b">
        <f t="shared" si="326"/>
        <v>0</v>
      </c>
      <c r="AO386" s="220" t="str">
        <f t="shared" si="327"/>
        <v/>
      </c>
      <c r="AP386" s="220" t="str">
        <f t="shared" si="328"/>
        <v/>
      </c>
      <c r="AQ386" s="220" t="str">
        <f t="shared" si="329"/>
        <v/>
      </c>
      <c r="AR386" s="220" t="str">
        <f t="shared" si="330"/>
        <v/>
      </c>
      <c r="AS386" s="4" t="str">
        <f t="shared" si="331"/>
        <v/>
      </c>
      <c r="AT386" s="220" t="str">
        <f t="shared" si="332"/>
        <v/>
      </c>
      <c r="AU386" s="220" t="str">
        <f t="shared" si="333"/>
        <v/>
      </c>
      <c r="AV386" s="220" t="str">
        <f t="shared" si="334"/>
        <v/>
      </c>
      <c r="AW386" s="233" t="str">
        <f t="shared" si="335"/>
        <v/>
      </c>
      <c r="AX386" s="233" t="str">
        <f t="shared" si="336"/>
        <v/>
      </c>
      <c r="AY386" s="222" t="str">
        <f t="shared" si="337"/>
        <v/>
      </c>
      <c r="AZ386" s="222" t="str">
        <f t="shared" si="338"/>
        <v/>
      </c>
      <c r="BA386" s="220" t="str">
        <f t="shared" si="339"/>
        <v/>
      </c>
      <c r="BB386" s="222" t="str">
        <f t="shared" si="340"/>
        <v/>
      </c>
      <c r="BC386" s="233" t="str">
        <f t="shared" si="341"/>
        <v/>
      </c>
      <c r="BD386" s="222" t="str">
        <f t="shared" si="342"/>
        <v/>
      </c>
      <c r="BE386" s="222" t="str">
        <f t="shared" si="343"/>
        <v/>
      </c>
      <c r="BF386" s="222" t="str">
        <f t="shared" si="344"/>
        <v/>
      </c>
      <c r="BG386" s="222" t="str">
        <f t="shared" si="345"/>
        <v/>
      </c>
      <c r="BH386" s="222" t="str">
        <f t="shared" si="346"/>
        <v/>
      </c>
      <c r="BI386" s="222" t="str">
        <f t="shared" si="347"/>
        <v/>
      </c>
      <c r="BJ386" s="222" t="str">
        <f t="shared" si="348"/>
        <v/>
      </c>
      <c r="BK386" s="222" t="str">
        <f t="shared" si="349"/>
        <v/>
      </c>
      <c r="BL386" s="220" t="str">
        <f t="shared" si="350"/>
        <v/>
      </c>
      <c r="BM386" s="220" t="str">
        <f t="shared" si="351"/>
        <v/>
      </c>
      <c r="BN386" s="220" t="str">
        <f t="shared" si="352"/>
        <v/>
      </c>
      <c r="BO386" s="220" t="str">
        <f t="shared" si="353"/>
        <v/>
      </c>
      <c r="BP386" s="220" t="str">
        <f>IF(AM386,VLOOKUP(AT386,'Beschäftigungsgruppen Honorare'!$I$17:$J$23,2,FALSE),"")</f>
        <v/>
      </c>
      <c r="BQ386" s="220" t="str">
        <f>IF(AN386,INDEX('Beschäftigungsgruppen Honorare'!$J$28:$M$31,BO386,BN386),"")</f>
        <v/>
      </c>
      <c r="BR386" s="220" t="str">
        <f t="shared" si="354"/>
        <v/>
      </c>
      <c r="BS386" s="220" t="str">
        <f>IF(AM386,VLOOKUP(AT386,'Beschäftigungsgruppen Honorare'!$I$17:$L$23,3,FALSE),"")</f>
        <v/>
      </c>
      <c r="BT386" s="220" t="str">
        <f>IF(AM386,VLOOKUP(AT386,'Beschäftigungsgruppen Honorare'!$I$17:$L$23,4,FALSE),"")</f>
        <v/>
      </c>
      <c r="BU386" s="220" t="b">
        <f>E386&lt;&gt;config!$H$20</f>
        <v>1</v>
      </c>
      <c r="BV386" s="64" t="b">
        <f t="shared" si="355"/>
        <v>0</v>
      </c>
      <c r="BW386" s="53" t="b">
        <f t="shared" si="356"/>
        <v>0</v>
      </c>
      <c r="BX386" s="53"/>
      <c r="BY386" s="53"/>
      <c r="BZ386" s="53"/>
      <c r="CA386" s="53"/>
      <c r="CB386" s="53"/>
      <c r="CI386" s="53"/>
      <c r="CJ386" s="53"/>
      <c r="CK386" s="53"/>
    </row>
    <row r="387" spans="2:89" ht="15" customHeight="1" x14ac:dyDescent="0.2">
      <c r="B387" s="203" t="str">
        <f t="shared" si="357"/>
        <v/>
      </c>
      <c r="C387" s="217"/>
      <c r="D387" s="127"/>
      <c r="E387" s="96"/>
      <c r="F387" s="271"/>
      <c r="G387" s="180"/>
      <c r="H387" s="181"/>
      <c r="I387" s="219"/>
      <c r="J387" s="259"/>
      <c r="K387" s="181"/>
      <c r="L387" s="273"/>
      <c r="M387" s="207" t="str">
        <f t="shared" si="309"/>
        <v/>
      </c>
      <c r="N387" s="160" t="str">
        <f t="shared" si="310"/>
        <v/>
      </c>
      <c r="O387" s="161" t="str">
        <f t="shared" si="363"/>
        <v/>
      </c>
      <c r="P387" s="252" t="str">
        <f t="shared" si="364"/>
        <v/>
      </c>
      <c r="Q387" s="254" t="str">
        <f t="shared" si="365"/>
        <v/>
      </c>
      <c r="R387" s="252" t="str">
        <f t="shared" si="311"/>
        <v/>
      </c>
      <c r="S387" s="258" t="str">
        <f t="shared" si="358"/>
        <v/>
      </c>
      <c r="T387" s="252" t="str">
        <f t="shared" si="359"/>
        <v/>
      </c>
      <c r="U387" s="258" t="str">
        <f t="shared" si="360"/>
        <v/>
      </c>
      <c r="V387" s="252" t="str">
        <f t="shared" si="361"/>
        <v/>
      </c>
      <c r="W387" s="258" t="str">
        <f t="shared" si="362"/>
        <v/>
      </c>
      <c r="X387" s="120"/>
      <c r="Y387" s="267"/>
      <c r="Z387" s="4" t="b">
        <f t="shared" si="312"/>
        <v>1</v>
      </c>
      <c r="AA387" s="4" t="b">
        <f t="shared" si="313"/>
        <v>0</v>
      </c>
      <c r="AB387" s="61" t="str">
        <f t="shared" si="314"/>
        <v/>
      </c>
      <c r="AC387" s="61" t="str">
        <f t="shared" si="315"/>
        <v/>
      </c>
      <c r="AD387" s="61" t="str">
        <f t="shared" si="316"/>
        <v/>
      </c>
      <c r="AE387" s="61" t="str">
        <f t="shared" si="317"/>
        <v/>
      </c>
      <c r="AF387" s="232" t="str">
        <f t="shared" si="318"/>
        <v/>
      </c>
      <c r="AG387" s="61" t="str">
        <f t="shared" si="319"/>
        <v/>
      </c>
      <c r="AH387" s="61" t="b">
        <f t="shared" si="320"/>
        <v>0</v>
      </c>
      <c r="AI387" s="61" t="b">
        <f t="shared" si="321"/>
        <v>1</v>
      </c>
      <c r="AJ387" s="61" t="b">
        <f t="shared" si="322"/>
        <v>1</v>
      </c>
      <c r="AK387" s="61" t="b">
        <f t="shared" si="323"/>
        <v>0</v>
      </c>
      <c r="AL387" s="61" t="b">
        <f t="shared" si="324"/>
        <v>0</v>
      </c>
      <c r="AM387" s="220" t="b">
        <f t="shared" si="325"/>
        <v>0</v>
      </c>
      <c r="AN387" s="220" t="b">
        <f t="shared" si="326"/>
        <v>0</v>
      </c>
      <c r="AO387" s="220" t="str">
        <f t="shared" si="327"/>
        <v/>
      </c>
      <c r="AP387" s="220" t="str">
        <f t="shared" si="328"/>
        <v/>
      </c>
      <c r="AQ387" s="220" t="str">
        <f t="shared" si="329"/>
        <v/>
      </c>
      <c r="AR387" s="220" t="str">
        <f t="shared" si="330"/>
        <v/>
      </c>
      <c r="AS387" s="4" t="str">
        <f t="shared" si="331"/>
        <v/>
      </c>
      <c r="AT387" s="220" t="str">
        <f t="shared" si="332"/>
        <v/>
      </c>
      <c r="AU387" s="220" t="str">
        <f t="shared" si="333"/>
        <v/>
      </c>
      <c r="AV387" s="220" t="str">
        <f t="shared" si="334"/>
        <v/>
      </c>
      <c r="AW387" s="233" t="str">
        <f t="shared" si="335"/>
        <v/>
      </c>
      <c r="AX387" s="233" t="str">
        <f t="shared" si="336"/>
        <v/>
      </c>
      <c r="AY387" s="222" t="str">
        <f t="shared" si="337"/>
        <v/>
      </c>
      <c r="AZ387" s="222" t="str">
        <f t="shared" si="338"/>
        <v/>
      </c>
      <c r="BA387" s="220" t="str">
        <f t="shared" si="339"/>
        <v/>
      </c>
      <c r="BB387" s="222" t="str">
        <f t="shared" si="340"/>
        <v/>
      </c>
      <c r="BC387" s="233" t="str">
        <f t="shared" si="341"/>
        <v/>
      </c>
      <c r="BD387" s="222" t="str">
        <f t="shared" si="342"/>
        <v/>
      </c>
      <c r="BE387" s="222" t="str">
        <f t="shared" si="343"/>
        <v/>
      </c>
      <c r="BF387" s="222" t="str">
        <f t="shared" si="344"/>
        <v/>
      </c>
      <c r="BG387" s="222" t="str">
        <f t="shared" si="345"/>
        <v/>
      </c>
      <c r="BH387" s="222" t="str">
        <f t="shared" si="346"/>
        <v/>
      </c>
      <c r="BI387" s="222" t="str">
        <f t="shared" si="347"/>
        <v/>
      </c>
      <c r="BJ387" s="222" t="str">
        <f t="shared" si="348"/>
        <v/>
      </c>
      <c r="BK387" s="222" t="str">
        <f t="shared" si="349"/>
        <v/>
      </c>
      <c r="BL387" s="220" t="str">
        <f t="shared" si="350"/>
        <v/>
      </c>
      <c r="BM387" s="220" t="str">
        <f t="shared" si="351"/>
        <v/>
      </c>
      <c r="BN387" s="220" t="str">
        <f t="shared" si="352"/>
        <v/>
      </c>
      <c r="BO387" s="220" t="str">
        <f t="shared" si="353"/>
        <v/>
      </c>
      <c r="BP387" s="220" t="str">
        <f>IF(AM387,VLOOKUP(AT387,'Beschäftigungsgruppen Honorare'!$I$17:$J$23,2,FALSE),"")</f>
        <v/>
      </c>
      <c r="BQ387" s="220" t="str">
        <f>IF(AN387,INDEX('Beschäftigungsgruppen Honorare'!$J$28:$M$31,BO387,BN387),"")</f>
        <v/>
      </c>
      <c r="BR387" s="220" t="str">
        <f t="shared" si="354"/>
        <v/>
      </c>
      <c r="BS387" s="220" t="str">
        <f>IF(AM387,VLOOKUP(AT387,'Beschäftigungsgruppen Honorare'!$I$17:$L$23,3,FALSE),"")</f>
        <v/>
      </c>
      <c r="BT387" s="220" t="str">
        <f>IF(AM387,VLOOKUP(AT387,'Beschäftigungsgruppen Honorare'!$I$17:$L$23,4,FALSE),"")</f>
        <v/>
      </c>
      <c r="BU387" s="220" t="b">
        <f>E387&lt;&gt;config!$H$20</f>
        <v>1</v>
      </c>
      <c r="BV387" s="64" t="b">
        <f t="shared" si="355"/>
        <v>0</v>
      </c>
      <c r="BW387" s="53" t="b">
        <f t="shared" si="356"/>
        <v>0</v>
      </c>
      <c r="BX387" s="53"/>
      <c r="BY387" s="53"/>
      <c r="BZ387" s="53"/>
      <c r="CA387" s="53"/>
      <c r="CB387" s="53"/>
      <c r="CI387" s="53"/>
      <c r="CJ387" s="53"/>
      <c r="CK387" s="53"/>
    </row>
    <row r="388" spans="2:89" ht="15" customHeight="1" x14ac:dyDescent="0.2">
      <c r="B388" s="203" t="str">
        <f t="shared" si="357"/>
        <v/>
      </c>
      <c r="C388" s="217"/>
      <c r="D388" s="127"/>
      <c r="E388" s="96"/>
      <c r="F388" s="271"/>
      <c r="G388" s="180"/>
      <c r="H388" s="181"/>
      <c r="I388" s="219"/>
      <c r="J388" s="259"/>
      <c r="K388" s="181"/>
      <c r="L388" s="273"/>
      <c r="M388" s="207" t="str">
        <f t="shared" si="309"/>
        <v/>
      </c>
      <c r="N388" s="160" t="str">
        <f t="shared" si="310"/>
        <v/>
      </c>
      <c r="O388" s="161" t="str">
        <f t="shared" si="363"/>
        <v/>
      </c>
      <c r="P388" s="252" t="str">
        <f t="shared" si="364"/>
        <v/>
      </c>
      <c r="Q388" s="254" t="str">
        <f t="shared" si="365"/>
        <v/>
      </c>
      <c r="R388" s="252" t="str">
        <f t="shared" si="311"/>
        <v/>
      </c>
      <c r="S388" s="258" t="str">
        <f t="shared" si="358"/>
        <v/>
      </c>
      <c r="T388" s="252" t="str">
        <f t="shared" si="359"/>
        <v/>
      </c>
      <c r="U388" s="258" t="str">
        <f t="shared" si="360"/>
        <v/>
      </c>
      <c r="V388" s="252" t="str">
        <f t="shared" si="361"/>
        <v/>
      </c>
      <c r="W388" s="258" t="str">
        <f t="shared" si="362"/>
        <v/>
      </c>
      <c r="X388" s="120"/>
      <c r="Y388" s="267"/>
      <c r="Z388" s="4" t="b">
        <f t="shared" si="312"/>
        <v>1</v>
      </c>
      <c r="AA388" s="4" t="b">
        <f t="shared" si="313"/>
        <v>0</v>
      </c>
      <c r="AB388" s="61" t="str">
        <f t="shared" si="314"/>
        <v/>
      </c>
      <c r="AC388" s="61" t="str">
        <f t="shared" si="315"/>
        <v/>
      </c>
      <c r="AD388" s="61" t="str">
        <f t="shared" si="316"/>
        <v/>
      </c>
      <c r="AE388" s="61" t="str">
        <f t="shared" si="317"/>
        <v/>
      </c>
      <c r="AF388" s="232" t="str">
        <f t="shared" si="318"/>
        <v/>
      </c>
      <c r="AG388" s="61" t="str">
        <f t="shared" si="319"/>
        <v/>
      </c>
      <c r="AH388" s="61" t="b">
        <f t="shared" si="320"/>
        <v>0</v>
      </c>
      <c r="AI388" s="61" t="b">
        <f t="shared" si="321"/>
        <v>1</v>
      </c>
      <c r="AJ388" s="61" t="b">
        <f t="shared" si="322"/>
        <v>1</v>
      </c>
      <c r="AK388" s="61" t="b">
        <f t="shared" si="323"/>
        <v>0</v>
      </c>
      <c r="AL388" s="61" t="b">
        <f t="shared" si="324"/>
        <v>0</v>
      </c>
      <c r="AM388" s="220" t="b">
        <f t="shared" si="325"/>
        <v>0</v>
      </c>
      <c r="AN388" s="220" t="b">
        <f t="shared" si="326"/>
        <v>0</v>
      </c>
      <c r="AO388" s="220" t="str">
        <f t="shared" si="327"/>
        <v/>
      </c>
      <c r="AP388" s="220" t="str">
        <f t="shared" si="328"/>
        <v/>
      </c>
      <c r="AQ388" s="220" t="str">
        <f t="shared" si="329"/>
        <v/>
      </c>
      <c r="AR388" s="220" t="str">
        <f t="shared" si="330"/>
        <v/>
      </c>
      <c r="AS388" s="4" t="str">
        <f t="shared" si="331"/>
        <v/>
      </c>
      <c r="AT388" s="220" t="str">
        <f t="shared" si="332"/>
        <v/>
      </c>
      <c r="AU388" s="220" t="str">
        <f t="shared" si="333"/>
        <v/>
      </c>
      <c r="AV388" s="220" t="str">
        <f t="shared" si="334"/>
        <v/>
      </c>
      <c r="AW388" s="233" t="str">
        <f t="shared" si="335"/>
        <v/>
      </c>
      <c r="AX388" s="233" t="str">
        <f t="shared" si="336"/>
        <v/>
      </c>
      <c r="AY388" s="222" t="str">
        <f t="shared" si="337"/>
        <v/>
      </c>
      <c r="AZ388" s="222" t="str">
        <f t="shared" si="338"/>
        <v/>
      </c>
      <c r="BA388" s="220" t="str">
        <f t="shared" si="339"/>
        <v/>
      </c>
      <c r="BB388" s="222" t="str">
        <f t="shared" si="340"/>
        <v/>
      </c>
      <c r="BC388" s="233" t="str">
        <f t="shared" si="341"/>
        <v/>
      </c>
      <c r="BD388" s="222" t="str">
        <f t="shared" si="342"/>
        <v/>
      </c>
      <c r="BE388" s="222" t="str">
        <f t="shared" si="343"/>
        <v/>
      </c>
      <c r="BF388" s="222" t="str">
        <f t="shared" si="344"/>
        <v/>
      </c>
      <c r="BG388" s="222" t="str">
        <f t="shared" si="345"/>
        <v/>
      </c>
      <c r="BH388" s="222" t="str">
        <f t="shared" si="346"/>
        <v/>
      </c>
      <c r="BI388" s="222" t="str">
        <f t="shared" si="347"/>
        <v/>
      </c>
      <c r="BJ388" s="222" t="str">
        <f t="shared" si="348"/>
        <v/>
      </c>
      <c r="BK388" s="222" t="str">
        <f t="shared" si="349"/>
        <v/>
      </c>
      <c r="BL388" s="220" t="str">
        <f t="shared" si="350"/>
        <v/>
      </c>
      <c r="BM388" s="220" t="str">
        <f t="shared" si="351"/>
        <v/>
      </c>
      <c r="BN388" s="220" t="str">
        <f t="shared" si="352"/>
        <v/>
      </c>
      <c r="BO388" s="220" t="str">
        <f t="shared" si="353"/>
        <v/>
      </c>
      <c r="BP388" s="220" t="str">
        <f>IF(AM388,VLOOKUP(AT388,'Beschäftigungsgruppen Honorare'!$I$17:$J$23,2,FALSE),"")</f>
        <v/>
      </c>
      <c r="BQ388" s="220" t="str">
        <f>IF(AN388,INDEX('Beschäftigungsgruppen Honorare'!$J$28:$M$31,BO388,BN388),"")</f>
        <v/>
      </c>
      <c r="BR388" s="220" t="str">
        <f t="shared" si="354"/>
        <v/>
      </c>
      <c r="BS388" s="220" t="str">
        <f>IF(AM388,VLOOKUP(AT388,'Beschäftigungsgruppen Honorare'!$I$17:$L$23,3,FALSE),"")</f>
        <v/>
      </c>
      <c r="BT388" s="220" t="str">
        <f>IF(AM388,VLOOKUP(AT388,'Beschäftigungsgruppen Honorare'!$I$17:$L$23,4,FALSE),"")</f>
        <v/>
      </c>
      <c r="BU388" s="220" t="b">
        <f>E388&lt;&gt;config!$H$20</f>
        <v>1</v>
      </c>
      <c r="BV388" s="64" t="b">
        <f t="shared" si="355"/>
        <v>0</v>
      </c>
      <c r="BW388" s="53" t="b">
        <f t="shared" si="356"/>
        <v>0</v>
      </c>
      <c r="BX388" s="53"/>
      <c r="BY388" s="53"/>
      <c r="BZ388" s="53"/>
      <c r="CA388" s="53"/>
      <c r="CB388" s="53"/>
      <c r="CI388" s="53"/>
      <c r="CJ388" s="53"/>
      <c r="CK388" s="53"/>
    </row>
    <row r="389" spans="2:89" ht="15" customHeight="1" x14ac:dyDescent="0.2">
      <c r="B389" s="203" t="str">
        <f t="shared" si="357"/>
        <v/>
      </c>
      <c r="C389" s="217"/>
      <c r="D389" s="127"/>
      <c r="E389" s="96"/>
      <c r="F389" s="271"/>
      <c r="G389" s="180"/>
      <c r="H389" s="181"/>
      <c r="I389" s="219"/>
      <c r="J389" s="259"/>
      <c r="K389" s="181"/>
      <c r="L389" s="273"/>
      <c r="M389" s="207" t="str">
        <f t="shared" si="309"/>
        <v/>
      </c>
      <c r="N389" s="160" t="str">
        <f t="shared" si="310"/>
        <v/>
      </c>
      <c r="O389" s="161" t="str">
        <f t="shared" si="363"/>
        <v/>
      </c>
      <c r="P389" s="252" t="str">
        <f t="shared" si="364"/>
        <v/>
      </c>
      <c r="Q389" s="254" t="str">
        <f t="shared" si="365"/>
        <v/>
      </c>
      <c r="R389" s="252" t="str">
        <f t="shared" si="311"/>
        <v/>
      </c>
      <c r="S389" s="258" t="str">
        <f t="shared" si="358"/>
        <v/>
      </c>
      <c r="T389" s="252" t="str">
        <f t="shared" si="359"/>
        <v/>
      </c>
      <c r="U389" s="258" t="str">
        <f t="shared" si="360"/>
        <v/>
      </c>
      <c r="V389" s="252" t="str">
        <f t="shared" si="361"/>
        <v/>
      </c>
      <c r="W389" s="258" t="str">
        <f t="shared" si="362"/>
        <v/>
      </c>
      <c r="X389" s="120"/>
      <c r="Y389" s="267"/>
      <c r="Z389" s="4" t="b">
        <f t="shared" si="312"/>
        <v>1</v>
      </c>
      <c r="AA389" s="4" t="b">
        <f t="shared" si="313"/>
        <v>0</v>
      </c>
      <c r="AB389" s="61" t="str">
        <f t="shared" si="314"/>
        <v/>
      </c>
      <c r="AC389" s="61" t="str">
        <f t="shared" si="315"/>
        <v/>
      </c>
      <c r="AD389" s="61" t="str">
        <f t="shared" si="316"/>
        <v/>
      </c>
      <c r="AE389" s="61" t="str">
        <f t="shared" si="317"/>
        <v/>
      </c>
      <c r="AF389" s="232" t="str">
        <f t="shared" si="318"/>
        <v/>
      </c>
      <c r="AG389" s="61" t="str">
        <f t="shared" si="319"/>
        <v/>
      </c>
      <c r="AH389" s="61" t="b">
        <f t="shared" si="320"/>
        <v>0</v>
      </c>
      <c r="AI389" s="61" t="b">
        <f t="shared" si="321"/>
        <v>1</v>
      </c>
      <c r="AJ389" s="61" t="b">
        <f t="shared" si="322"/>
        <v>1</v>
      </c>
      <c r="AK389" s="61" t="b">
        <f t="shared" si="323"/>
        <v>0</v>
      </c>
      <c r="AL389" s="61" t="b">
        <f t="shared" si="324"/>
        <v>0</v>
      </c>
      <c r="AM389" s="220" t="b">
        <f t="shared" si="325"/>
        <v>0</v>
      </c>
      <c r="AN389" s="220" t="b">
        <f t="shared" si="326"/>
        <v>0</v>
      </c>
      <c r="AO389" s="220" t="str">
        <f t="shared" si="327"/>
        <v/>
      </c>
      <c r="AP389" s="220" t="str">
        <f t="shared" si="328"/>
        <v/>
      </c>
      <c r="AQ389" s="220" t="str">
        <f t="shared" si="329"/>
        <v/>
      </c>
      <c r="AR389" s="220" t="str">
        <f t="shared" si="330"/>
        <v/>
      </c>
      <c r="AS389" s="4" t="str">
        <f t="shared" si="331"/>
        <v/>
      </c>
      <c r="AT389" s="220" t="str">
        <f t="shared" si="332"/>
        <v/>
      </c>
      <c r="AU389" s="220" t="str">
        <f t="shared" si="333"/>
        <v/>
      </c>
      <c r="AV389" s="220" t="str">
        <f t="shared" si="334"/>
        <v/>
      </c>
      <c r="AW389" s="233" t="str">
        <f t="shared" si="335"/>
        <v/>
      </c>
      <c r="AX389" s="233" t="str">
        <f t="shared" si="336"/>
        <v/>
      </c>
      <c r="AY389" s="222" t="str">
        <f t="shared" si="337"/>
        <v/>
      </c>
      <c r="AZ389" s="222" t="str">
        <f t="shared" si="338"/>
        <v/>
      </c>
      <c r="BA389" s="220" t="str">
        <f t="shared" si="339"/>
        <v/>
      </c>
      <c r="BB389" s="222" t="str">
        <f t="shared" si="340"/>
        <v/>
      </c>
      <c r="BC389" s="233" t="str">
        <f t="shared" si="341"/>
        <v/>
      </c>
      <c r="BD389" s="222" t="str">
        <f t="shared" si="342"/>
        <v/>
      </c>
      <c r="BE389" s="222" t="str">
        <f t="shared" si="343"/>
        <v/>
      </c>
      <c r="BF389" s="222" t="str">
        <f t="shared" si="344"/>
        <v/>
      </c>
      <c r="BG389" s="222" t="str">
        <f t="shared" si="345"/>
        <v/>
      </c>
      <c r="BH389" s="222" t="str">
        <f t="shared" si="346"/>
        <v/>
      </c>
      <c r="BI389" s="222" t="str">
        <f t="shared" si="347"/>
        <v/>
      </c>
      <c r="BJ389" s="222" t="str">
        <f t="shared" si="348"/>
        <v/>
      </c>
      <c r="BK389" s="222" t="str">
        <f t="shared" si="349"/>
        <v/>
      </c>
      <c r="BL389" s="220" t="str">
        <f t="shared" si="350"/>
        <v/>
      </c>
      <c r="BM389" s="220" t="str">
        <f t="shared" si="351"/>
        <v/>
      </c>
      <c r="BN389" s="220" t="str">
        <f t="shared" si="352"/>
        <v/>
      </c>
      <c r="BO389" s="220" t="str">
        <f t="shared" si="353"/>
        <v/>
      </c>
      <c r="BP389" s="220" t="str">
        <f>IF(AM389,VLOOKUP(AT389,'Beschäftigungsgruppen Honorare'!$I$17:$J$23,2,FALSE),"")</f>
        <v/>
      </c>
      <c r="BQ389" s="220" t="str">
        <f>IF(AN389,INDEX('Beschäftigungsgruppen Honorare'!$J$28:$M$31,BO389,BN389),"")</f>
        <v/>
      </c>
      <c r="BR389" s="220" t="str">
        <f t="shared" si="354"/>
        <v/>
      </c>
      <c r="BS389" s="220" t="str">
        <f>IF(AM389,VLOOKUP(AT389,'Beschäftigungsgruppen Honorare'!$I$17:$L$23,3,FALSE),"")</f>
        <v/>
      </c>
      <c r="BT389" s="220" t="str">
        <f>IF(AM389,VLOOKUP(AT389,'Beschäftigungsgruppen Honorare'!$I$17:$L$23,4,FALSE),"")</f>
        <v/>
      </c>
      <c r="BU389" s="220" t="b">
        <f>E389&lt;&gt;config!$H$20</f>
        <v>1</v>
      </c>
      <c r="BV389" s="64" t="b">
        <f t="shared" si="355"/>
        <v>0</v>
      </c>
      <c r="BW389" s="53" t="b">
        <f t="shared" si="356"/>
        <v>0</v>
      </c>
      <c r="BX389" s="53"/>
      <c r="BY389" s="53"/>
      <c r="BZ389" s="53"/>
      <c r="CA389" s="53"/>
      <c r="CB389" s="53"/>
      <c r="CI389" s="53"/>
      <c r="CJ389" s="53"/>
      <c r="CK389" s="53"/>
    </row>
    <row r="390" spans="2:89" ht="15" customHeight="1" x14ac:dyDescent="0.2">
      <c r="B390" s="203" t="str">
        <f t="shared" si="357"/>
        <v/>
      </c>
      <c r="C390" s="217"/>
      <c r="D390" s="127"/>
      <c r="E390" s="96"/>
      <c r="F390" s="271"/>
      <c r="G390" s="180"/>
      <c r="H390" s="181"/>
      <c r="I390" s="219"/>
      <c r="J390" s="259"/>
      <c r="K390" s="181"/>
      <c r="L390" s="273"/>
      <c r="M390" s="207" t="str">
        <f t="shared" si="309"/>
        <v/>
      </c>
      <c r="N390" s="160" t="str">
        <f t="shared" si="310"/>
        <v/>
      </c>
      <c r="O390" s="161" t="str">
        <f t="shared" si="363"/>
        <v/>
      </c>
      <c r="P390" s="252" t="str">
        <f t="shared" si="364"/>
        <v/>
      </c>
      <c r="Q390" s="254" t="str">
        <f t="shared" si="365"/>
        <v/>
      </c>
      <c r="R390" s="252" t="str">
        <f t="shared" si="311"/>
        <v/>
      </c>
      <c r="S390" s="258" t="str">
        <f t="shared" si="358"/>
        <v/>
      </c>
      <c r="T390" s="252" t="str">
        <f t="shared" si="359"/>
        <v/>
      </c>
      <c r="U390" s="258" t="str">
        <f t="shared" si="360"/>
        <v/>
      </c>
      <c r="V390" s="252" t="str">
        <f t="shared" si="361"/>
        <v/>
      </c>
      <c r="W390" s="258" t="str">
        <f t="shared" si="362"/>
        <v/>
      </c>
      <c r="X390" s="120"/>
      <c r="Y390" s="267"/>
      <c r="Z390" s="4" t="b">
        <f t="shared" si="312"/>
        <v>1</v>
      </c>
      <c r="AA390" s="4" t="b">
        <f t="shared" si="313"/>
        <v>0</v>
      </c>
      <c r="AB390" s="61" t="str">
        <f t="shared" si="314"/>
        <v/>
      </c>
      <c r="AC390" s="61" t="str">
        <f t="shared" si="315"/>
        <v/>
      </c>
      <c r="AD390" s="61" t="str">
        <f t="shared" si="316"/>
        <v/>
      </c>
      <c r="AE390" s="61" t="str">
        <f t="shared" si="317"/>
        <v/>
      </c>
      <c r="AF390" s="232" t="str">
        <f t="shared" si="318"/>
        <v/>
      </c>
      <c r="AG390" s="61" t="str">
        <f t="shared" si="319"/>
        <v/>
      </c>
      <c r="AH390" s="61" t="b">
        <f t="shared" si="320"/>
        <v>0</v>
      </c>
      <c r="AI390" s="61" t="b">
        <f t="shared" si="321"/>
        <v>1</v>
      </c>
      <c r="AJ390" s="61" t="b">
        <f t="shared" si="322"/>
        <v>1</v>
      </c>
      <c r="AK390" s="61" t="b">
        <f t="shared" si="323"/>
        <v>0</v>
      </c>
      <c r="AL390" s="61" t="b">
        <f t="shared" si="324"/>
        <v>0</v>
      </c>
      <c r="AM390" s="220" t="b">
        <f t="shared" si="325"/>
        <v>0</v>
      </c>
      <c r="AN390" s="220" t="b">
        <f t="shared" si="326"/>
        <v>0</v>
      </c>
      <c r="AO390" s="220" t="str">
        <f t="shared" si="327"/>
        <v/>
      </c>
      <c r="AP390" s="220" t="str">
        <f t="shared" si="328"/>
        <v/>
      </c>
      <c r="AQ390" s="220" t="str">
        <f t="shared" si="329"/>
        <v/>
      </c>
      <c r="AR390" s="220" t="str">
        <f t="shared" si="330"/>
        <v/>
      </c>
      <c r="AS390" s="4" t="str">
        <f t="shared" si="331"/>
        <v/>
      </c>
      <c r="AT390" s="220" t="str">
        <f t="shared" si="332"/>
        <v/>
      </c>
      <c r="AU390" s="220" t="str">
        <f t="shared" si="333"/>
        <v/>
      </c>
      <c r="AV390" s="220" t="str">
        <f t="shared" si="334"/>
        <v/>
      </c>
      <c r="AW390" s="233" t="str">
        <f t="shared" si="335"/>
        <v/>
      </c>
      <c r="AX390" s="233" t="str">
        <f t="shared" si="336"/>
        <v/>
      </c>
      <c r="AY390" s="222" t="str">
        <f t="shared" si="337"/>
        <v/>
      </c>
      <c r="AZ390" s="222" t="str">
        <f t="shared" si="338"/>
        <v/>
      </c>
      <c r="BA390" s="220" t="str">
        <f t="shared" si="339"/>
        <v/>
      </c>
      <c r="BB390" s="222" t="str">
        <f t="shared" si="340"/>
        <v/>
      </c>
      <c r="BC390" s="233" t="str">
        <f t="shared" si="341"/>
        <v/>
      </c>
      <c r="BD390" s="222" t="str">
        <f t="shared" si="342"/>
        <v/>
      </c>
      <c r="BE390" s="222" t="str">
        <f t="shared" si="343"/>
        <v/>
      </c>
      <c r="BF390" s="222" t="str">
        <f t="shared" si="344"/>
        <v/>
      </c>
      <c r="BG390" s="222" t="str">
        <f t="shared" si="345"/>
        <v/>
      </c>
      <c r="BH390" s="222" t="str">
        <f t="shared" si="346"/>
        <v/>
      </c>
      <c r="BI390" s="222" t="str">
        <f t="shared" si="347"/>
        <v/>
      </c>
      <c r="BJ390" s="222" t="str">
        <f t="shared" si="348"/>
        <v/>
      </c>
      <c r="BK390" s="222" t="str">
        <f t="shared" si="349"/>
        <v/>
      </c>
      <c r="BL390" s="220" t="str">
        <f t="shared" si="350"/>
        <v/>
      </c>
      <c r="BM390" s="220" t="str">
        <f t="shared" si="351"/>
        <v/>
      </c>
      <c r="BN390" s="220" t="str">
        <f t="shared" si="352"/>
        <v/>
      </c>
      <c r="BO390" s="220" t="str">
        <f t="shared" si="353"/>
        <v/>
      </c>
      <c r="BP390" s="220" t="str">
        <f>IF(AM390,VLOOKUP(AT390,'Beschäftigungsgruppen Honorare'!$I$17:$J$23,2,FALSE),"")</f>
        <v/>
      </c>
      <c r="BQ390" s="220" t="str">
        <f>IF(AN390,INDEX('Beschäftigungsgruppen Honorare'!$J$28:$M$31,BO390,BN390),"")</f>
        <v/>
      </c>
      <c r="BR390" s="220" t="str">
        <f t="shared" si="354"/>
        <v/>
      </c>
      <c r="BS390" s="220" t="str">
        <f>IF(AM390,VLOOKUP(AT390,'Beschäftigungsgruppen Honorare'!$I$17:$L$23,3,FALSE),"")</f>
        <v/>
      </c>
      <c r="BT390" s="220" t="str">
        <f>IF(AM390,VLOOKUP(AT390,'Beschäftigungsgruppen Honorare'!$I$17:$L$23,4,FALSE),"")</f>
        <v/>
      </c>
      <c r="BU390" s="220" t="b">
        <f>E390&lt;&gt;config!$H$20</f>
        <v>1</v>
      </c>
      <c r="BV390" s="64" t="b">
        <f t="shared" si="355"/>
        <v>0</v>
      </c>
      <c r="BW390" s="53" t="b">
        <f t="shared" si="356"/>
        <v>0</v>
      </c>
      <c r="BX390" s="53"/>
      <c r="BY390" s="53"/>
      <c r="BZ390" s="53"/>
      <c r="CA390" s="53"/>
      <c r="CB390" s="53"/>
      <c r="CI390" s="53"/>
      <c r="CJ390" s="53"/>
      <c r="CK390" s="53"/>
    </row>
    <row r="391" spans="2:89" ht="15" customHeight="1" x14ac:dyDescent="0.2">
      <c r="B391" s="203" t="str">
        <f t="shared" si="357"/>
        <v/>
      </c>
      <c r="C391" s="217"/>
      <c r="D391" s="127"/>
      <c r="E391" s="96"/>
      <c r="F391" s="271"/>
      <c r="G391" s="180"/>
      <c r="H391" s="181"/>
      <c r="I391" s="219"/>
      <c r="J391" s="259"/>
      <c r="K391" s="181"/>
      <c r="L391" s="273"/>
      <c r="M391" s="207" t="str">
        <f t="shared" si="309"/>
        <v/>
      </c>
      <c r="N391" s="160" t="str">
        <f t="shared" si="310"/>
        <v/>
      </c>
      <c r="O391" s="161" t="str">
        <f t="shared" si="363"/>
        <v/>
      </c>
      <c r="P391" s="252" t="str">
        <f t="shared" si="364"/>
        <v/>
      </c>
      <c r="Q391" s="254" t="str">
        <f t="shared" si="365"/>
        <v/>
      </c>
      <c r="R391" s="252" t="str">
        <f t="shared" si="311"/>
        <v/>
      </c>
      <c r="S391" s="258" t="str">
        <f t="shared" si="358"/>
        <v/>
      </c>
      <c r="T391" s="252" t="str">
        <f t="shared" si="359"/>
        <v/>
      </c>
      <c r="U391" s="258" t="str">
        <f t="shared" si="360"/>
        <v/>
      </c>
      <c r="V391" s="252" t="str">
        <f t="shared" si="361"/>
        <v/>
      </c>
      <c r="W391" s="258" t="str">
        <f t="shared" si="362"/>
        <v/>
      </c>
      <c r="X391" s="120"/>
      <c r="Y391" s="267"/>
      <c r="Z391" s="4" t="b">
        <f t="shared" si="312"/>
        <v>1</v>
      </c>
      <c r="AA391" s="4" t="b">
        <f t="shared" si="313"/>
        <v>0</v>
      </c>
      <c r="AB391" s="61" t="str">
        <f t="shared" si="314"/>
        <v/>
      </c>
      <c r="AC391" s="61" t="str">
        <f t="shared" si="315"/>
        <v/>
      </c>
      <c r="AD391" s="61" t="str">
        <f t="shared" si="316"/>
        <v/>
      </c>
      <c r="AE391" s="61" t="str">
        <f t="shared" si="317"/>
        <v/>
      </c>
      <c r="AF391" s="232" t="str">
        <f t="shared" si="318"/>
        <v/>
      </c>
      <c r="AG391" s="61" t="str">
        <f t="shared" si="319"/>
        <v/>
      </c>
      <c r="AH391" s="61" t="b">
        <f t="shared" si="320"/>
        <v>0</v>
      </c>
      <c r="AI391" s="61" t="b">
        <f t="shared" si="321"/>
        <v>1</v>
      </c>
      <c r="AJ391" s="61" t="b">
        <f t="shared" si="322"/>
        <v>1</v>
      </c>
      <c r="AK391" s="61" t="b">
        <f t="shared" si="323"/>
        <v>0</v>
      </c>
      <c r="AL391" s="61" t="b">
        <f t="shared" si="324"/>
        <v>0</v>
      </c>
      <c r="AM391" s="220" t="b">
        <f t="shared" si="325"/>
        <v>0</v>
      </c>
      <c r="AN391" s="220" t="b">
        <f t="shared" si="326"/>
        <v>0</v>
      </c>
      <c r="AO391" s="220" t="str">
        <f t="shared" si="327"/>
        <v/>
      </c>
      <c r="AP391" s="220" t="str">
        <f t="shared" si="328"/>
        <v/>
      </c>
      <c r="AQ391" s="220" t="str">
        <f t="shared" si="329"/>
        <v/>
      </c>
      <c r="AR391" s="220" t="str">
        <f t="shared" si="330"/>
        <v/>
      </c>
      <c r="AS391" s="4" t="str">
        <f t="shared" si="331"/>
        <v/>
      </c>
      <c r="AT391" s="220" t="str">
        <f t="shared" si="332"/>
        <v/>
      </c>
      <c r="AU391" s="220" t="str">
        <f t="shared" si="333"/>
        <v/>
      </c>
      <c r="AV391" s="220" t="str">
        <f t="shared" si="334"/>
        <v/>
      </c>
      <c r="AW391" s="233" t="str">
        <f t="shared" si="335"/>
        <v/>
      </c>
      <c r="AX391" s="233" t="str">
        <f t="shared" si="336"/>
        <v/>
      </c>
      <c r="AY391" s="222" t="str">
        <f t="shared" si="337"/>
        <v/>
      </c>
      <c r="AZ391" s="222" t="str">
        <f t="shared" si="338"/>
        <v/>
      </c>
      <c r="BA391" s="220" t="str">
        <f t="shared" si="339"/>
        <v/>
      </c>
      <c r="BB391" s="222" t="str">
        <f t="shared" si="340"/>
        <v/>
      </c>
      <c r="BC391" s="233" t="str">
        <f t="shared" si="341"/>
        <v/>
      </c>
      <c r="BD391" s="222" t="str">
        <f t="shared" si="342"/>
        <v/>
      </c>
      <c r="BE391" s="222" t="str">
        <f t="shared" si="343"/>
        <v/>
      </c>
      <c r="BF391" s="222" t="str">
        <f t="shared" si="344"/>
        <v/>
      </c>
      <c r="BG391" s="222" t="str">
        <f t="shared" si="345"/>
        <v/>
      </c>
      <c r="BH391" s="222" t="str">
        <f t="shared" si="346"/>
        <v/>
      </c>
      <c r="BI391" s="222" t="str">
        <f t="shared" si="347"/>
        <v/>
      </c>
      <c r="BJ391" s="222" t="str">
        <f t="shared" si="348"/>
        <v/>
      </c>
      <c r="BK391" s="222" t="str">
        <f t="shared" si="349"/>
        <v/>
      </c>
      <c r="BL391" s="220" t="str">
        <f t="shared" si="350"/>
        <v/>
      </c>
      <c r="BM391" s="220" t="str">
        <f t="shared" si="351"/>
        <v/>
      </c>
      <c r="BN391" s="220" t="str">
        <f t="shared" si="352"/>
        <v/>
      </c>
      <c r="BO391" s="220" t="str">
        <f t="shared" si="353"/>
        <v/>
      </c>
      <c r="BP391" s="220" t="str">
        <f>IF(AM391,VLOOKUP(AT391,'Beschäftigungsgruppen Honorare'!$I$17:$J$23,2,FALSE),"")</f>
        <v/>
      </c>
      <c r="BQ391" s="220" t="str">
        <f>IF(AN391,INDEX('Beschäftigungsgruppen Honorare'!$J$28:$M$31,BO391,BN391),"")</f>
        <v/>
      </c>
      <c r="BR391" s="220" t="str">
        <f t="shared" si="354"/>
        <v/>
      </c>
      <c r="BS391" s="220" t="str">
        <f>IF(AM391,VLOOKUP(AT391,'Beschäftigungsgruppen Honorare'!$I$17:$L$23,3,FALSE),"")</f>
        <v/>
      </c>
      <c r="BT391" s="220" t="str">
        <f>IF(AM391,VLOOKUP(AT391,'Beschäftigungsgruppen Honorare'!$I$17:$L$23,4,FALSE),"")</f>
        <v/>
      </c>
      <c r="BU391" s="220" t="b">
        <f>E391&lt;&gt;config!$H$20</f>
        <v>1</v>
      </c>
      <c r="BV391" s="64" t="b">
        <f t="shared" si="355"/>
        <v>0</v>
      </c>
      <c r="BW391" s="53" t="b">
        <f t="shared" si="356"/>
        <v>0</v>
      </c>
      <c r="BX391" s="53"/>
      <c r="BY391" s="53"/>
      <c r="BZ391" s="53"/>
      <c r="CA391" s="53"/>
      <c r="CB391" s="53"/>
      <c r="CI391" s="53"/>
      <c r="CJ391" s="53"/>
      <c r="CK391" s="53"/>
    </row>
    <row r="392" spans="2:89" ht="15" customHeight="1" x14ac:dyDescent="0.2">
      <c r="B392" s="203" t="str">
        <f t="shared" si="357"/>
        <v/>
      </c>
      <c r="C392" s="217"/>
      <c r="D392" s="127"/>
      <c r="E392" s="96"/>
      <c r="F392" s="271"/>
      <c r="G392" s="180"/>
      <c r="H392" s="181"/>
      <c r="I392" s="219"/>
      <c r="J392" s="259"/>
      <c r="K392" s="181"/>
      <c r="L392" s="273"/>
      <c r="M392" s="207" t="str">
        <f t="shared" si="309"/>
        <v/>
      </c>
      <c r="N392" s="160" t="str">
        <f t="shared" si="310"/>
        <v/>
      </c>
      <c r="O392" s="161" t="str">
        <f t="shared" si="363"/>
        <v/>
      </c>
      <c r="P392" s="252" t="str">
        <f t="shared" si="364"/>
        <v/>
      </c>
      <c r="Q392" s="254" t="str">
        <f t="shared" si="365"/>
        <v/>
      </c>
      <c r="R392" s="252" t="str">
        <f t="shared" si="311"/>
        <v/>
      </c>
      <c r="S392" s="258" t="str">
        <f t="shared" si="358"/>
        <v/>
      </c>
      <c r="T392" s="252" t="str">
        <f t="shared" si="359"/>
        <v/>
      </c>
      <c r="U392" s="258" t="str">
        <f t="shared" si="360"/>
        <v/>
      </c>
      <c r="V392" s="252" t="str">
        <f t="shared" si="361"/>
        <v/>
      </c>
      <c r="W392" s="258" t="str">
        <f t="shared" si="362"/>
        <v/>
      </c>
      <c r="X392" s="120"/>
      <c r="Y392" s="267"/>
      <c r="Z392" s="4" t="b">
        <f t="shared" si="312"/>
        <v>1</v>
      </c>
      <c r="AA392" s="4" t="b">
        <f t="shared" si="313"/>
        <v>0</v>
      </c>
      <c r="AB392" s="61" t="str">
        <f t="shared" si="314"/>
        <v/>
      </c>
      <c r="AC392" s="61" t="str">
        <f t="shared" si="315"/>
        <v/>
      </c>
      <c r="AD392" s="61" t="str">
        <f t="shared" si="316"/>
        <v/>
      </c>
      <c r="AE392" s="61" t="str">
        <f t="shared" si="317"/>
        <v/>
      </c>
      <c r="AF392" s="232" t="str">
        <f t="shared" si="318"/>
        <v/>
      </c>
      <c r="AG392" s="61" t="str">
        <f t="shared" si="319"/>
        <v/>
      </c>
      <c r="AH392" s="61" t="b">
        <f t="shared" si="320"/>
        <v>0</v>
      </c>
      <c r="AI392" s="61" t="b">
        <f t="shared" si="321"/>
        <v>1</v>
      </c>
      <c r="AJ392" s="61" t="b">
        <f t="shared" si="322"/>
        <v>1</v>
      </c>
      <c r="AK392" s="61" t="b">
        <f t="shared" si="323"/>
        <v>0</v>
      </c>
      <c r="AL392" s="61" t="b">
        <f t="shared" si="324"/>
        <v>0</v>
      </c>
      <c r="AM392" s="220" t="b">
        <f t="shared" si="325"/>
        <v>0</v>
      </c>
      <c r="AN392" s="220" t="b">
        <f t="shared" si="326"/>
        <v>0</v>
      </c>
      <c r="AO392" s="220" t="str">
        <f t="shared" si="327"/>
        <v/>
      </c>
      <c r="AP392" s="220" t="str">
        <f t="shared" si="328"/>
        <v/>
      </c>
      <c r="AQ392" s="220" t="str">
        <f t="shared" si="329"/>
        <v/>
      </c>
      <c r="AR392" s="220" t="str">
        <f t="shared" si="330"/>
        <v/>
      </c>
      <c r="AS392" s="4" t="str">
        <f t="shared" si="331"/>
        <v/>
      </c>
      <c r="AT392" s="220" t="str">
        <f t="shared" si="332"/>
        <v/>
      </c>
      <c r="AU392" s="220" t="str">
        <f t="shared" si="333"/>
        <v/>
      </c>
      <c r="AV392" s="220" t="str">
        <f t="shared" si="334"/>
        <v/>
      </c>
      <c r="AW392" s="233" t="str">
        <f t="shared" si="335"/>
        <v/>
      </c>
      <c r="AX392" s="233" t="str">
        <f t="shared" si="336"/>
        <v/>
      </c>
      <c r="AY392" s="222" t="str">
        <f t="shared" si="337"/>
        <v/>
      </c>
      <c r="AZ392" s="222" t="str">
        <f t="shared" si="338"/>
        <v/>
      </c>
      <c r="BA392" s="220" t="str">
        <f t="shared" si="339"/>
        <v/>
      </c>
      <c r="BB392" s="222" t="str">
        <f t="shared" si="340"/>
        <v/>
      </c>
      <c r="BC392" s="233" t="str">
        <f t="shared" si="341"/>
        <v/>
      </c>
      <c r="BD392" s="222" t="str">
        <f t="shared" si="342"/>
        <v/>
      </c>
      <c r="BE392" s="222" t="str">
        <f t="shared" si="343"/>
        <v/>
      </c>
      <c r="BF392" s="222" t="str">
        <f t="shared" si="344"/>
        <v/>
      </c>
      <c r="BG392" s="222" t="str">
        <f t="shared" si="345"/>
        <v/>
      </c>
      <c r="BH392" s="222" t="str">
        <f t="shared" si="346"/>
        <v/>
      </c>
      <c r="BI392" s="222" t="str">
        <f t="shared" si="347"/>
        <v/>
      </c>
      <c r="BJ392" s="222" t="str">
        <f t="shared" si="348"/>
        <v/>
      </c>
      <c r="BK392" s="222" t="str">
        <f t="shared" si="349"/>
        <v/>
      </c>
      <c r="BL392" s="220" t="str">
        <f t="shared" si="350"/>
        <v/>
      </c>
      <c r="BM392" s="220" t="str">
        <f t="shared" si="351"/>
        <v/>
      </c>
      <c r="BN392" s="220" t="str">
        <f t="shared" si="352"/>
        <v/>
      </c>
      <c r="BO392" s="220" t="str">
        <f t="shared" si="353"/>
        <v/>
      </c>
      <c r="BP392" s="220" t="str">
        <f>IF(AM392,VLOOKUP(AT392,'Beschäftigungsgruppen Honorare'!$I$17:$J$23,2,FALSE),"")</f>
        <v/>
      </c>
      <c r="BQ392" s="220" t="str">
        <f>IF(AN392,INDEX('Beschäftigungsgruppen Honorare'!$J$28:$M$31,BO392,BN392),"")</f>
        <v/>
      </c>
      <c r="BR392" s="220" t="str">
        <f t="shared" si="354"/>
        <v/>
      </c>
      <c r="BS392" s="220" t="str">
        <f>IF(AM392,VLOOKUP(AT392,'Beschäftigungsgruppen Honorare'!$I$17:$L$23,3,FALSE),"")</f>
        <v/>
      </c>
      <c r="BT392" s="220" t="str">
        <f>IF(AM392,VLOOKUP(AT392,'Beschäftigungsgruppen Honorare'!$I$17:$L$23,4,FALSE),"")</f>
        <v/>
      </c>
      <c r="BU392" s="220" t="b">
        <f>E392&lt;&gt;config!$H$20</f>
        <v>1</v>
      </c>
      <c r="BV392" s="64" t="b">
        <f t="shared" si="355"/>
        <v>0</v>
      </c>
      <c r="BW392" s="53" t="b">
        <f t="shared" si="356"/>
        <v>0</v>
      </c>
      <c r="BX392" s="53"/>
      <c r="BY392" s="53"/>
      <c r="BZ392" s="53"/>
      <c r="CA392" s="53"/>
      <c r="CB392" s="53"/>
      <c r="CI392" s="53"/>
      <c r="CJ392" s="53"/>
      <c r="CK392" s="53"/>
    </row>
    <row r="393" spans="2:89" ht="15" customHeight="1" x14ac:dyDescent="0.2">
      <c r="B393" s="203" t="str">
        <f t="shared" si="357"/>
        <v/>
      </c>
      <c r="C393" s="217"/>
      <c r="D393" s="127"/>
      <c r="E393" s="96"/>
      <c r="F393" s="271"/>
      <c r="G393" s="180"/>
      <c r="H393" s="181"/>
      <c r="I393" s="219"/>
      <c r="J393" s="259"/>
      <c r="K393" s="181"/>
      <c r="L393" s="273"/>
      <c r="M393" s="207" t="str">
        <f t="shared" si="309"/>
        <v/>
      </c>
      <c r="N393" s="160" t="str">
        <f t="shared" si="310"/>
        <v/>
      </c>
      <c r="O393" s="161" t="str">
        <f t="shared" si="363"/>
        <v/>
      </c>
      <c r="P393" s="252" t="str">
        <f t="shared" si="364"/>
        <v/>
      </c>
      <c r="Q393" s="254" t="str">
        <f t="shared" si="365"/>
        <v/>
      </c>
      <c r="R393" s="252" t="str">
        <f t="shared" si="311"/>
        <v/>
      </c>
      <c r="S393" s="258" t="str">
        <f t="shared" si="358"/>
        <v/>
      </c>
      <c r="T393" s="252" t="str">
        <f t="shared" si="359"/>
        <v/>
      </c>
      <c r="U393" s="258" t="str">
        <f t="shared" si="360"/>
        <v/>
      </c>
      <c r="V393" s="252" t="str">
        <f t="shared" si="361"/>
        <v/>
      </c>
      <c r="W393" s="258" t="str">
        <f t="shared" si="362"/>
        <v/>
      </c>
      <c r="X393" s="120"/>
      <c r="Y393" s="267"/>
      <c r="Z393" s="4" t="b">
        <f t="shared" si="312"/>
        <v>1</v>
      </c>
      <c r="AA393" s="4" t="b">
        <f t="shared" si="313"/>
        <v>0</v>
      </c>
      <c r="AB393" s="61" t="str">
        <f t="shared" si="314"/>
        <v/>
      </c>
      <c r="AC393" s="61" t="str">
        <f t="shared" si="315"/>
        <v/>
      </c>
      <c r="AD393" s="61" t="str">
        <f t="shared" si="316"/>
        <v/>
      </c>
      <c r="AE393" s="61" t="str">
        <f t="shared" si="317"/>
        <v/>
      </c>
      <c r="AF393" s="232" t="str">
        <f t="shared" si="318"/>
        <v/>
      </c>
      <c r="AG393" s="61" t="str">
        <f t="shared" si="319"/>
        <v/>
      </c>
      <c r="AH393" s="61" t="b">
        <f t="shared" si="320"/>
        <v>0</v>
      </c>
      <c r="AI393" s="61" t="b">
        <f t="shared" si="321"/>
        <v>1</v>
      </c>
      <c r="AJ393" s="61" t="b">
        <f t="shared" si="322"/>
        <v>1</v>
      </c>
      <c r="AK393" s="61" t="b">
        <f t="shared" si="323"/>
        <v>0</v>
      </c>
      <c r="AL393" s="61" t="b">
        <f t="shared" si="324"/>
        <v>0</v>
      </c>
      <c r="AM393" s="220" t="b">
        <f t="shared" si="325"/>
        <v>0</v>
      </c>
      <c r="AN393" s="220" t="b">
        <f t="shared" si="326"/>
        <v>0</v>
      </c>
      <c r="AO393" s="220" t="str">
        <f t="shared" si="327"/>
        <v/>
      </c>
      <c r="AP393" s="220" t="str">
        <f t="shared" si="328"/>
        <v/>
      </c>
      <c r="AQ393" s="220" t="str">
        <f t="shared" si="329"/>
        <v/>
      </c>
      <c r="AR393" s="220" t="str">
        <f t="shared" si="330"/>
        <v/>
      </c>
      <c r="AS393" s="4" t="str">
        <f t="shared" si="331"/>
        <v/>
      </c>
      <c r="AT393" s="220" t="str">
        <f t="shared" si="332"/>
        <v/>
      </c>
      <c r="AU393" s="220" t="str">
        <f t="shared" si="333"/>
        <v/>
      </c>
      <c r="AV393" s="220" t="str">
        <f t="shared" si="334"/>
        <v/>
      </c>
      <c r="AW393" s="233" t="str">
        <f t="shared" si="335"/>
        <v/>
      </c>
      <c r="AX393" s="233" t="str">
        <f t="shared" si="336"/>
        <v/>
      </c>
      <c r="AY393" s="222" t="str">
        <f t="shared" si="337"/>
        <v/>
      </c>
      <c r="AZ393" s="222" t="str">
        <f t="shared" si="338"/>
        <v/>
      </c>
      <c r="BA393" s="220" t="str">
        <f t="shared" si="339"/>
        <v/>
      </c>
      <c r="BB393" s="222" t="str">
        <f t="shared" si="340"/>
        <v/>
      </c>
      <c r="BC393" s="233" t="str">
        <f t="shared" si="341"/>
        <v/>
      </c>
      <c r="BD393" s="222" t="str">
        <f t="shared" si="342"/>
        <v/>
      </c>
      <c r="BE393" s="222" t="str">
        <f t="shared" si="343"/>
        <v/>
      </c>
      <c r="BF393" s="222" t="str">
        <f t="shared" si="344"/>
        <v/>
      </c>
      <c r="BG393" s="222" t="str">
        <f t="shared" si="345"/>
        <v/>
      </c>
      <c r="BH393" s="222" t="str">
        <f t="shared" si="346"/>
        <v/>
      </c>
      <c r="BI393" s="222" t="str">
        <f t="shared" si="347"/>
        <v/>
      </c>
      <c r="BJ393" s="222" t="str">
        <f t="shared" si="348"/>
        <v/>
      </c>
      <c r="BK393" s="222" t="str">
        <f t="shared" si="349"/>
        <v/>
      </c>
      <c r="BL393" s="220" t="str">
        <f t="shared" si="350"/>
        <v/>
      </c>
      <c r="BM393" s="220" t="str">
        <f t="shared" si="351"/>
        <v/>
      </c>
      <c r="BN393" s="220" t="str">
        <f t="shared" si="352"/>
        <v/>
      </c>
      <c r="BO393" s="220" t="str">
        <f t="shared" si="353"/>
        <v/>
      </c>
      <c r="BP393" s="220" t="str">
        <f>IF(AM393,VLOOKUP(AT393,'Beschäftigungsgruppen Honorare'!$I$17:$J$23,2,FALSE),"")</f>
        <v/>
      </c>
      <c r="BQ393" s="220" t="str">
        <f>IF(AN393,INDEX('Beschäftigungsgruppen Honorare'!$J$28:$M$31,BO393,BN393),"")</f>
        <v/>
      </c>
      <c r="BR393" s="220" t="str">
        <f t="shared" si="354"/>
        <v/>
      </c>
      <c r="BS393" s="220" t="str">
        <f>IF(AM393,VLOOKUP(AT393,'Beschäftigungsgruppen Honorare'!$I$17:$L$23,3,FALSE),"")</f>
        <v/>
      </c>
      <c r="BT393" s="220" t="str">
        <f>IF(AM393,VLOOKUP(AT393,'Beschäftigungsgruppen Honorare'!$I$17:$L$23,4,FALSE),"")</f>
        <v/>
      </c>
      <c r="BU393" s="220" t="b">
        <f>E393&lt;&gt;config!$H$20</f>
        <v>1</v>
      </c>
      <c r="BV393" s="64" t="b">
        <f t="shared" si="355"/>
        <v>0</v>
      </c>
      <c r="BW393" s="53" t="b">
        <f t="shared" si="356"/>
        <v>0</v>
      </c>
      <c r="BX393" s="53"/>
      <c r="BY393" s="53"/>
      <c r="BZ393" s="53"/>
      <c r="CA393" s="53"/>
      <c r="CB393" s="53"/>
      <c r="CI393" s="53"/>
      <c r="CJ393" s="53"/>
      <c r="CK393" s="53"/>
    </row>
    <row r="394" spans="2:89" ht="15" customHeight="1" x14ac:dyDescent="0.2">
      <c r="B394" s="203" t="str">
        <f t="shared" si="357"/>
        <v/>
      </c>
      <c r="C394" s="217"/>
      <c r="D394" s="127"/>
      <c r="E394" s="96"/>
      <c r="F394" s="271"/>
      <c r="G394" s="180"/>
      <c r="H394" s="181"/>
      <c r="I394" s="219"/>
      <c r="J394" s="259"/>
      <c r="K394" s="181"/>
      <c r="L394" s="273"/>
      <c r="M394" s="207" t="str">
        <f t="shared" si="309"/>
        <v/>
      </c>
      <c r="N394" s="160" t="str">
        <f t="shared" si="310"/>
        <v/>
      </c>
      <c r="O394" s="161" t="str">
        <f t="shared" si="363"/>
        <v/>
      </c>
      <c r="P394" s="252" t="str">
        <f t="shared" si="364"/>
        <v/>
      </c>
      <c r="Q394" s="254" t="str">
        <f t="shared" si="365"/>
        <v/>
      </c>
      <c r="R394" s="252" t="str">
        <f t="shared" si="311"/>
        <v/>
      </c>
      <c r="S394" s="258" t="str">
        <f t="shared" si="358"/>
        <v/>
      </c>
      <c r="T394" s="252" t="str">
        <f t="shared" si="359"/>
        <v/>
      </c>
      <c r="U394" s="258" t="str">
        <f t="shared" si="360"/>
        <v/>
      </c>
      <c r="V394" s="252" t="str">
        <f t="shared" si="361"/>
        <v/>
      </c>
      <c r="W394" s="258" t="str">
        <f t="shared" si="362"/>
        <v/>
      </c>
      <c r="X394" s="120"/>
      <c r="Y394" s="267"/>
      <c r="Z394" s="4" t="b">
        <f t="shared" si="312"/>
        <v>1</v>
      </c>
      <c r="AA394" s="4" t="b">
        <f t="shared" si="313"/>
        <v>0</v>
      </c>
      <c r="AB394" s="61" t="str">
        <f t="shared" si="314"/>
        <v/>
      </c>
      <c r="AC394" s="61" t="str">
        <f t="shared" si="315"/>
        <v/>
      </c>
      <c r="AD394" s="61" t="str">
        <f t="shared" si="316"/>
        <v/>
      </c>
      <c r="AE394" s="61" t="str">
        <f t="shared" si="317"/>
        <v/>
      </c>
      <c r="AF394" s="232" t="str">
        <f t="shared" si="318"/>
        <v/>
      </c>
      <c r="AG394" s="61" t="str">
        <f t="shared" si="319"/>
        <v/>
      </c>
      <c r="AH394" s="61" t="b">
        <f t="shared" si="320"/>
        <v>0</v>
      </c>
      <c r="AI394" s="61" t="b">
        <f t="shared" si="321"/>
        <v>1</v>
      </c>
      <c r="AJ394" s="61" t="b">
        <f t="shared" si="322"/>
        <v>1</v>
      </c>
      <c r="AK394" s="61" t="b">
        <f t="shared" si="323"/>
        <v>0</v>
      </c>
      <c r="AL394" s="61" t="b">
        <f t="shared" si="324"/>
        <v>0</v>
      </c>
      <c r="AM394" s="220" t="b">
        <f t="shared" si="325"/>
        <v>0</v>
      </c>
      <c r="AN394" s="220" t="b">
        <f t="shared" si="326"/>
        <v>0</v>
      </c>
      <c r="AO394" s="220" t="str">
        <f t="shared" si="327"/>
        <v/>
      </c>
      <c r="AP394" s="220" t="str">
        <f t="shared" si="328"/>
        <v/>
      </c>
      <c r="AQ394" s="220" t="str">
        <f t="shared" si="329"/>
        <v/>
      </c>
      <c r="AR394" s="220" t="str">
        <f t="shared" si="330"/>
        <v/>
      </c>
      <c r="AS394" s="4" t="str">
        <f t="shared" si="331"/>
        <v/>
      </c>
      <c r="AT394" s="220" t="str">
        <f t="shared" si="332"/>
        <v/>
      </c>
      <c r="AU394" s="220" t="str">
        <f t="shared" si="333"/>
        <v/>
      </c>
      <c r="AV394" s="220" t="str">
        <f t="shared" si="334"/>
        <v/>
      </c>
      <c r="AW394" s="233" t="str">
        <f t="shared" si="335"/>
        <v/>
      </c>
      <c r="AX394" s="233" t="str">
        <f t="shared" si="336"/>
        <v/>
      </c>
      <c r="AY394" s="222" t="str">
        <f t="shared" si="337"/>
        <v/>
      </c>
      <c r="AZ394" s="222" t="str">
        <f t="shared" si="338"/>
        <v/>
      </c>
      <c r="BA394" s="220" t="str">
        <f t="shared" si="339"/>
        <v/>
      </c>
      <c r="BB394" s="222" t="str">
        <f t="shared" si="340"/>
        <v/>
      </c>
      <c r="BC394" s="233" t="str">
        <f t="shared" si="341"/>
        <v/>
      </c>
      <c r="BD394" s="222" t="str">
        <f t="shared" si="342"/>
        <v/>
      </c>
      <c r="BE394" s="222" t="str">
        <f t="shared" si="343"/>
        <v/>
      </c>
      <c r="BF394" s="222" t="str">
        <f t="shared" si="344"/>
        <v/>
      </c>
      <c r="BG394" s="222" t="str">
        <f t="shared" si="345"/>
        <v/>
      </c>
      <c r="BH394" s="222" t="str">
        <f t="shared" si="346"/>
        <v/>
      </c>
      <c r="BI394" s="222" t="str">
        <f t="shared" si="347"/>
        <v/>
      </c>
      <c r="BJ394" s="222" t="str">
        <f t="shared" si="348"/>
        <v/>
      </c>
      <c r="BK394" s="222" t="str">
        <f t="shared" si="349"/>
        <v/>
      </c>
      <c r="BL394" s="220" t="str">
        <f t="shared" si="350"/>
        <v/>
      </c>
      <c r="BM394" s="220" t="str">
        <f t="shared" si="351"/>
        <v/>
      </c>
      <c r="BN394" s="220" t="str">
        <f t="shared" si="352"/>
        <v/>
      </c>
      <c r="BO394" s="220" t="str">
        <f t="shared" si="353"/>
        <v/>
      </c>
      <c r="BP394" s="220" t="str">
        <f>IF(AM394,VLOOKUP(AT394,'Beschäftigungsgruppen Honorare'!$I$17:$J$23,2,FALSE),"")</f>
        <v/>
      </c>
      <c r="BQ394" s="220" t="str">
        <f>IF(AN394,INDEX('Beschäftigungsgruppen Honorare'!$J$28:$M$31,BO394,BN394),"")</f>
        <v/>
      </c>
      <c r="BR394" s="220" t="str">
        <f t="shared" si="354"/>
        <v/>
      </c>
      <c r="BS394" s="220" t="str">
        <f>IF(AM394,VLOOKUP(AT394,'Beschäftigungsgruppen Honorare'!$I$17:$L$23,3,FALSE),"")</f>
        <v/>
      </c>
      <c r="BT394" s="220" t="str">
        <f>IF(AM394,VLOOKUP(AT394,'Beschäftigungsgruppen Honorare'!$I$17:$L$23,4,FALSE),"")</f>
        <v/>
      </c>
      <c r="BU394" s="220" t="b">
        <f>E394&lt;&gt;config!$H$20</f>
        <v>1</v>
      </c>
      <c r="BV394" s="64" t="b">
        <f t="shared" si="355"/>
        <v>0</v>
      </c>
      <c r="BW394" s="53" t="b">
        <f t="shared" si="356"/>
        <v>0</v>
      </c>
      <c r="BX394" s="53"/>
      <c r="BY394" s="53"/>
      <c r="BZ394" s="53"/>
      <c r="CA394" s="53"/>
      <c r="CB394" s="53"/>
      <c r="CI394" s="53"/>
      <c r="CJ394" s="53"/>
      <c r="CK394" s="53"/>
    </row>
    <row r="395" spans="2:89" ht="15" customHeight="1" x14ac:dyDescent="0.2">
      <c r="B395" s="203" t="str">
        <f t="shared" si="357"/>
        <v/>
      </c>
      <c r="C395" s="217"/>
      <c r="D395" s="127"/>
      <c r="E395" s="96"/>
      <c r="F395" s="271"/>
      <c r="G395" s="180"/>
      <c r="H395" s="181"/>
      <c r="I395" s="219"/>
      <c r="J395" s="259"/>
      <c r="K395" s="181"/>
      <c r="L395" s="273"/>
      <c r="M395" s="207" t="str">
        <f t="shared" si="309"/>
        <v/>
      </c>
      <c r="N395" s="160" t="str">
        <f t="shared" si="310"/>
        <v/>
      </c>
      <c r="O395" s="161" t="str">
        <f t="shared" si="363"/>
        <v/>
      </c>
      <c r="P395" s="252" t="str">
        <f t="shared" si="364"/>
        <v/>
      </c>
      <c r="Q395" s="254" t="str">
        <f t="shared" si="365"/>
        <v/>
      </c>
      <c r="R395" s="252" t="str">
        <f t="shared" si="311"/>
        <v/>
      </c>
      <c r="S395" s="258" t="str">
        <f t="shared" si="358"/>
        <v/>
      </c>
      <c r="T395" s="252" t="str">
        <f t="shared" si="359"/>
        <v/>
      </c>
      <c r="U395" s="258" t="str">
        <f t="shared" si="360"/>
        <v/>
      </c>
      <c r="V395" s="252" t="str">
        <f t="shared" si="361"/>
        <v/>
      </c>
      <c r="W395" s="258" t="str">
        <f t="shared" si="362"/>
        <v/>
      </c>
      <c r="X395" s="120"/>
      <c r="Y395" s="267"/>
      <c r="Z395" s="4" t="b">
        <f t="shared" si="312"/>
        <v>1</v>
      </c>
      <c r="AA395" s="4" t="b">
        <f t="shared" si="313"/>
        <v>0</v>
      </c>
      <c r="AB395" s="61" t="str">
        <f t="shared" si="314"/>
        <v/>
      </c>
      <c r="AC395" s="61" t="str">
        <f t="shared" si="315"/>
        <v/>
      </c>
      <c r="AD395" s="61" t="str">
        <f t="shared" si="316"/>
        <v/>
      </c>
      <c r="AE395" s="61" t="str">
        <f t="shared" si="317"/>
        <v/>
      </c>
      <c r="AF395" s="232" t="str">
        <f t="shared" si="318"/>
        <v/>
      </c>
      <c r="AG395" s="61" t="str">
        <f t="shared" si="319"/>
        <v/>
      </c>
      <c r="AH395" s="61" t="b">
        <f t="shared" si="320"/>
        <v>0</v>
      </c>
      <c r="AI395" s="61" t="b">
        <f t="shared" si="321"/>
        <v>1</v>
      </c>
      <c r="AJ395" s="61" t="b">
        <f t="shared" si="322"/>
        <v>1</v>
      </c>
      <c r="AK395" s="61" t="b">
        <f t="shared" si="323"/>
        <v>0</v>
      </c>
      <c r="AL395" s="61" t="b">
        <f t="shared" si="324"/>
        <v>0</v>
      </c>
      <c r="AM395" s="220" t="b">
        <f t="shared" si="325"/>
        <v>0</v>
      </c>
      <c r="AN395" s="220" t="b">
        <f t="shared" si="326"/>
        <v>0</v>
      </c>
      <c r="AO395" s="220" t="str">
        <f t="shared" si="327"/>
        <v/>
      </c>
      <c r="AP395" s="220" t="str">
        <f t="shared" si="328"/>
        <v/>
      </c>
      <c r="AQ395" s="220" t="str">
        <f t="shared" si="329"/>
        <v/>
      </c>
      <c r="AR395" s="220" t="str">
        <f t="shared" si="330"/>
        <v/>
      </c>
      <c r="AS395" s="4" t="str">
        <f t="shared" si="331"/>
        <v/>
      </c>
      <c r="AT395" s="220" t="str">
        <f t="shared" si="332"/>
        <v/>
      </c>
      <c r="AU395" s="220" t="str">
        <f t="shared" si="333"/>
        <v/>
      </c>
      <c r="AV395" s="220" t="str">
        <f t="shared" si="334"/>
        <v/>
      </c>
      <c r="AW395" s="233" t="str">
        <f t="shared" si="335"/>
        <v/>
      </c>
      <c r="AX395" s="233" t="str">
        <f t="shared" si="336"/>
        <v/>
      </c>
      <c r="AY395" s="222" t="str">
        <f t="shared" si="337"/>
        <v/>
      </c>
      <c r="AZ395" s="222" t="str">
        <f t="shared" si="338"/>
        <v/>
      </c>
      <c r="BA395" s="220" t="str">
        <f t="shared" si="339"/>
        <v/>
      </c>
      <c r="BB395" s="222" t="str">
        <f t="shared" si="340"/>
        <v/>
      </c>
      <c r="BC395" s="233" t="str">
        <f t="shared" si="341"/>
        <v/>
      </c>
      <c r="BD395" s="222" t="str">
        <f t="shared" si="342"/>
        <v/>
      </c>
      <c r="BE395" s="222" t="str">
        <f t="shared" si="343"/>
        <v/>
      </c>
      <c r="BF395" s="222" t="str">
        <f t="shared" si="344"/>
        <v/>
      </c>
      <c r="BG395" s="222" t="str">
        <f t="shared" si="345"/>
        <v/>
      </c>
      <c r="BH395" s="222" t="str">
        <f t="shared" si="346"/>
        <v/>
      </c>
      <c r="BI395" s="222" t="str">
        <f t="shared" si="347"/>
        <v/>
      </c>
      <c r="BJ395" s="222" t="str">
        <f t="shared" si="348"/>
        <v/>
      </c>
      <c r="BK395" s="222" t="str">
        <f t="shared" si="349"/>
        <v/>
      </c>
      <c r="BL395" s="220" t="str">
        <f t="shared" si="350"/>
        <v/>
      </c>
      <c r="BM395" s="220" t="str">
        <f t="shared" si="351"/>
        <v/>
      </c>
      <c r="BN395" s="220" t="str">
        <f t="shared" si="352"/>
        <v/>
      </c>
      <c r="BO395" s="220" t="str">
        <f t="shared" si="353"/>
        <v/>
      </c>
      <c r="BP395" s="220" t="str">
        <f>IF(AM395,VLOOKUP(AT395,'Beschäftigungsgruppen Honorare'!$I$17:$J$23,2,FALSE),"")</f>
        <v/>
      </c>
      <c r="BQ395" s="220" t="str">
        <f>IF(AN395,INDEX('Beschäftigungsgruppen Honorare'!$J$28:$M$31,BO395,BN395),"")</f>
        <v/>
      </c>
      <c r="BR395" s="220" t="str">
        <f t="shared" si="354"/>
        <v/>
      </c>
      <c r="BS395" s="220" t="str">
        <f>IF(AM395,VLOOKUP(AT395,'Beschäftigungsgruppen Honorare'!$I$17:$L$23,3,FALSE),"")</f>
        <v/>
      </c>
      <c r="BT395" s="220" t="str">
        <f>IF(AM395,VLOOKUP(AT395,'Beschäftigungsgruppen Honorare'!$I$17:$L$23,4,FALSE),"")</f>
        <v/>
      </c>
      <c r="BU395" s="220" t="b">
        <f>E395&lt;&gt;config!$H$20</f>
        <v>1</v>
      </c>
      <c r="BV395" s="64" t="b">
        <f t="shared" si="355"/>
        <v>0</v>
      </c>
      <c r="BW395" s="53" t="b">
        <f t="shared" si="356"/>
        <v>0</v>
      </c>
      <c r="BX395" s="53"/>
      <c r="BY395" s="53"/>
      <c r="BZ395" s="53"/>
      <c r="CA395" s="53"/>
      <c r="CB395" s="53"/>
      <c r="CI395" s="53"/>
      <c r="CJ395" s="53"/>
      <c r="CK395" s="53"/>
    </row>
    <row r="396" spans="2:89" ht="15" customHeight="1" x14ac:dyDescent="0.2">
      <c r="B396" s="203" t="str">
        <f t="shared" si="357"/>
        <v/>
      </c>
      <c r="C396" s="217"/>
      <c r="D396" s="127"/>
      <c r="E396" s="96"/>
      <c r="F396" s="271"/>
      <c r="G396" s="180"/>
      <c r="H396" s="181"/>
      <c r="I396" s="219"/>
      <c r="J396" s="259"/>
      <c r="K396" s="181"/>
      <c r="L396" s="273"/>
      <c r="M396" s="207" t="str">
        <f t="shared" si="309"/>
        <v/>
      </c>
      <c r="N396" s="160" t="str">
        <f t="shared" si="310"/>
        <v/>
      </c>
      <c r="O396" s="161" t="str">
        <f t="shared" si="363"/>
        <v/>
      </c>
      <c r="P396" s="252" t="str">
        <f t="shared" si="364"/>
        <v/>
      </c>
      <c r="Q396" s="254" t="str">
        <f t="shared" si="365"/>
        <v/>
      </c>
      <c r="R396" s="252" t="str">
        <f t="shared" si="311"/>
        <v/>
      </c>
      <c r="S396" s="258" t="str">
        <f t="shared" si="358"/>
        <v/>
      </c>
      <c r="T396" s="252" t="str">
        <f t="shared" si="359"/>
        <v/>
      </c>
      <c r="U396" s="258" t="str">
        <f t="shared" si="360"/>
        <v/>
      </c>
      <c r="V396" s="252" t="str">
        <f t="shared" si="361"/>
        <v/>
      </c>
      <c r="W396" s="258" t="str">
        <f t="shared" si="362"/>
        <v/>
      </c>
      <c r="X396" s="120"/>
      <c r="Y396" s="267"/>
      <c r="Z396" s="4" t="b">
        <f t="shared" si="312"/>
        <v>1</v>
      </c>
      <c r="AA396" s="4" t="b">
        <f t="shared" si="313"/>
        <v>0</v>
      </c>
      <c r="AB396" s="61" t="str">
        <f t="shared" si="314"/>
        <v/>
      </c>
      <c r="AC396" s="61" t="str">
        <f t="shared" si="315"/>
        <v/>
      </c>
      <c r="AD396" s="61" t="str">
        <f t="shared" si="316"/>
        <v/>
      </c>
      <c r="AE396" s="61" t="str">
        <f t="shared" si="317"/>
        <v/>
      </c>
      <c r="AF396" s="232" t="str">
        <f t="shared" si="318"/>
        <v/>
      </c>
      <c r="AG396" s="61" t="str">
        <f t="shared" si="319"/>
        <v/>
      </c>
      <c r="AH396" s="61" t="b">
        <f t="shared" si="320"/>
        <v>0</v>
      </c>
      <c r="AI396" s="61" t="b">
        <f t="shared" si="321"/>
        <v>1</v>
      </c>
      <c r="AJ396" s="61" t="b">
        <f t="shared" si="322"/>
        <v>1</v>
      </c>
      <c r="AK396" s="61" t="b">
        <f t="shared" si="323"/>
        <v>0</v>
      </c>
      <c r="AL396" s="61" t="b">
        <f t="shared" si="324"/>
        <v>0</v>
      </c>
      <c r="AM396" s="220" t="b">
        <f t="shared" si="325"/>
        <v>0</v>
      </c>
      <c r="AN396" s="220" t="b">
        <f t="shared" si="326"/>
        <v>0</v>
      </c>
      <c r="AO396" s="220" t="str">
        <f t="shared" si="327"/>
        <v/>
      </c>
      <c r="AP396" s="220" t="str">
        <f t="shared" si="328"/>
        <v/>
      </c>
      <c r="AQ396" s="220" t="str">
        <f t="shared" si="329"/>
        <v/>
      </c>
      <c r="AR396" s="220" t="str">
        <f t="shared" si="330"/>
        <v/>
      </c>
      <c r="AS396" s="4" t="str">
        <f t="shared" si="331"/>
        <v/>
      </c>
      <c r="AT396" s="220" t="str">
        <f t="shared" si="332"/>
        <v/>
      </c>
      <c r="AU396" s="220" t="str">
        <f t="shared" si="333"/>
        <v/>
      </c>
      <c r="AV396" s="220" t="str">
        <f t="shared" si="334"/>
        <v/>
      </c>
      <c r="AW396" s="233" t="str">
        <f t="shared" si="335"/>
        <v/>
      </c>
      <c r="AX396" s="233" t="str">
        <f t="shared" si="336"/>
        <v/>
      </c>
      <c r="AY396" s="222" t="str">
        <f t="shared" si="337"/>
        <v/>
      </c>
      <c r="AZ396" s="222" t="str">
        <f t="shared" si="338"/>
        <v/>
      </c>
      <c r="BA396" s="220" t="str">
        <f t="shared" si="339"/>
        <v/>
      </c>
      <c r="BB396" s="222" t="str">
        <f t="shared" si="340"/>
        <v/>
      </c>
      <c r="BC396" s="233" t="str">
        <f t="shared" si="341"/>
        <v/>
      </c>
      <c r="BD396" s="222" t="str">
        <f t="shared" si="342"/>
        <v/>
      </c>
      <c r="BE396" s="222" t="str">
        <f t="shared" si="343"/>
        <v/>
      </c>
      <c r="BF396" s="222" t="str">
        <f t="shared" si="344"/>
        <v/>
      </c>
      <c r="BG396" s="222" t="str">
        <f t="shared" si="345"/>
        <v/>
      </c>
      <c r="BH396" s="222" t="str">
        <f t="shared" si="346"/>
        <v/>
      </c>
      <c r="BI396" s="222" t="str">
        <f t="shared" si="347"/>
        <v/>
      </c>
      <c r="BJ396" s="222" t="str">
        <f t="shared" si="348"/>
        <v/>
      </c>
      <c r="BK396" s="222" t="str">
        <f t="shared" si="349"/>
        <v/>
      </c>
      <c r="BL396" s="220" t="str">
        <f t="shared" si="350"/>
        <v/>
      </c>
      <c r="BM396" s="220" t="str">
        <f t="shared" si="351"/>
        <v/>
      </c>
      <c r="BN396" s="220" t="str">
        <f t="shared" si="352"/>
        <v/>
      </c>
      <c r="BO396" s="220" t="str">
        <f t="shared" si="353"/>
        <v/>
      </c>
      <c r="BP396" s="220" t="str">
        <f>IF(AM396,VLOOKUP(AT396,'Beschäftigungsgruppen Honorare'!$I$17:$J$23,2,FALSE),"")</f>
        <v/>
      </c>
      <c r="BQ396" s="220" t="str">
        <f>IF(AN396,INDEX('Beschäftigungsgruppen Honorare'!$J$28:$M$31,BO396,BN396),"")</f>
        <v/>
      </c>
      <c r="BR396" s="220" t="str">
        <f t="shared" si="354"/>
        <v/>
      </c>
      <c r="BS396" s="220" t="str">
        <f>IF(AM396,VLOOKUP(AT396,'Beschäftigungsgruppen Honorare'!$I$17:$L$23,3,FALSE),"")</f>
        <v/>
      </c>
      <c r="BT396" s="220" t="str">
        <f>IF(AM396,VLOOKUP(AT396,'Beschäftigungsgruppen Honorare'!$I$17:$L$23,4,FALSE),"")</f>
        <v/>
      </c>
      <c r="BU396" s="220" t="b">
        <f>E396&lt;&gt;config!$H$20</f>
        <v>1</v>
      </c>
      <c r="BV396" s="64" t="b">
        <f t="shared" si="355"/>
        <v>0</v>
      </c>
      <c r="BW396" s="53" t="b">
        <f t="shared" si="356"/>
        <v>0</v>
      </c>
      <c r="BX396" s="53"/>
      <c r="BY396" s="53"/>
      <c r="BZ396" s="53"/>
      <c r="CA396" s="53"/>
      <c r="CB396" s="53"/>
      <c r="CI396" s="53"/>
      <c r="CJ396" s="53"/>
      <c r="CK396" s="53"/>
    </row>
    <row r="397" spans="2:89" ht="15" customHeight="1" x14ac:dyDescent="0.2">
      <c r="B397" s="203" t="str">
        <f t="shared" si="357"/>
        <v/>
      </c>
      <c r="C397" s="217"/>
      <c r="D397" s="127"/>
      <c r="E397" s="96"/>
      <c r="F397" s="271"/>
      <c r="G397" s="180"/>
      <c r="H397" s="181"/>
      <c r="I397" s="219"/>
      <c r="J397" s="259"/>
      <c r="K397" s="181"/>
      <c r="L397" s="273"/>
      <c r="M397" s="207" t="str">
        <f t="shared" si="309"/>
        <v/>
      </c>
      <c r="N397" s="160" t="str">
        <f t="shared" si="310"/>
        <v/>
      </c>
      <c r="O397" s="161" t="str">
        <f t="shared" si="363"/>
        <v/>
      </c>
      <c r="P397" s="252" t="str">
        <f t="shared" si="364"/>
        <v/>
      </c>
      <c r="Q397" s="254" t="str">
        <f t="shared" si="365"/>
        <v/>
      </c>
      <c r="R397" s="252" t="str">
        <f t="shared" si="311"/>
        <v/>
      </c>
      <c r="S397" s="258" t="str">
        <f t="shared" si="358"/>
        <v/>
      </c>
      <c r="T397" s="252" t="str">
        <f t="shared" si="359"/>
        <v/>
      </c>
      <c r="U397" s="258" t="str">
        <f t="shared" si="360"/>
        <v/>
      </c>
      <c r="V397" s="252" t="str">
        <f t="shared" si="361"/>
        <v/>
      </c>
      <c r="W397" s="258" t="str">
        <f t="shared" si="362"/>
        <v/>
      </c>
      <c r="X397" s="120"/>
      <c r="Y397" s="267"/>
      <c r="Z397" s="4" t="b">
        <f t="shared" si="312"/>
        <v>1</v>
      </c>
      <c r="AA397" s="4" t="b">
        <f t="shared" si="313"/>
        <v>0</v>
      </c>
      <c r="AB397" s="61" t="str">
        <f t="shared" si="314"/>
        <v/>
      </c>
      <c r="AC397" s="61" t="str">
        <f t="shared" si="315"/>
        <v/>
      </c>
      <c r="AD397" s="61" t="str">
        <f t="shared" si="316"/>
        <v/>
      </c>
      <c r="AE397" s="61" t="str">
        <f t="shared" si="317"/>
        <v/>
      </c>
      <c r="AF397" s="232" t="str">
        <f t="shared" si="318"/>
        <v/>
      </c>
      <c r="AG397" s="61" t="str">
        <f t="shared" si="319"/>
        <v/>
      </c>
      <c r="AH397" s="61" t="b">
        <f t="shared" si="320"/>
        <v>0</v>
      </c>
      <c r="AI397" s="61" t="b">
        <f t="shared" si="321"/>
        <v>1</v>
      </c>
      <c r="AJ397" s="61" t="b">
        <f t="shared" si="322"/>
        <v>1</v>
      </c>
      <c r="AK397" s="61" t="b">
        <f t="shared" si="323"/>
        <v>0</v>
      </c>
      <c r="AL397" s="61" t="b">
        <f t="shared" si="324"/>
        <v>0</v>
      </c>
      <c r="AM397" s="220" t="b">
        <f t="shared" si="325"/>
        <v>0</v>
      </c>
      <c r="AN397" s="220" t="b">
        <f t="shared" si="326"/>
        <v>0</v>
      </c>
      <c r="AO397" s="220" t="str">
        <f t="shared" si="327"/>
        <v/>
      </c>
      <c r="AP397" s="220" t="str">
        <f t="shared" si="328"/>
        <v/>
      </c>
      <c r="AQ397" s="220" t="str">
        <f t="shared" si="329"/>
        <v/>
      </c>
      <c r="AR397" s="220" t="str">
        <f t="shared" si="330"/>
        <v/>
      </c>
      <c r="AS397" s="4" t="str">
        <f t="shared" si="331"/>
        <v/>
      </c>
      <c r="AT397" s="220" t="str">
        <f t="shared" si="332"/>
        <v/>
      </c>
      <c r="AU397" s="220" t="str">
        <f t="shared" si="333"/>
        <v/>
      </c>
      <c r="AV397" s="220" t="str">
        <f t="shared" si="334"/>
        <v/>
      </c>
      <c r="AW397" s="233" t="str">
        <f t="shared" si="335"/>
        <v/>
      </c>
      <c r="AX397" s="233" t="str">
        <f t="shared" si="336"/>
        <v/>
      </c>
      <c r="AY397" s="222" t="str">
        <f t="shared" si="337"/>
        <v/>
      </c>
      <c r="AZ397" s="222" t="str">
        <f t="shared" si="338"/>
        <v/>
      </c>
      <c r="BA397" s="220" t="str">
        <f t="shared" si="339"/>
        <v/>
      </c>
      <c r="BB397" s="222" t="str">
        <f t="shared" si="340"/>
        <v/>
      </c>
      <c r="BC397" s="233" t="str">
        <f t="shared" si="341"/>
        <v/>
      </c>
      <c r="BD397" s="222" t="str">
        <f t="shared" si="342"/>
        <v/>
      </c>
      <c r="BE397" s="222" t="str">
        <f t="shared" si="343"/>
        <v/>
      </c>
      <c r="BF397" s="222" t="str">
        <f t="shared" si="344"/>
        <v/>
      </c>
      <c r="BG397" s="222" t="str">
        <f t="shared" si="345"/>
        <v/>
      </c>
      <c r="BH397" s="222" t="str">
        <f t="shared" si="346"/>
        <v/>
      </c>
      <c r="BI397" s="222" t="str">
        <f t="shared" si="347"/>
        <v/>
      </c>
      <c r="BJ397" s="222" t="str">
        <f t="shared" si="348"/>
        <v/>
      </c>
      <c r="BK397" s="222" t="str">
        <f t="shared" si="349"/>
        <v/>
      </c>
      <c r="BL397" s="220" t="str">
        <f t="shared" si="350"/>
        <v/>
      </c>
      <c r="BM397" s="220" t="str">
        <f t="shared" si="351"/>
        <v/>
      </c>
      <c r="BN397" s="220" t="str">
        <f t="shared" si="352"/>
        <v/>
      </c>
      <c r="BO397" s="220" t="str">
        <f t="shared" si="353"/>
        <v/>
      </c>
      <c r="BP397" s="220" t="str">
        <f>IF(AM397,VLOOKUP(AT397,'Beschäftigungsgruppen Honorare'!$I$17:$J$23,2,FALSE),"")</f>
        <v/>
      </c>
      <c r="BQ397" s="220" t="str">
        <f>IF(AN397,INDEX('Beschäftigungsgruppen Honorare'!$J$28:$M$31,BO397,BN397),"")</f>
        <v/>
      </c>
      <c r="BR397" s="220" t="str">
        <f t="shared" si="354"/>
        <v/>
      </c>
      <c r="BS397" s="220" t="str">
        <f>IF(AM397,VLOOKUP(AT397,'Beschäftigungsgruppen Honorare'!$I$17:$L$23,3,FALSE),"")</f>
        <v/>
      </c>
      <c r="BT397" s="220" t="str">
        <f>IF(AM397,VLOOKUP(AT397,'Beschäftigungsgruppen Honorare'!$I$17:$L$23,4,FALSE),"")</f>
        <v/>
      </c>
      <c r="BU397" s="220" t="b">
        <f>E397&lt;&gt;config!$H$20</f>
        <v>1</v>
      </c>
      <c r="BV397" s="64" t="b">
        <f t="shared" si="355"/>
        <v>0</v>
      </c>
      <c r="BW397" s="53" t="b">
        <f t="shared" si="356"/>
        <v>0</v>
      </c>
      <c r="BX397" s="53"/>
      <c r="BY397" s="53"/>
      <c r="BZ397" s="53"/>
      <c r="CA397" s="53"/>
      <c r="CB397" s="53"/>
      <c r="CI397" s="53"/>
      <c r="CJ397" s="53"/>
      <c r="CK397" s="53"/>
    </row>
    <row r="398" spans="2:89" ht="15" customHeight="1" x14ac:dyDescent="0.2">
      <c r="B398" s="203" t="str">
        <f t="shared" si="357"/>
        <v/>
      </c>
      <c r="C398" s="217"/>
      <c r="D398" s="127"/>
      <c r="E398" s="96"/>
      <c r="F398" s="271"/>
      <c r="G398" s="180"/>
      <c r="H398" s="181"/>
      <c r="I398" s="219"/>
      <c r="J398" s="259"/>
      <c r="K398" s="181"/>
      <c r="L398" s="273"/>
      <c r="M398" s="207" t="str">
        <f t="shared" si="309"/>
        <v/>
      </c>
      <c r="N398" s="160" t="str">
        <f t="shared" si="310"/>
        <v/>
      </c>
      <c r="O398" s="161" t="str">
        <f t="shared" si="363"/>
        <v/>
      </c>
      <c r="P398" s="252" t="str">
        <f t="shared" si="364"/>
        <v/>
      </c>
      <c r="Q398" s="254" t="str">
        <f t="shared" si="365"/>
        <v/>
      </c>
      <c r="R398" s="252" t="str">
        <f t="shared" si="311"/>
        <v/>
      </c>
      <c r="S398" s="258" t="str">
        <f t="shared" si="358"/>
        <v/>
      </c>
      <c r="T398" s="252" t="str">
        <f t="shared" si="359"/>
        <v/>
      </c>
      <c r="U398" s="258" t="str">
        <f t="shared" si="360"/>
        <v/>
      </c>
      <c r="V398" s="252" t="str">
        <f t="shared" si="361"/>
        <v/>
      </c>
      <c r="W398" s="258" t="str">
        <f t="shared" si="362"/>
        <v/>
      </c>
      <c r="X398" s="120"/>
      <c r="Y398" s="267"/>
      <c r="Z398" s="4" t="b">
        <f t="shared" si="312"/>
        <v>1</v>
      </c>
      <c r="AA398" s="4" t="b">
        <f t="shared" si="313"/>
        <v>0</v>
      </c>
      <c r="AB398" s="61" t="str">
        <f t="shared" si="314"/>
        <v/>
      </c>
      <c r="AC398" s="61" t="str">
        <f t="shared" si="315"/>
        <v/>
      </c>
      <c r="AD398" s="61" t="str">
        <f t="shared" si="316"/>
        <v/>
      </c>
      <c r="AE398" s="61" t="str">
        <f t="shared" si="317"/>
        <v/>
      </c>
      <c r="AF398" s="232" t="str">
        <f t="shared" si="318"/>
        <v/>
      </c>
      <c r="AG398" s="61" t="str">
        <f t="shared" si="319"/>
        <v/>
      </c>
      <c r="AH398" s="61" t="b">
        <f t="shared" si="320"/>
        <v>0</v>
      </c>
      <c r="AI398" s="61" t="b">
        <f t="shared" si="321"/>
        <v>1</v>
      </c>
      <c r="AJ398" s="61" t="b">
        <f t="shared" si="322"/>
        <v>1</v>
      </c>
      <c r="AK398" s="61" t="b">
        <f t="shared" si="323"/>
        <v>0</v>
      </c>
      <c r="AL398" s="61" t="b">
        <f t="shared" si="324"/>
        <v>0</v>
      </c>
      <c r="AM398" s="220" t="b">
        <f t="shared" si="325"/>
        <v>0</v>
      </c>
      <c r="AN398" s="220" t="b">
        <f t="shared" si="326"/>
        <v>0</v>
      </c>
      <c r="AO398" s="220" t="str">
        <f t="shared" si="327"/>
        <v/>
      </c>
      <c r="AP398" s="220" t="str">
        <f t="shared" si="328"/>
        <v/>
      </c>
      <c r="AQ398" s="220" t="str">
        <f t="shared" si="329"/>
        <v/>
      </c>
      <c r="AR398" s="220" t="str">
        <f t="shared" si="330"/>
        <v/>
      </c>
      <c r="AS398" s="4" t="str">
        <f t="shared" si="331"/>
        <v/>
      </c>
      <c r="AT398" s="220" t="str">
        <f t="shared" si="332"/>
        <v/>
      </c>
      <c r="AU398" s="220" t="str">
        <f t="shared" si="333"/>
        <v/>
      </c>
      <c r="AV398" s="220" t="str">
        <f t="shared" si="334"/>
        <v/>
      </c>
      <c r="AW398" s="233" t="str">
        <f t="shared" si="335"/>
        <v/>
      </c>
      <c r="AX398" s="233" t="str">
        <f t="shared" si="336"/>
        <v/>
      </c>
      <c r="AY398" s="222" t="str">
        <f t="shared" si="337"/>
        <v/>
      </c>
      <c r="AZ398" s="222" t="str">
        <f t="shared" si="338"/>
        <v/>
      </c>
      <c r="BA398" s="220" t="str">
        <f t="shared" si="339"/>
        <v/>
      </c>
      <c r="BB398" s="222" t="str">
        <f t="shared" si="340"/>
        <v/>
      </c>
      <c r="BC398" s="233" t="str">
        <f t="shared" si="341"/>
        <v/>
      </c>
      <c r="BD398" s="222" t="str">
        <f t="shared" si="342"/>
        <v/>
      </c>
      <c r="BE398" s="222" t="str">
        <f t="shared" si="343"/>
        <v/>
      </c>
      <c r="BF398" s="222" t="str">
        <f t="shared" si="344"/>
        <v/>
      </c>
      <c r="BG398" s="222" t="str">
        <f t="shared" si="345"/>
        <v/>
      </c>
      <c r="BH398" s="222" t="str">
        <f t="shared" si="346"/>
        <v/>
      </c>
      <c r="BI398" s="222" t="str">
        <f t="shared" si="347"/>
        <v/>
      </c>
      <c r="BJ398" s="222" t="str">
        <f t="shared" si="348"/>
        <v/>
      </c>
      <c r="BK398" s="222" t="str">
        <f t="shared" si="349"/>
        <v/>
      </c>
      <c r="BL398" s="220" t="str">
        <f t="shared" si="350"/>
        <v/>
      </c>
      <c r="BM398" s="220" t="str">
        <f t="shared" si="351"/>
        <v/>
      </c>
      <c r="BN398" s="220" t="str">
        <f t="shared" si="352"/>
        <v/>
      </c>
      <c r="BO398" s="220" t="str">
        <f t="shared" si="353"/>
        <v/>
      </c>
      <c r="BP398" s="220" t="str">
        <f>IF(AM398,VLOOKUP(AT398,'Beschäftigungsgruppen Honorare'!$I$17:$J$23,2,FALSE),"")</f>
        <v/>
      </c>
      <c r="BQ398" s="220" t="str">
        <f>IF(AN398,INDEX('Beschäftigungsgruppen Honorare'!$J$28:$M$31,BO398,BN398),"")</f>
        <v/>
      </c>
      <c r="BR398" s="220" t="str">
        <f t="shared" si="354"/>
        <v/>
      </c>
      <c r="BS398" s="220" t="str">
        <f>IF(AM398,VLOOKUP(AT398,'Beschäftigungsgruppen Honorare'!$I$17:$L$23,3,FALSE),"")</f>
        <v/>
      </c>
      <c r="BT398" s="220" t="str">
        <f>IF(AM398,VLOOKUP(AT398,'Beschäftigungsgruppen Honorare'!$I$17:$L$23,4,FALSE),"")</f>
        <v/>
      </c>
      <c r="BU398" s="220" t="b">
        <f>E398&lt;&gt;config!$H$20</f>
        <v>1</v>
      </c>
      <c r="BV398" s="64" t="b">
        <f t="shared" si="355"/>
        <v>0</v>
      </c>
      <c r="BW398" s="53" t="b">
        <f t="shared" si="356"/>
        <v>0</v>
      </c>
      <c r="BX398" s="53"/>
      <c r="BY398" s="53"/>
      <c r="BZ398" s="53"/>
      <c r="CA398" s="53"/>
      <c r="CB398" s="53"/>
      <c r="CI398" s="53"/>
      <c r="CJ398" s="53"/>
      <c r="CK398" s="53"/>
    </row>
    <row r="399" spans="2:89" ht="15" customHeight="1" x14ac:dyDescent="0.2">
      <c r="B399" s="203" t="str">
        <f t="shared" si="357"/>
        <v/>
      </c>
      <c r="C399" s="217"/>
      <c r="D399" s="127"/>
      <c r="E399" s="96"/>
      <c r="F399" s="271"/>
      <c r="G399" s="180"/>
      <c r="H399" s="181"/>
      <c r="I399" s="219"/>
      <c r="J399" s="259"/>
      <c r="K399" s="181"/>
      <c r="L399" s="273"/>
      <c r="M399" s="207" t="str">
        <f t="shared" si="309"/>
        <v/>
      </c>
      <c r="N399" s="160" t="str">
        <f t="shared" si="310"/>
        <v/>
      </c>
      <c r="O399" s="161" t="str">
        <f t="shared" si="363"/>
        <v/>
      </c>
      <c r="P399" s="252" t="str">
        <f t="shared" si="364"/>
        <v/>
      </c>
      <c r="Q399" s="254" t="str">
        <f t="shared" si="365"/>
        <v/>
      </c>
      <c r="R399" s="252" t="str">
        <f t="shared" si="311"/>
        <v/>
      </c>
      <c r="S399" s="258" t="str">
        <f t="shared" si="358"/>
        <v/>
      </c>
      <c r="T399" s="252" t="str">
        <f t="shared" si="359"/>
        <v/>
      </c>
      <c r="U399" s="258" t="str">
        <f t="shared" si="360"/>
        <v/>
      </c>
      <c r="V399" s="252" t="str">
        <f t="shared" si="361"/>
        <v/>
      </c>
      <c r="W399" s="258" t="str">
        <f t="shared" si="362"/>
        <v/>
      </c>
      <c r="X399" s="120"/>
      <c r="Y399" s="267"/>
      <c r="Z399" s="4" t="b">
        <f t="shared" si="312"/>
        <v>1</v>
      </c>
      <c r="AA399" s="4" t="b">
        <f t="shared" si="313"/>
        <v>0</v>
      </c>
      <c r="AB399" s="61" t="str">
        <f t="shared" si="314"/>
        <v/>
      </c>
      <c r="AC399" s="61" t="str">
        <f t="shared" si="315"/>
        <v/>
      </c>
      <c r="AD399" s="61" t="str">
        <f t="shared" si="316"/>
        <v/>
      </c>
      <c r="AE399" s="61" t="str">
        <f t="shared" si="317"/>
        <v/>
      </c>
      <c r="AF399" s="232" t="str">
        <f t="shared" si="318"/>
        <v/>
      </c>
      <c r="AG399" s="61" t="str">
        <f t="shared" si="319"/>
        <v/>
      </c>
      <c r="AH399" s="61" t="b">
        <f t="shared" si="320"/>
        <v>0</v>
      </c>
      <c r="AI399" s="61" t="b">
        <f t="shared" si="321"/>
        <v>1</v>
      </c>
      <c r="AJ399" s="61" t="b">
        <f t="shared" si="322"/>
        <v>1</v>
      </c>
      <c r="AK399" s="61" t="b">
        <f t="shared" si="323"/>
        <v>0</v>
      </c>
      <c r="AL399" s="61" t="b">
        <f t="shared" si="324"/>
        <v>0</v>
      </c>
      <c r="AM399" s="220" t="b">
        <f t="shared" si="325"/>
        <v>0</v>
      </c>
      <c r="AN399" s="220" t="b">
        <f t="shared" si="326"/>
        <v>0</v>
      </c>
      <c r="AO399" s="220" t="str">
        <f t="shared" si="327"/>
        <v/>
      </c>
      <c r="AP399" s="220" t="str">
        <f t="shared" si="328"/>
        <v/>
      </c>
      <c r="AQ399" s="220" t="str">
        <f t="shared" si="329"/>
        <v/>
      </c>
      <c r="AR399" s="220" t="str">
        <f t="shared" si="330"/>
        <v/>
      </c>
      <c r="AS399" s="4" t="str">
        <f t="shared" si="331"/>
        <v/>
      </c>
      <c r="AT399" s="220" t="str">
        <f t="shared" si="332"/>
        <v/>
      </c>
      <c r="AU399" s="220" t="str">
        <f t="shared" si="333"/>
        <v/>
      </c>
      <c r="AV399" s="220" t="str">
        <f t="shared" si="334"/>
        <v/>
      </c>
      <c r="AW399" s="233" t="str">
        <f t="shared" si="335"/>
        <v/>
      </c>
      <c r="AX399" s="233" t="str">
        <f t="shared" si="336"/>
        <v/>
      </c>
      <c r="AY399" s="222" t="str">
        <f t="shared" si="337"/>
        <v/>
      </c>
      <c r="AZ399" s="222" t="str">
        <f t="shared" si="338"/>
        <v/>
      </c>
      <c r="BA399" s="220" t="str">
        <f t="shared" si="339"/>
        <v/>
      </c>
      <c r="BB399" s="222" t="str">
        <f t="shared" si="340"/>
        <v/>
      </c>
      <c r="BC399" s="233" t="str">
        <f t="shared" si="341"/>
        <v/>
      </c>
      <c r="BD399" s="222" t="str">
        <f t="shared" si="342"/>
        <v/>
      </c>
      <c r="BE399" s="222" t="str">
        <f t="shared" si="343"/>
        <v/>
      </c>
      <c r="BF399" s="222" t="str">
        <f t="shared" si="344"/>
        <v/>
      </c>
      <c r="BG399" s="222" t="str">
        <f t="shared" si="345"/>
        <v/>
      </c>
      <c r="BH399" s="222" t="str">
        <f t="shared" si="346"/>
        <v/>
      </c>
      <c r="BI399" s="222" t="str">
        <f t="shared" si="347"/>
        <v/>
      </c>
      <c r="BJ399" s="222" t="str">
        <f t="shared" si="348"/>
        <v/>
      </c>
      <c r="BK399" s="222" t="str">
        <f t="shared" si="349"/>
        <v/>
      </c>
      <c r="BL399" s="220" t="str">
        <f t="shared" si="350"/>
        <v/>
      </c>
      <c r="BM399" s="220" t="str">
        <f t="shared" si="351"/>
        <v/>
      </c>
      <c r="BN399" s="220" t="str">
        <f t="shared" si="352"/>
        <v/>
      </c>
      <c r="BO399" s="220" t="str">
        <f t="shared" si="353"/>
        <v/>
      </c>
      <c r="BP399" s="220" t="str">
        <f>IF(AM399,VLOOKUP(AT399,'Beschäftigungsgruppen Honorare'!$I$17:$J$23,2,FALSE),"")</f>
        <v/>
      </c>
      <c r="BQ399" s="220" t="str">
        <f>IF(AN399,INDEX('Beschäftigungsgruppen Honorare'!$J$28:$M$31,BO399,BN399),"")</f>
        <v/>
      </c>
      <c r="BR399" s="220" t="str">
        <f t="shared" si="354"/>
        <v/>
      </c>
      <c r="BS399" s="220" t="str">
        <f>IF(AM399,VLOOKUP(AT399,'Beschäftigungsgruppen Honorare'!$I$17:$L$23,3,FALSE),"")</f>
        <v/>
      </c>
      <c r="BT399" s="220" t="str">
        <f>IF(AM399,VLOOKUP(AT399,'Beschäftigungsgruppen Honorare'!$I$17:$L$23,4,FALSE),"")</f>
        <v/>
      </c>
      <c r="BU399" s="220" t="b">
        <f>E399&lt;&gt;config!$H$20</f>
        <v>1</v>
      </c>
      <c r="BV399" s="64" t="b">
        <f t="shared" si="355"/>
        <v>0</v>
      </c>
      <c r="BW399" s="53" t="b">
        <f t="shared" si="356"/>
        <v>0</v>
      </c>
      <c r="BX399" s="53"/>
      <c r="BY399" s="53"/>
      <c r="BZ399" s="53"/>
      <c r="CA399" s="53"/>
      <c r="CB399" s="53"/>
      <c r="CI399" s="53"/>
      <c r="CJ399" s="53"/>
      <c r="CK399" s="53"/>
    </row>
    <row r="400" spans="2:89" ht="15" customHeight="1" x14ac:dyDescent="0.2">
      <c r="B400" s="203" t="str">
        <f t="shared" si="357"/>
        <v/>
      </c>
      <c r="C400" s="217"/>
      <c r="D400" s="127"/>
      <c r="E400" s="96"/>
      <c r="F400" s="271"/>
      <c r="G400" s="180"/>
      <c r="H400" s="181"/>
      <c r="I400" s="219"/>
      <c r="J400" s="259"/>
      <c r="K400" s="181"/>
      <c r="L400" s="273"/>
      <c r="M400" s="207" t="str">
        <f t="shared" si="309"/>
        <v/>
      </c>
      <c r="N400" s="160" t="str">
        <f t="shared" si="310"/>
        <v/>
      </c>
      <c r="O400" s="161" t="str">
        <f t="shared" si="363"/>
        <v/>
      </c>
      <c r="P400" s="252" t="str">
        <f t="shared" si="364"/>
        <v/>
      </c>
      <c r="Q400" s="254" t="str">
        <f t="shared" si="365"/>
        <v/>
      </c>
      <c r="R400" s="252" t="str">
        <f t="shared" si="311"/>
        <v/>
      </c>
      <c r="S400" s="258" t="str">
        <f t="shared" si="358"/>
        <v/>
      </c>
      <c r="T400" s="252" t="str">
        <f t="shared" si="359"/>
        <v/>
      </c>
      <c r="U400" s="258" t="str">
        <f t="shared" si="360"/>
        <v/>
      </c>
      <c r="V400" s="252" t="str">
        <f t="shared" si="361"/>
        <v/>
      </c>
      <c r="W400" s="258" t="str">
        <f t="shared" si="362"/>
        <v/>
      </c>
      <c r="X400" s="120"/>
      <c r="Y400" s="267"/>
      <c r="Z400" s="4" t="b">
        <f t="shared" si="312"/>
        <v>1</v>
      </c>
      <c r="AA400" s="4" t="b">
        <f t="shared" si="313"/>
        <v>0</v>
      </c>
      <c r="AB400" s="61" t="str">
        <f t="shared" si="314"/>
        <v/>
      </c>
      <c r="AC400" s="61" t="str">
        <f t="shared" si="315"/>
        <v/>
      </c>
      <c r="AD400" s="61" t="str">
        <f t="shared" si="316"/>
        <v/>
      </c>
      <c r="AE400" s="61" t="str">
        <f t="shared" si="317"/>
        <v/>
      </c>
      <c r="AF400" s="232" t="str">
        <f t="shared" si="318"/>
        <v/>
      </c>
      <c r="AG400" s="61" t="str">
        <f t="shared" si="319"/>
        <v/>
      </c>
      <c r="AH400" s="61" t="b">
        <f t="shared" si="320"/>
        <v>0</v>
      </c>
      <c r="AI400" s="61" t="b">
        <f t="shared" si="321"/>
        <v>1</v>
      </c>
      <c r="AJ400" s="61" t="b">
        <f t="shared" si="322"/>
        <v>1</v>
      </c>
      <c r="AK400" s="61" t="b">
        <f t="shared" si="323"/>
        <v>0</v>
      </c>
      <c r="AL400" s="61" t="b">
        <f t="shared" si="324"/>
        <v>0</v>
      </c>
      <c r="AM400" s="220" t="b">
        <f t="shared" si="325"/>
        <v>0</v>
      </c>
      <c r="AN400" s="220" t="b">
        <f t="shared" si="326"/>
        <v>0</v>
      </c>
      <c r="AO400" s="220" t="str">
        <f t="shared" si="327"/>
        <v/>
      </c>
      <c r="AP400" s="220" t="str">
        <f t="shared" si="328"/>
        <v/>
      </c>
      <c r="AQ400" s="220" t="str">
        <f t="shared" si="329"/>
        <v/>
      </c>
      <c r="AR400" s="220" t="str">
        <f t="shared" si="330"/>
        <v/>
      </c>
      <c r="AS400" s="4" t="str">
        <f t="shared" si="331"/>
        <v/>
      </c>
      <c r="AT400" s="220" t="str">
        <f t="shared" si="332"/>
        <v/>
      </c>
      <c r="AU400" s="220" t="str">
        <f t="shared" si="333"/>
        <v/>
      </c>
      <c r="AV400" s="220" t="str">
        <f t="shared" si="334"/>
        <v/>
      </c>
      <c r="AW400" s="233" t="str">
        <f t="shared" si="335"/>
        <v/>
      </c>
      <c r="AX400" s="233" t="str">
        <f t="shared" si="336"/>
        <v/>
      </c>
      <c r="AY400" s="222" t="str">
        <f t="shared" si="337"/>
        <v/>
      </c>
      <c r="AZ400" s="222" t="str">
        <f t="shared" si="338"/>
        <v/>
      </c>
      <c r="BA400" s="220" t="str">
        <f t="shared" si="339"/>
        <v/>
      </c>
      <c r="BB400" s="222" t="str">
        <f t="shared" si="340"/>
        <v/>
      </c>
      <c r="BC400" s="233" t="str">
        <f t="shared" si="341"/>
        <v/>
      </c>
      <c r="BD400" s="222" t="str">
        <f t="shared" si="342"/>
        <v/>
      </c>
      <c r="BE400" s="222" t="str">
        <f t="shared" si="343"/>
        <v/>
      </c>
      <c r="BF400" s="222" t="str">
        <f t="shared" si="344"/>
        <v/>
      </c>
      <c r="BG400" s="222" t="str">
        <f t="shared" si="345"/>
        <v/>
      </c>
      <c r="BH400" s="222" t="str">
        <f t="shared" si="346"/>
        <v/>
      </c>
      <c r="BI400" s="222" t="str">
        <f t="shared" si="347"/>
        <v/>
      </c>
      <c r="BJ400" s="222" t="str">
        <f t="shared" si="348"/>
        <v/>
      </c>
      <c r="BK400" s="222" t="str">
        <f t="shared" si="349"/>
        <v/>
      </c>
      <c r="BL400" s="220" t="str">
        <f t="shared" si="350"/>
        <v/>
      </c>
      <c r="BM400" s="220" t="str">
        <f t="shared" si="351"/>
        <v/>
      </c>
      <c r="BN400" s="220" t="str">
        <f t="shared" si="352"/>
        <v/>
      </c>
      <c r="BO400" s="220" t="str">
        <f t="shared" si="353"/>
        <v/>
      </c>
      <c r="BP400" s="220" t="str">
        <f>IF(AM400,VLOOKUP(AT400,'Beschäftigungsgruppen Honorare'!$I$17:$J$23,2,FALSE),"")</f>
        <v/>
      </c>
      <c r="BQ400" s="220" t="str">
        <f>IF(AN400,INDEX('Beschäftigungsgruppen Honorare'!$J$28:$M$31,BO400,BN400),"")</f>
        <v/>
      </c>
      <c r="BR400" s="220" t="str">
        <f t="shared" si="354"/>
        <v/>
      </c>
      <c r="BS400" s="220" t="str">
        <f>IF(AM400,VLOOKUP(AT400,'Beschäftigungsgruppen Honorare'!$I$17:$L$23,3,FALSE),"")</f>
        <v/>
      </c>
      <c r="BT400" s="220" t="str">
        <f>IF(AM400,VLOOKUP(AT400,'Beschäftigungsgruppen Honorare'!$I$17:$L$23,4,FALSE),"")</f>
        <v/>
      </c>
      <c r="BU400" s="220" t="b">
        <f>E400&lt;&gt;config!$H$20</f>
        <v>1</v>
      </c>
      <c r="BV400" s="64" t="b">
        <f t="shared" si="355"/>
        <v>0</v>
      </c>
      <c r="BW400" s="53" t="b">
        <f t="shared" si="356"/>
        <v>0</v>
      </c>
      <c r="BX400" s="53"/>
      <c r="BY400" s="53"/>
      <c r="BZ400" s="53"/>
      <c r="CA400" s="53"/>
      <c r="CB400" s="53"/>
      <c r="CI400" s="53"/>
      <c r="CJ400" s="53"/>
      <c r="CK400" s="53"/>
    </row>
    <row r="401" spans="2:89" ht="15" customHeight="1" x14ac:dyDescent="0.2">
      <c r="B401" s="203" t="str">
        <f t="shared" si="357"/>
        <v/>
      </c>
      <c r="C401" s="217"/>
      <c r="D401" s="127"/>
      <c r="E401" s="96"/>
      <c r="F401" s="271"/>
      <c r="G401" s="180"/>
      <c r="H401" s="181"/>
      <c r="I401" s="219"/>
      <c r="J401" s="259"/>
      <c r="K401" s="181"/>
      <c r="L401" s="273"/>
      <c r="M401" s="207" t="str">
        <f t="shared" si="309"/>
        <v/>
      </c>
      <c r="N401" s="160" t="str">
        <f t="shared" si="310"/>
        <v/>
      </c>
      <c r="O401" s="161" t="str">
        <f t="shared" si="363"/>
        <v/>
      </c>
      <c r="P401" s="252" t="str">
        <f t="shared" si="364"/>
        <v/>
      </c>
      <c r="Q401" s="254" t="str">
        <f t="shared" si="365"/>
        <v/>
      </c>
      <c r="R401" s="252" t="str">
        <f t="shared" si="311"/>
        <v/>
      </c>
      <c r="S401" s="258" t="str">
        <f t="shared" si="358"/>
        <v/>
      </c>
      <c r="T401" s="252" t="str">
        <f t="shared" si="359"/>
        <v/>
      </c>
      <c r="U401" s="258" t="str">
        <f t="shared" si="360"/>
        <v/>
      </c>
      <c r="V401" s="252" t="str">
        <f t="shared" si="361"/>
        <v/>
      </c>
      <c r="W401" s="258" t="str">
        <f t="shared" si="362"/>
        <v/>
      </c>
      <c r="X401" s="120"/>
      <c r="Y401" s="267"/>
      <c r="Z401" s="4" t="b">
        <f t="shared" si="312"/>
        <v>1</v>
      </c>
      <c r="AA401" s="4" t="b">
        <f t="shared" si="313"/>
        <v>0</v>
      </c>
      <c r="AB401" s="61" t="str">
        <f t="shared" si="314"/>
        <v/>
      </c>
      <c r="AC401" s="61" t="str">
        <f t="shared" si="315"/>
        <v/>
      </c>
      <c r="AD401" s="61" t="str">
        <f t="shared" si="316"/>
        <v/>
      </c>
      <c r="AE401" s="61" t="str">
        <f t="shared" si="317"/>
        <v/>
      </c>
      <c r="AF401" s="232" t="str">
        <f t="shared" si="318"/>
        <v/>
      </c>
      <c r="AG401" s="61" t="str">
        <f t="shared" si="319"/>
        <v/>
      </c>
      <c r="AH401" s="61" t="b">
        <f t="shared" si="320"/>
        <v>0</v>
      </c>
      <c r="AI401" s="61" t="b">
        <f t="shared" si="321"/>
        <v>1</v>
      </c>
      <c r="AJ401" s="61" t="b">
        <f t="shared" si="322"/>
        <v>1</v>
      </c>
      <c r="AK401" s="61" t="b">
        <f t="shared" si="323"/>
        <v>0</v>
      </c>
      <c r="AL401" s="61" t="b">
        <f t="shared" si="324"/>
        <v>0</v>
      </c>
      <c r="AM401" s="220" t="b">
        <f t="shared" si="325"/>
        <v>0</v>
      </c>
      <c r="AN401" s="220" t="b">
        <f t="shared" si="326"/>
        <v>0</v>
      </c>
      <c r="AO401" s="220" t="str">
        <f t="shared" si="327"/>
        <v/>
      </c>
      <c r="AP401" s="220" t="str">
        <f t="shared" si="328"/>
        <v/>
      </c>
      <c r="AQ401" s="220" t="str">
        <f t="shared" si="329"/>
        <v/>
      </c>
      <c r="AR401" s="220" t="str">
        <f t="shared" si="330"/>
        <v/>
      </c>
      <c r="AS401" s="4" t="str">
        <f t="shared" si="331"/>
        <v/>
      </c>
      <c r="AT401" s="220" t="str">
        <f t="shared" si="332"/>
        <v/>
      </c>
      <c r="AU401" s="220" t="str">
        <f t="shared" si="333"/>
        <v/>
      </c>
      <c r="AV401" s="220" t="str">
        <f t="shared" si="334"/>
        <v/>
      </c>
      <c r="AW401" s="233" t="str">
        <f t="shared" si="335"/>
        <v/>
      </c>
      <c r="AX401" s="233" t="str">
        <f t="shared" si="336"/>
        <v/>
      </c>
      <c r="AY401" s="222" t="str">
        <f t="shared" si="337"/>
        <v/>
      </c>
      <c r="AZ401" s="222" t="str">
        <f t="shared" si="338"/>
        <v/>
      </c>
      <c r="BA401" s="220" t="str">
        <f t="shared" si="339"/>
        <v/>
      </c>
      <c r="BB401" s="222" t="str">
        <f t="shared" si="340"/>
        <v/>
      </c>
      <c r="BC401" s="233" t="str">
        <f t="shared" si="341"/>
        <v/>
      </c>
      <c r="BD401" s="222" t="str">
        <f t="shared" si="342"/>
        <v/>
      </c>
      <c r="BE401" s="222" t="str">
        <f t="shared" si="343"/>
        <v/>
      </c>
      <c r="BF401" s="222" t="str">
        <f t="shared" si="344"/>
        <v/>
      </c>
      <c r="BG401" s="222" t="str">
        <f t="shared" si="345"/>
        <v/>
      </c>
      <c r="BH401" s="222" t="str">
        <f t="shared" si="346"/>
        <v/>
      </c>
      <c r="BI401" s="222" t="str">
        <f t="shared" si="347"/>
        <v/>
      </c>
      <c r="BJ401" s="222" t="str">
        <f t="shared" si="348"/>
        <v/>
      </c>
      <c r="BK401" s="222" t="str">
        <f t="shared" si="349"/>
        <v/>
      </c>
      <c r="BL401" s="220" t="str">
        <f t="shared" si="350"/>
        <v/>
      </c>
      <c r="BM401" s="220" t="str">
        <f t="shared" si="351"/>
        <v/>
      </c>
      <c r="BN401" s="220" t="str">
        <f t="shared" si="352"/>
        <v/>
      </c>
      <c r="BO401" s="220" t="str">
        <f t="shared" si="353"/>
        <v/>
      </c>
      <c r="BP401" s="220" t="str">
        <f>IF(AM401,VLOOKUP(AT401,'Beschäftigungsgruppen Honorare'!$I$17:$J$23,2,FALSE),"")</f>
        <v/>
      </c>
      <c r="BQ401" s="220" t="str">
        <f>IF(AN401,INDEX('Beschäftigungsgruppen Honorare'!$J$28:$M$31,BO401,BN401),"")</f>
        <v/>
      </c>
      <c r="BR401" s="220" t="str">
        <f t="shared" si="354"/>
        <v/>
      </c>
      <c r="BS401" s="220" t="str">
        <f>IF(AM401,VLOOKUP(AT401,'Beschäftigungsgruppen Honorare'!$I$17:$L$23,3,FALSE),"")</f>
        <v/>
      </c>
      <c r="BT401" s="220" t="str">
        <f>IF(AM401,VLOOKUP(AT401,'Beschäftigungsgruppen Honorare'!$I$17:$L$23,4,FALSE),"")</f>
        <v/>
      </c>
      <c r="BU401" s="220" t="b">
        <f>E401&lt;&gt;config!$H$20</f>
        <v>1</v>
      </c>
      <c r="BV401" s="64" t="b">
        <f t="shared" si="355"/>
        <v>0</v>
      </c>
      <c r="BW401" s="53" t="b">
        <f t="shared" si="356"/>
        <v>0</v>
      </c>
      <c r="BX401" s="53"/>
      <c r="BY401" s="53"/>
      <c r="BZ401" s="53"/>
      <c r="CA401" s="53"/>
      <c r="CB401" s="53"/>
      <c r="CI401" s="53"/>
      <c r="CJ401" s="53"/>
      <c r="CK401" s="53"/>
    </row>
    <row r="402" spans="2:89" ht="15" customHeight="1" x14ac:dyDescent="0.2">
      <c r="B402" s="203" t="str">
        <f t="shared" si="357"/>
        <v/>
      </c>
      <c r="C402" s="217"/>
      <c r="D402" s="127"/>
      <c r="E402" s="96"/>
      <c r="F402" s="271"/>
      <c r="G402" s="180"/>
      <c r="H402" s="181"/>
      <c r="I402" s="219"/>
      <c r="J402" s="259"/>
      <c r="K402" s="181"/>
      <c r="L402" s="273"/>
      <c r="M402" s="207" t="str">
        <f t="shared" si="309"/>
        <v/>
      </c>
      <c r="N402" s="160" t="str">
        <f t="shared" si="310"/>
        <v/>
      </c>
      <c r="O402" s="161" t="str">
        <f t="shared" si="363"/>
        <v/>
      </c>
      <c r="P402" s="252" t="str">
        <f t="shared" si="364"/>
        <v/>
      </c>
      <c r="Q402" s="254" t="str">
        <f t="shared" si="365"/>
        <v/>
      </c>
      <c r="R402" s="252" t="str">
        <f t="shared" si="311"/>
        <v/>
      </c>
      <c r="S402" s="258" t="str">
        <f t="shared" si="358"/>
        <v/>
      </c>
      <c r="T402" s="252" t="str">
        <f t="shared" si="359"/>
        <v/>
      </c>
      <c r="U402" s="258" t="str">
        <f t="shared" si="360"/>
        <v/>
      </c>
      <c r="V402" s="252" t="str">
        <f t="shared" si="361"/>
        <v/>
      </c>
      <c r="W402" s="258" t="str">
        <f t="shared" si="362"/>
        <v/>
      </c>
      <c r="X402" s="120"/>
      <c r="Y402" s="267"/>
      <c r="Z402" s="4" t="b">
        <f t="shared" si="312"/>
        <v>1</v>
      </c>
      <c r="AA402" s="4" t="b">
        <f t="shared" si="313"/>
        <v>0</v>
      </c>
      <c r="AB402" s="61" t="str">
        <f t="shared" si="314"/>
        <v/>
      </c>
      <c r="AC402" s="61" t="str">
        <f t="shared" si="315"/>
        <v/>
      </c>
      <c r="AD402" s="61" t="str">
        <f t="shared" si="316"/>
        <v/>
      </c>
      <c r="AE402" s="61" t="str">
        <f t="shared" si="317"/>
        <v/>
      </c>
      <c r="AF402" s="232" t="str">
        <f t="shared" si="318"/>
        <v/>
      </c>
      <c r="AG402" s="61" t="str">
        <f t="shared" si="319"/>
        <v/>
      </c>
      <c r="AH402" s="61" t="b">
        <f t="shared" si="320"/>
        <v>0</v>
      </c>
      <c r="AI402" s="61" t="b">
        <f t="shared" si="321"/>
        <v>1</v>
      </c>
      <c r="AJ402" s="61" t="b">
        <f t="shared" si="322"/>
        <v>1</v>
      </c>
      <c r="AK402" s="61" t="b">
        <f t="shared" si="323"/>
        <v>0</v>
      </c>
      <c r="AL402" s="61" t="b">
        <f t="shared" si="324"/>
        <v>0</v>
      </c>
      <c r="AM402" s="220" t="b">
        <f t="shared" si="325"/>
        <v>0</v>
      </c>
      <c r="AN402" s="220" t="b">
        <f t="shared" si="326"/>
        <v>0</v>
      </c>
      <c r="AO402" s="220" t="str">
        <f t="shared" si="327"/>
        <v/>
      </c>
      <c r="AP402" s="220" t="str">
        <f t="shared" si="328"/>
        <v/>
      </c>
      <c r="AQ402" s="220" t="str">
        <f t="shared" si="329"/>
        <v/>
      </c>
      <c r="AR402" s="220" t="str">
        <f t="shared" si="330"/>
        <v/>
      </c>
      <c r="AS402" s="4" t="str">
        <f t="shared" si="331"/>
        <v/>
      </c>
      <c r="AT402" s="220" t="str">
        <f t="shared" si="332"/>
        <v/>
      </c>
      <c r="AU402" s="220" t="str">
        <f t="shared" si="333"/>
        <v/>
      </c>
      <c r="AV402" s="220" t="str">
        <f t="shared" si="334"/>
        <v/>
      </c>
      <c r="AW402" s="233" t="str">
        <f t="shared" si="335"/>
        <v/>
      </c>
      <c r="AX402" s="233" t="str">
        <f t="shared" si="336"/>
        <v/>
      </c>
      <c r="AY402" s="222" t="str">
        <f t="shared" si="337"/>
        <v/>
      </c>
      <c r="AZ402" s="222" t="str">
        <f t="shared" si="338"/>
        <v/>
      </c>
      <c r="BA402" s="220" t="str">
        <f t="shared" si="339"/>
        <v/>
      </c>
      <c r="BB402" s="222" t="str">
        <f t="shared" si="340"/>
        <v/>
      </c>
      <c r="BC402" s="233" t="str">
        <f t="shared" si="341"/>
        <v/>
      </c>
      <c r="BD402" s="222" t="str">
        <f t="shared" si="342"/>
        <v/>
      </c>
      <c r="BE402" s="222" t="str">
        <f t="shared" si="343"/>
        <v/>
      </c>
      <c r="BF402" s="222" t="str">
        <f t="shared" si="344"/>
        <v/>
      </c>
      <c r="BG402" s="222" t="str">
        <f t="shared" si="345"/>
        <v/>
      </c>
      <c r="BH402" s="222" t="str">
        <f t="shared" si="346"/>
        <v/>
      </c>
      <c r="BI402" s="222" t="str">
        <f t="shared" si="347"/>
        <v/>
      </c>
      <c r="BJ402" s="222" t="str">
        <f t="shared" si="348"/>
        <v/>
      </c>
      <c r="BK402" s="222" t="str">
        <f t="shared" si="349"/>
        <v/>
      </c>
      <c r="BL402" s="220" t="str">
        <f t="shared" si="350"/>
        <v/>
      </c>
      <c r="BM402" s="220" t="str">
        <f t="shared" si="351"/>
        <v/>
      </c>
      <c r="BN402" s="220" t="str">
        <f t="shared" si="352"/>
        <v/>
      </c>
      <c r="BO402" s="220" t="str">
        <f t="shared" si="353"/>
        <v/>
      </c>
      <c r="BP402" s="220" t="str">
        <f>IF(AM402,VLOOKUP(AT402,'Beschäftigungsgruppen Honorare'!$I$17:$J$23,2,FALSE),"")</f>
        <v/>
      </c>
      <c r="BQ402" s="220" t="str">
        <f>IF(AN402,INDEX('Beschäftigungsgruppen Honorare'!$J$28:$M$31,BO402,BN402),"")</f>
        <v/>
      </c>
      <c r="BR402" s="220" t="str">
        <f t="shared" si="354"/>
        <v/>
      </c>
      <c r="BS402" s="220" t="str">
        <f>IF(AM402,VLOOKUP(AT402,'Beschäftigungsgruppen Honorare'!$I$17:$L$23,3,FALSE),"")</f>
        <v/>
      </c>
      <c r="BT402" s="220" t="str">
        <f>IF(AM402,VLOOKUP(AT402,'Beschäftigungsgruppen Honorare'!$I$17:$L$23,4,FALSE),"")</f>
        <v/>
      </c>
      <c r="BU402" s="220" t="b">
        <f>E402&lt;&gt;config!$H$20</f>
        <v>1</v>
      </c>
      <c r="BV402" s="64" t="b">
        <f t="shared" si="355"/>
        <v>0</v>
      </c>
      <c r="BW402" s="53" t="b">
        <f t="shared" si="356"/>
        <v>0</v>
      </c>
      <c r="BX402" s="53"/>
      <c r="BY402" s="53"/>
      <c r="BZ402" s="53"/>
      <c r="CA402" s="53"/>
      <c r="CB402" s="53"/>
      <c r="CI402" s="53"/>
      <c r="CJ402" s="53"/>
      <c r="CK402" s="53"/>
    </row>
    <row r="403" spans="2:89" ht="15" customHeight="1" x14ac:dyDescent="0.2">
      <c r="B403" s="203" t="str">
        <f t="shared" si="357"/>
        <v/>
      </c>
      <c r="C403" s="217"/>
      <c r="D403" s="127"/>
      <c r="E403" s="96"/>
      <c r="F403" s="271"/>
      <c r="G403" s="180"/>
      <c r="H403" s="181"/>
      <c r="I403" s="219"/>
      <c r="J403" s="259"/>
      <c r="K403" s="181"/>
      <c r="L403" s="273"/>
      <c r="M403" s="207" t="str">
        <f t="shared" si="309"/>
        <v/>
      </c>
      <c r="N403" s="160" t="str">
        <f t="shared" si="310"/>
        <v/>
      </c>
      <c r="O403" s="161" t="str">
        <f t="shared" si="363"/>
        <v/>
      </c>
      <c r="P403" s="252" t="str">
        <f t="shared" si="364"/>
        <v/>
      </c>
      <c r="Q403" s="254" t="str">
        <f t="shared" si="365"/>
        <v/>
      </c>
      <c r="R403" s="252" t="str">
        <f t="shared" si="311"/>
        <v/>
      </c>
      <c r="S403" s="258" t="str">
        <f t="shared" si="358"/>
        <v/>
      </c>
      <c r="T403" s="252" t="str">
        <f t="shared" si="359"/>
        <v/>
      </c>
      <c r="U403" s="258" t="str">
        <f t="shared" si="360"/>
        <v/>
      </c>
      <c r="V403" s="252" t="str">
        <f t="shared" si="361"/>
        <v/>
      </c>
      <c r="W403" s="258" t="str">
        <f t="shared" si="362"/>
        <v/>
      </c>
      <c r="X403" s="120"/>
      <c r="Y403" s="267"/>
      <c r="Z403" s="4" t="b">
        <f t="shared" si="312"/>
        <v>1</v>
      </c>
      <c r="AA403" s="4" t="b">
        <f t="shared" si="313"/>
        <v>0</v>
      </c>
      <c r="AB403" s="61" t="str">
        <f t="shared" si="314"/>
        <v/>
      </c>
      <c r="AC403" s="61" t="str">
        <f t="shared" si="315"/>
        <v/>
      </c>
      <c r="AD403" s="61" t="str">
        <f t="shared" si="316"/>
        <v/>
      </c>
      <c r="AE403" s="61" t="str">
        <f t="shared" si="317"/>
        <v/>
      </c>
      <c r="AF403" s="232" t="str">
        <f t="shared" si="318"/>
        <v/>
      </c>
      <c r="AG403" s="61" t="str">
        <f t="shared" si="319"/>
        <v/>
      </c>
      <c r="AH403" s="61" t="b">
        <f t="shared" si="320"/>
        <v>0</v>
      </c>
      <c r="AI403" s="61" t="b">
        <f t="shared" si="321"/>
        <v>1</v>
      </c>
      <c r="AJ403" s="61" t="b">
        <f t="shared" si="322"/>
        <v>1</v>
      </c>
      <c r="AK403" s="61" t="b">
        <f t="shared" si="323"/>
        <v>0</v>
      </c>
      <c r="AL403" s="61" t="b">
        <f t="shared" si="324"/>
        <v>0</v>
      </c>
      <c r="AM403" s="220" t="b">
        <f t="shared" si="325"/>
        <v>0</v>
      </c>
      <c r="AN403" s="220" t="b">
        <f t="shared" si="326"/>
        <v>0</v>
      </c>
      <c r="AO403" s="220" t="str">
        <f t="shared" si="327"/>
        <v/>
      </c>
      <c r="AP403" s="220" t="str">
        <f t="shared" si="328"/>
        <v/>
      </c>
      <c r="AQ403" s="220" t="str">
        <f t="shared" si="329"/>
        <v/>
      </c>
      <c r="AR403" s="220" t="str">
        <f t="shared" si="330"/>
        <v/>
      </c>
      <c r="AS403" s="4" t="str">
        <f t="shared" si="331"/>
        <v/>
      </c>
      <c r="AT403" s="220" t="str">
        <f t="shared" si="332"/>
        <v/>
      </c>
      <c r="AU403" s="220" t="str">
        <f t="shared" si="333"/>
        <v/>
      </c>
      <c r="AV403" s="220" t="str">
        <f t="shared" si="334"/>
        <v/>
      </c>
      <c r="AW403" s="233" t="str">
        <f t="shared" si="335"/>
        <v/>
      </c>
      <c r="AX403" s="233" t="str">
        <f t="shared" si="336"/>
        <v/>
      </c>
      <c r="AY403" s="222" t="str">
        <f t="shared" si="337"/>
        <v/>
      </c>
      <c r="AZ403" s="222" t="str">
        <f t="shared" si="338"/>
        <v/>
      </c>
      <c r="BA403" s="220" t="str">
        <f t="shared" si="339"/>
        <v/>
      </c>
      <c r="BB403" s="222" t="str">
        <f t="shared" si="340"/>
        <v/>
      </c>
      <c r="BC403" s="233" t="str">
        <f t="shared" si="341"/>
        <v/>
      </c>
      <c r="BD403" s="222" t="str">
        <f t="shared" si="342"/>
        <v/>
      </c>
      <c r="BE403" s="222" t="str">
        <f t="shared" si="343"/>
        <v/>
      </c>
      <c r="BF403" s="222" t="str">
        <f t="shared" si="344"/>
        <v/>
      </c>
      <c r="BG403" s="222" t="str">
        <f t="shared" si="345"/>
        <v/>
      </c>
      <c r="BH403" s="222" t="str">
        <f t="shared" si="346"/>
        <v/>
      </c>
      <c r="BI403" s="222" t="str">
        <f t="shared" si="347"/>
        <v/>
      </c>
      <c r="BJ403" s="222" t="str">
        <f t="shared" si="348"/>
        <v/>
      </c>
      <c r="BK403" s="222" t="str">
        <f t="shared" si="349"/>
        <v/>
      </c>
      <c r="BL403" s="220" t="str">
        <f t="shared" si="350"/>
        <v/>
      </c>
      <c r="BM403" s="220" t="str">
        <f t="shared" si="351"/>
        <v/>
      </c>
      <c r="BN403" s="220" t="str">
        <f t="shared" si="352"/>
        <v/>
      </c>
      <c r="BO403" s="220" t="str">
        <f t="shared" si="353"/>
        <v/>
      </c>
      <c r="BP403" s="220" t="str">
        <f>IF(AM403,VLOOKUP(AT403,'Beschäftigungsgruppen Honorare'!$I$17:$J$23,2,FALSE),"")</f>
        <v/>
      </c>
      <c r="BQ403" s="220" t="str">
        <f>IF(AN403,INDEX('Beschäftigungsgruppen Honorare'!$J$28:$M$31,BO403,BN403),"")</f>
        <v/>
      </c>
      <c r="BR403" s="220" t="str">
        <f t="shared" si="354"/>
        <v/>
      </c>
      <c r="BS403" s="220" t="str">
        <f>IF(AM403,VLOOKUP(AT403,'Beschäftigungsgruppen Honorare'!$I$17:$L$23,3,FALSE),"")</f>
        <v/>
      </c>
      <c r="BT403" s="220" t="str">
        <f>IF(AM403,VLOOKUP(AT403,'Beschäftigungsgruppen Honorare'!$I$17:$L$23,4,FALSE),"")</f>
        <v/>
      </c>
      <c r="BU403" s="220" t="b">
        <f>E403&lt;&gt;config!$H$20</f>
        <v>1</v>
      </c>
      <c r="BV403" s="64" t="b">
        <f t="shared" si="355"/>
        <v>0</v>
      </c>
      <c r="BW403" s="53" t="b">
        <f t="shared" si="356"/>
        <v>0</v>
      </c>
      <c r="BX403" s="53"/>
      <c r="BY403" s="53"/>
      <c r="BZ403" s="53"/>
      <c r="CA403" s="53"/>
      <c r="CB403" s="53"/>
      <c r="CI403" s="53"/>
      <c r="CJ403" s="53"/>
      <c r="CK403" s="53"/>
    </row>
    <row r="404" spans="2:89" ht="15" customHeight="1" x14ac:dyDescent="0.2">
      <c r="E404" s="8"/>
      <c r="P404" s="68"/>
      <c r="X404" s="9"/>
      <c r="AB404" s="212"/>
      <c r="AC404" s="212"/>
      <c r="AD404" s="212"/>
      <c r="AE404" s="212"/>
      <c r="AF404" s="212"/>
      <c r="AG404" s="212"/>
      <c r="AH404" s="212"/>
      <c r="AJ404" s="212"/>
      <c r="AL404" s="8"/>
      <c r="AM404" s="214"/>
      <c r="AN404" s="214"/>
      <c r="AO404" s="214"/>
      <c r="AP404" s="214"/>
      <c r="AQ404" s="213"/>
      <c r="AR404" s="215"/>
      <c r="AS404" s="116"/>
      <c r="AT404" s="215"/>
      <c r="AU404" s="215"/>
      <c r="AV404" s="215"/>
      <c r="AW404" s="215"/>
      <c r="AX404" s="215"/>
      <c r="AY404" s="215"/>
      <c r="AZ404" s="215"/>
      <c r="BA404" s="215"/>
      <c r="BB404" s="116"/>
      <c r="BC404" s="215"/>
      <c r="BE404" s="9"/>
      <c r="BF404" s="9"/>
      <c r="BV404" s="9"/>
      <c r="BW404"/>
      <c r="BY404" s="37"/>
    </row>
    <row r="405" spans="2:89" ht="15" customHeight="1" x14ac:dyDescent="0.2">
      <c r="E405" s="8"/>
      <c r="AC405" s="212"/>
      <c r="AD405" s="212"/>
      <c r="AE405" s="212"/>
      <c r="AF405" s="212"/>
      <c r="AG405" s="212"/>
      <c r="AH405" s="212"/>
      <c r="AI405" s="212"/>
      <c r="AK405" s="212"/>
      <c r="AN405" s="214"/>
      <c r="AO405" s="214"/>
      <c r="AP405" s="214"/>
      <c r="AQ405" s="214"/>
      <c r="AR405" s="213"/>
      <c r="AS405" s="215"/>
      <c r="AT405" s="116"/>
      <c r="AU405" s="215"/>
      <c r="AV405" s="215"/>
      <c r="AW405" s="215"/>
      <c r="AX405" s="215"/>
      <c r="AY405" s="215"/>
      <c r="AZ405" s="215"/>
      <c r="BA405" s="215"/>
      <c r="BB405" s="215"/>
      <c r="BC405" s="116"/>
      <c r="BD405" s="215"/>
      <c r="BF405" s="9"/>
      <c r="BV405" s="9"/>
      <c r="BW405" s="9"/>
      <c r="BX405" s="9"/>
      <c r="BY405" s="9"/>
      <c r="BZ405" s="9"/>
      <c r="CA405" s="9"/>
      <c r="CB405" s="9"/>
    </row>
    <row r="406" spans="2:89" ht="15" customHeight="1" x14ac:dyDescent="0.2">
      <c r="E406" s="8"/>
      <c r="P406" s="68"/>
      <c r="X406" s="9"/>
      <c r="AB406" s="212"/>
      <c r="AC406" s="212"/>
      <c r="AD406" s="212"/>
      <c r="AE406" s="212"/>
      <c r="AF406" s="212"/>
      <c r="AG406" s="212"/>
      <c r="AH406" s="212"/>
      <c r="AJ406" s="212"/>
      <c r="AL406" s="8"/>
      <c r="AM406" s="214"/>
      <c r="AN406" s="214"/>
      <c r="AO406" s="214"/>
      <c r="AP406" s="214"/>
      <c r="AQ406" s="213"/>
      <c r="AR406" s="215"/>
      <c r="AS406" s="116"/>
      <c r="AT406" s="215"/>
      <c r="AU406" s="215"/>
      <c r="AV406" s="215"/>
      <c r="AW406" s="215"/>
      <c r="AX406" s="215"/>
      <c r="AY406" s="215"/>
      <c r="AZ406" s="215"/>
      <c r="BA406" s="215"/>
      <c r="BB406" s="116"/>
      <c r="BC406" s="215"/>
      <c r="BE406" s="9"/>
      <c r="BF406" s="9"/>
    </row>
    <row r="407" spans="2:89" ht="15" customHeight="1" x14ac:dyDescent="0.2">
      <c r="AB407" s="212"/>
      <c r="AC407" s="212"/>
      <c r="AD407" s="212"/>
      <c r="AE407" s="212"/>
      <c r="AF407" s="212"/>
      <c r="AG407" s="212"/>
      <c r="AH407" s="212"/>
      <c r="AJ407" s="212"/>
      <c r="AM407" s="183"/>
      <c r="AN407" s="214"/>
      <c r="AO407" s="214"/>
      <c r="AP407" s="214"/>
      <c r="AQ407" s="214"/>
      <c r="AR407" s="213"/>
      <c r="AS407" s="116"/>
      <c r="AT407" s="213"/>
      <c r="AU407" s="213"/>
      <c r="AV407" s="213"/>
      <c r="AW407" s="213"/>
      <c r="AX407" s="213"/>
      <c r="AY407" s="213"/>
      <c r="AZ407" s="213"/>
      <c r="BA407" s="213"/>
      <c r="BB407" s="116"/>
      <c r="BC407" s="213"/>
    </row>
    <row r="408" spans="2:89" ht="15" customHeight="1" x14ac:dyDescent="0.2">
      <c r="AB408" s="212"/>
      <c r="AC408" s="212"/>
      <c r="AD408" s="212"/>
      <c r="AE408" s="212"/>
      <c r="AF408" s="212"/>
      <c r="AG408" s="212"/>
      <c r="AH408" s="212"/>
      <c r="AJ408" s="212"/>
      <c r="AM408" s="183"/>
      <c r="AN408" s="214"/>
      <c r="AO408" s="214"/>
      <c r="AP408" s="214"/>
      <c r="AQ408" s="214"/>
      <c r="AR408" s="213"/>
      <c r="AS408" s="116"/>
      <c r="AT408" s="213"/>
      <c r="AU408" s="213"/>
      <c r="AV408" s="213"/>
      <c r="AW408" s="213"/>
      <c r="AX408" s="213"/>
      <c r="AY408" s="213"/>
      <c r="AZ408" s="213"/>
      <c r="BA408" s="213"/>
      <c r="BB408" s="116"/>
      <c r="BC408" s="213"/>
    </row>
    <row r="409" spans="2:89" ht="15" customHeight="1" x14ac:dyDescent="0.2">
      <c r="AM409" s="183"/>
      <c r="AN409" s="214"/>
      <c r="AO409" s="214"/>
      <c r="AP409" s="214"/>
      <c r="AQ409" s="214"/>
      <c r="AR409" s="213"/>
      <c r="AS409" s="116"/>
      <c r="AT409" s="213"/>
      <c r="AU409" s="213"/>
      <c r="AV409" s="213"/>
      <c r="AW409" s="213"/>
      <c r="AX409" s="213"/>
      <c r="AY409" s="213"/>
      <c r="AZ409" s="213"/>
      <c r="BA409" s="213"/>
      <c r="BB409" s="116"/>
      <c r="BC409" s="213"/>
    </row>
    <row r="410" spans="2:89" ht="15" customHeight="1" x14ac:dyDescent="0.2">
      <c r="AM410" s="183"/>
      <c r="AN410" s="214"/>
      <c r="AO410" s="214"/>
      <c r="AP410" s="214"/>
      <c r="AQ410" s="214"/>
      <c r="AR410" s="213"/>
      <c r="AS410" s="116"/>
      <c r="AT410" s="213"/>
      <c r="AU410" s="213"/>
      <c r="AV410" s="213"/>
      <c r="AW410" s="213"/>
      <c r="AX410" s="213"/>
      <c r="AY410" s="213"/>
      <c r="AZ410" s="213"/>
      <c r="BA410" s="213"/>
      <c r="BB410" s="116"/>
      <c r="BC410" s="213"/>
    </row>
  </sheetData>
  <sheetProtection algorithmName="SHA-512" hashValue="DT2MCgm+YT3FRlV83HJbV1Qk8LyK3h/HdW/oDpu8fP9GgcFjYofaU4SI093MBfiKCWu6Q+lQKuzwOU4OsHAStw==" saltValue="wkr9c0yHsUXk5m6kVJLSJg==" spinCount="100000" sheet="1" objects="1" scenarios="1"/>
  <mergeCells count="33">
    <mergeCell ref="J18:L18"/>
    <mergeCell ref="G18:I18"/>
    <mergeCell ref="C18:D18"/>
    <mergeCell ref="E18:F18"/>
    <mergeCell ref="BH18:BI18"/>
    <mergeCell ref="N18:Q18"/>
    <mergeCell ref="BJ18:BK18"/>
    <mergeCell ref="BP18:BR18"/>
    <mergeCell ref="BD18:BG18"/>
    <mergeCell ref="R17:W17"/>
    <mergeCell ref="AM18:AP18"/>
    <mergeCell ref="AQ18:AT18"/>
    <mergeCell ref="AU18:BC18"/>
    <mergeCell ref="BL18:BO18"/>
    <mergeCell ref="Z18:AL18"/>
    <mergeCell ref="R18:S18"/>
    <mergeCell ref="T18:U18"/>
    <mergeCell ref="V18:W18"/>
    <mergeCell ref="AA11:AB11"/>
    <mergeCell ref="B13:C13"/>
    <mergeCell ref="E13:F13"/>
    <mergeCell ref="G12:L13"/>
    <mergeCell ref="B10:F10"/>
    <mergeCell ref="B11:F11"/>
    <mergeCell ref="B6:F6"/>
    <mergeCell ref="B16:M16"/>
    <mergeCell ref="B1:G1"/>
    <mergeCell ref="B4:F4"/>
    <mergeCell ref="B5:F5"/>
    <mergeCell ref="B9:F9"/>
    <mergeCell ref="B7:F7"/>
    <mergeCell ref="B8:F8"/>
    <mergeCell ref="G5:J5"/>
  </mergeCells>
  <conditionalFormatting sqref="X20:X403">
    <cfRule type="cellIs" dxfId="20" priority="73" operator="equal">
      <formula>"unvollständig"</formula>
    </cfRule>
    <cfRule type="cellIs" dxfId="19" priority="74" operator="equal">
      <formula>"vollständig"</formula>
    </cfRule>
  </conditionalFormatting>
  <conditionalFormatting sqref="B20:B403">
    <cfRule type="cellIs" dxfId="18" priority="70" operator="equal">
      <formula>"unvollständig"</formula>
    </cfRule>
    <cfRule type="cellIs" dxfId="17" priority="71" operator="equal">
      <formula>"vollständig"</formula>
    </cfRule>
  </conditionalFormatting>
  <conditionalFormatting sqref="C20:C403">
    <cfRule type="expression" dxfId="16" priority="81">
      <formula>#REF!</formula>
    </cfRule>
  </conditionalFormatting>
  <conditionalFormatting sqref="G20:G403">
    <cfRule type="expression" dxfId="15" priority="15">
      <formula>NOT(AM20)</formula>
    </cfRule>
  </conditionalFormatting>
  <conditionalFormatting sqref="H20:H403">
    <cfRule type="expression" dxfId="14" priority="14">
      <formula>NOT(AM20)</formula>
    </cfRule>
  </conditionalFormatting>
  <conditionalFormatting sqref="I20:I403">
    <cfRule type="expression" dxfId="13" priority="13">
      <formula>NOT(AM20)</formula>
    </cfRule>
  </conditionalFormatting>
  <conditionalFormatting sqref="K20:K403">
    <cfRule type="expression" dxfId="12" priority="12">
      <formula>NOT(AN20)</formula>
    </cfRule>
  </conditionalFormatting>
  <conditionalFormatting sqref="L20:L403">
    <cfRule type="expression" dxfId="11" priority="11">
      <formula>NOT(AN20)</formula>
    </cfRule>
  </conditionalFormatting>
  <conditionalFormatting sqref="E13">
    <cfRule type="expression" dxfId="10" priority="90">
      <formula>OR(AA13,AB13)</formula>
    </cfRule>
  </conditionalFormatting>
  <conditionalFormatting sqref="E13">
    <cfRule type="expression" dxfId="9" priority="91">
      <formula>AND(NOT(AA13),NOT(AB13))</formula>
    </cfRule>
  </conditionalFormatting>
  <conditionalFormatting sqref="P20:P403">
    <cfRule type="cellIs" dxfId="8" priority="10" operator="lessThan">
      <formula>0</formula>
    </cfRule>
  </conditionalFormatting>
  <conditionalFormatting sqref="P20:P403">
    <cfRule type="cellIs" dxfId="7" priority="9" operator="greaterThanOrEqual">
      <formula>0</formula>
    </cfRule>
  </conditionalFormatting>
  <conditionalFormatting sqref="Q20:Q403">
    <cfRule type="cellIs" dxfId="6" priority="8" operator="lessThan">
      <formula>0</formula>
    </cfRule>
  </conditionalFormatting>
  <conditionalFormatting sqref="Q20:Q403">
    <cfRule type="cellIs" dxfId="5" priority="7" operator="greaterThanOrEqual">
      <formula>0</formula>
    </cfRule>
  </conditionalFormatting>
  <conditionalFormatting sqref="R20:R403 T20:T403 V20:V403">
    <cfRule type="cellIs" dxfId="4" priority="6" operator="lessThan">
      <formula>0</formula>
    </cfRule>
  </conditionalFormatting>
  <conditionalFormatting sqref="R20:R403 T20:T403 V20:V403">
    <cfRule type="cellIs" dxfId="3" priority="5" operator="greaterThanOrEqual">
      <formula>0</formula>
    </cfRule>
  </conditionalFormatting>
  <conditionalFormatting sqref="S20:S403 U20:U403 W20:W403">
    <cfRule type="cellIs" dxfId="2" priority="4" operator="lessThan">
      <formula>0</formula>
    </cfRule>
  </conditionalFormatting>
  <conditionalFormatting sqref="S20:S403 U20:U403 W20:W403">
    <cfRule type="cellIs" dxfId="1" priority="3" operator="greaterThanOrEqual">
      <formula>0</formula>
    </cfRule>
  </conditionalFormatting>
  <conditionalFormatting sqref="J20:J403">
    <cfRule type="expression" dxfId="0" priority="1">
      <formula>NOT(AN20)</formula>
    </cfRule>
  </conditionalFormatting>
  <dataValidations count="10">
    <dataValidation allowBlank="1" showInputMessage="1" errorTitle="Fehlerhafte Eingabe" error="Bitte geben Sie einen gültigen Wert für das Jahresbruttogehalt pro Person im Kalenderjahr 2022 ein. Erlaubt sind Zahlen zwischen 0 und 1.000.000." sqref="N20:W403"/>
    <dataValidation type="decimal" allowBlank="1" showInputMessage="1" showErrorMessage="1" errorTitle="Fehlerhafte Eingabe" error="Bitte geben Sie die &quot;nicht finanzierten Arbeitsstunden&quot; an. Erlaubte Werte liegen zwischen 0 und 999. " sqref="I20:I403">
      <formula1>0</formula1>
      <formula2>999</formula2>
    </dataValidation>
    <dataValidation type="list" allowBlank="1" showInputMessage="1" showErrorMessage="1" sqref="CT20">
      <formula1>#REF!</formula1>
    </dataValidation>
    <dataValidation type="list" allowBlank="1" showInputMessage="1" showErrorMessage="1" sqref="CU20">
      <formula1>IF($CT$20="organisatorisch",organ2,künst2)</formula1>
    </dataValidation>
    <dataValidation type="list" allowBlank="1" showInputMessage="1" showErrorMessage="1" sqref="CU21">
      <formula1>IF($CT$20="organisatorisch",organ2,IF(B20="künstlerisch",künst2,leer1))</formula1>
    </dataValidation>
    <dataValidation type="decimal" showInputMessage="1" showErrorMessage="1" errorTitle="Fehlerhafte Eingabe" error="Anzahl der Arbeitsstunden, die laut Vertrag festgelegt wurden. Erlaubte Werte liegen zwischen 1 und 2500." sqref="G20:G403">
      <formula1>1</formula1>
      <formula2>2500</formula2>
    </dataValidation>
    <dataValidation type="decimal" allowBlank="1" showInputMessage="1" showErrorMessage="1" errorTitle="Fehlerhafte Eingabe" error="Bitte geben die Anzahl der Einheiten an, die im Vertrag festgelegt wurden. Erlaubte Werte liegen zwischen 0 und 2500. Falls sie organisatorisch ausgewählt haben, ist hier keine Auswahl möglich._x000a_" sqref="K20:K403">
      <formula1>1</formula1>
      <formula2>2500</formula2>
    </dataValidation>
    <dataValidation type="decimal" allowBlank="1" showInputMessage="1" showErrorMessage="1" errorTitle="Fehlerhafte Eingabe" error="Bitte geben Sie einen gültigen Stundensatz in Euro an. Erlaubte Werte liegen zwischen 1 und 100.000." sqref="H20:H403">
      <formula1>1</formula1>
      <formula2>100000</formula2>
    </dataValidation>
    <dataValidation type="decimal" allowBlank="1" showInputMessage="1" showErrorMessage="1" errorTitle="Fehlerhafte Eingabe" error="Bitte geben Sie die laut Vertrag festgelegte Pauschale pro Einheit in Euro an. Erlaubte Werte liegen zwischen 1 und 1.000.000. Falls sie organisatorisch ausgewählt haben, ist hier keine Eingabe möglich." sqref="L20:L403">
      <formula1>1</formula1>
      <formula2>1000000</formula2>
    </dataValidation>
    <dataValidation type="list" allowBlank="1" showInputMessage="1" showErrorMessage="1" errorTitle="Fehlerhafte Eingabe" error="Bitte wählen Sie eine der hinterlegten Tätigkeitsbereiche aus." sqref="J20:J403">
      <formula1>$BY$20:$BY$23</formula1>
    </dataValidation>
  </dataValidations>
  <hyperlinks>
    <hyperlink ref="E7" location="'Mitarbeiter 2022'!A1" display="   Mitarbeiter 2022"/>
    <hyperlink ref="B7" location="Angestellte!A1" display="   Angestellte"/>
    <hyperlink ref="B5" location="'Angaben zur Institution'!A1" display="    Angaben zur Insitution"/>
    <hyperlink ref="B4" location="Erläuterungen!A1" display="    Erläuterungen"/>
    <hyperlink ref="B11" location="Hilfe!A1" display="    Hilfe (?)"/>
    <hyperlink ref="B6" location="'Einnahmen und Ausgaben'!A1" display="    Einnahmen und Ausgaben"/>
    <hyperlink ref="B9" location="'Gehaltsschema 2022'!A1" display="    Gehaltsschema 2022"/>
    <hyperlink ref="B9" location="Beschäftigungsgruppen!A1" display="   Beschäftigungsgruppen"/>
    <hyperlink ref="B10" location="'Gehaltsschema 2022'!A1" display="    Gehaltsschema 2022"/>
    <hyperlink ref="B10" location="'Beschäftigungsgruppen Honorare'!A1" display="      Beschäftigungsgruppen Honorare"/>
    <hyperlink ref="B8" location="Angestellte!A1" display="   Angestellte"/>
    <hyperlink ref="B8" location="'Honorare 2023'!A1" display="Honorare 2023"/>
    <hyperlink ref="B7:F7" location="'Personal 2022'!A1" display="       Personal 2022"/>
    <hyperlink ref="B8:F8" location="'Honorare 2022'!A1" display="   &gt; Honorare 2022"/>
  </hyperlinks>
  <pageMargins left="0.7" right="0.7" top="0.78740157499999996" bottom="0.78740157499999996" header="0.3" footer="0.3"/>
  <pageSetup paperSize="9" orientation="portrait" r:id="rId1"/>
  <ignoredErrors>
    <ignoredError sqref="U22:V22 V21:W21" evalError="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Fehlerhafte Eingabe" error="Bitte teilen Sie die Person in eine Altersgruppe ein.">
          <x14:formula1>
            <xm:f>config!$J$20:$J$25</xm:f>
          </x14:formula1>
          <xm:sqref>D20:D403</xm:sqref>
        </x14:dataValidation>
        <x14:dataValidation type="list" allowBlank="1" showInputMessage="1" showErrorMessage="1" errorTitle="Fehlerhafte Eingabe" error="Bitte geben Sie einen gültigen Wert für &quot;Tätigkeitsschwerpunkt&quot; ein. Erlaubt sind die folgenden Werte:_x000a_&quot;organisatorisch&quot;_x000a_&quot;künstlerisch&quot;_x000a_&quot;beides&quot;">
          <x14:formula1>
            <xm:f>config!$H$20:$H$21</xm:f>
          </x14:formula1>
          <xm:sqref>E20:E403</xm:sqref>
        </x14:dataValidation>
        <x14:dataValidation type="list" allowBlank="1" showInputMessage="1" showErrorMessage="1" errorTitle="Fehlerhafte Eingabe" error="Bitte geben Sie für Geschlecht einen der folgenden Werte ein:_x000a_männlich, weiblich oder divers">
          <x14:formula1>
            <xm:f>config!$D$20:$D$22</xm:f>
          </x14:formula1>
          <xm:sqref>C20:C403</xm:sqref>
        </x14:dataValidation>
        <x14:dataValidation type="list" allowBlank="1" showInputMessage="1" showErrorMessage="1" errorTitle="Fehlerhafte Eingabe" error="Bitte wählen Sie eine gültige Leistung (siehe Tabelle &quot;Beschäftigungsgruppe Honorare&quot;) aus! ">
          <x14:formula1>
            <xm:f>IF(E20="organisatorisch",config!$N$20:$N$26,IF(E20="künstlerisch",config!$O$20:$O$23,""))</xm:f>
          </x14:formula1>
          <xm:sqref>F20:F403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20"/>
  <sheetViews>
    <sheetView showGridLines="0" showRowColHeaders="0" workbookViewId="0">
      <selection activeCell="D23" sqref="D23"/>
    </sheetView>
  </sheetViews>
  <sheetFormatPr baseColWidth="10" defaultRowHeight="12.75" x14ac:dyDescent="0.2"/>
  <cols>
    <col min="1" max="1" width="3.7109375" style="37" customWidth="1"/>
    <col min="2" max="2" width="116.5703125" style="9" customWidth="1"/>
    <col min="3" max="3" width="17.28515625" style="9" customWidth="1"/>
    <col min="4" max="7" width="25.7109375" style="8" hidden="1" customWidth="1"/>
    <col min="8" max="8" width="11.42578125" customWidth="1"/>
    <col min="9" max="14" width="11.42578125" hidden="1" customWidth="1"/>
    <col min="15" max="17" width="11.42578125" customWidth="1"/>
  </cols>
  <sheetData>
    <row r="1" spans="1:13" ht="30" customHeight="1" x14ac:dyDescent="0.2">
      <c r="B1" s="10" t="s">
        <v>703</v>
      </c>
      <c r="C1" s="10"/>
    </row>
    <row r="2" spans="1:13" ht="9.9499999999999993" customHeight="1" x14ac:dyDescent="0.2">
      <c r="B2" s="10"/>
      <c r="C2" s="10"/>
    </row>
    <row r="3" spans="1:13" ht="15" customHeight="1" x14ac:dyDescent="0.2">
      <c r="B3" s="36" t="s">
        <v>26</v>
      </c>
      <c r="C3" s="8"/>
    </row>
    <row r="4" spans="1:13" ht="15" customHeight="1" x14ac:dyDescent="0.2">
      <c r="A4" s="4"/>
      <c r="B4" s="296" t="s">
        <v>43</v>
      </c>
      <c r="C4" s="296"/>
      <c r="D4" s="296"/>
      <c r="E4" s="296"/>
      <c r="F4" s="296"/>
    </row>
    <row r="5" spans="1:13" ht="15" customHeight="1" x14ac:dyDescent="0.2">
      <c r="A5" s="4"/>
      <c r="B5" s="296" t="s">
        <v>110</v>
      </c>
      <c r="C5" s="296"/>
      <c r="D5" s="296"/>
      <c r="E5" s="296"/>
      <c r="F5" s="296"/>
    </row>
    <row r="6" spans="1:13" ht="15" customHeight="1" x14ac:dyDescent="0.2">
      <c r="A6" s="4"/>
      <c r="B6" s="296" t="s">
        <v>41</v>
      </c>
      <c r="C6" s="296"/>
      <c r="D6" s="296"/>
      <c r="E6" s="296"/>
      <c r="F6" s="296"/>
    </row>
    <row r="7" spans="1:13" ht="15" customHeight="1" x14ac:dyDescent="0.2">
      <c r="A7" s="4"/>
      <c r="B7" s="296" t="s">
        <v>658</v>
      </c>
      <c r="C7" s="296"/>
      <c r="D7" s="296"/>
      <c r="E7" s="296"/>
      <c r="F7" s="296"/>
    </row>
    <row r="8" spans="1:13" s="37" customFormat="1" ht="15" customHeight="1" x14ac:dyDescent="0.2">
      <c r="A8" s="24"/>
      <c r="B8" s="296" t="s">
        <v>667</v>
      </c>
      <c r="C8" s="296"/>
      <c r="D8" s="296"/>
      <c r="E8" s="296"/>
      <c r="F8" s="296"/>
      <c r="G8" s="8"/>
    </row>
    <row r="9" spans="1:13" ht="15" customHeight="1" x14ac:dyDescent="0.2">
      <c r="A9" s="24"/>
      <c r="B9" s="296" t="s">
        <v>478</v>
      </c>
      <c r="C9" s="296"/>
      <c r="D9" s="296"/>
      <c r="E9" s="296"/>
      <c r="F9" s="296"/>
    </row>
    <row r="10" spans="1:13" s="37" customFormat="1" ht="15" customHeight="1" x14ac:dyDescent="0.2">
      <c r="A10" s="24"/>
      <c r="B10" s="298" t="s">
        <v>465</v>
      </c>
      <c r="C10" s="298"/>
      <c r="D10" s="298"/>
      <c r="E10" s="298"/>
      <c r="F10" s="298"/>
      <c r="G10" s="8"/>
    </row>
    <row r="11" spans="1:13" ht="15" customHeight="1" x14ac:dyDescent="0.2">
      <c r="A11" s="4"/>
      <c r="B11" s="296" t="s">
        <v>42</v>
      </c>
      <c r="C11" s="296"/>
      <c r="D11" s="296"/>
      <c r="E11" s="296"/>
      <c r="F11" s="296"/>
    </row>
    <row r="12" spans="1:13" s="37" customFormat="1" ht="69" customHeight="1" x14ac:dyDescent="0.2">
      <c r="B12" s="366" t="s">
        <v>673</v>
      </c>
      <c r="C12" s="366"/>
      <c r="D12" s="99"/>
      <c r="E12" s="99"/>
      <c r="F12" s="99"/>
      <c r="G12" s="99"/>
    </row>
    <row r="13" spans="1:13" ht="9.9499999999999993" customHeight="1" thickBot="1" x14ac:dyDescent="0.25"/>
    <row r="14" spans="1:13" s="8" customFormat="1" ht="19.5" customHeight="1" x14ac:dyDescent="0.2">
      <c r="B14" s="364" t="s">
        <v>2</v>
      </c>
      <c r="C14" s="362" t="s">
        <v>21</v>
      </c>
      <c r="D14" s="359" t="s">
        <v>502</v>
      </c>
      <c r="E14" s="360"/>
      <c r="F14" s="360"/>
      <c r="G14" s="361"/>
    </row>
    <row r="15" spans="1:13" s="8" customFormat="1" ht="19.5" customHeight="1" thickBot="1" x14ac:dyDescent="0.25">
      <c r="B15" s="365"/>
      <c r="C15" s="363"/>
      <c r="D15" s="164" t="s">
        <v>14</v>
      </c>
      <c r="E15" s="165" t="s">
        <v>15</v>
      </c>
      <c r="F15" s="165" t="s">
        <v>16</v>
      </c>
      <c r="G15" s="166" t="s">
        <v>125</v>
      </c>
      <c r="J15" s="8" t="s">
        <v>9</v>
      </c>
      <c r="K15" s="8" t="s">
        <v>17</v>
      </c>
      <c r="L15" s="8" t="s">
        <v>18</v>
      </c>
      <c r="M15" s="8" t="s">
        <v>19</v>
      </c>
    </row>
    <row r="16" spans="1:13" ht="165.75" x14ac:dyDescent="0.2">
      <c r="B16" s="27" t="s">
        <v>682</v>
      </c>
      <c r="C16" s="100">
        <v>1</v>
      </c>
      <c r="D16" s="167" t="str">
        <f t="shared" ref="D16:G20" si="0">"Schema " &amp; $I16 &amp; J$15 &amp; "
" &amp; TEXT(J16,"##.##0,00") &amp; " €"</f>
        <v>Schema 1a
1.718,00 €</v>
      </c>
      <c r="E16" s="168" t="str">
        <f t="shared" si="0"/>
        <v>Schema 1b
1.859,00 €</v>
      </c>
      <c r="F16" s="168" t="str">
        <f t="shared" si="0"/>
        <v>Schema 1c
2.028,00 €</v>
      </c>
      <c r="G16" s="169" t="str">
        <f t="shared" si="0"/>
        <v>Schema 1d
2.208,00 €</v>
      </c>
      <c r="I16">
        <v>1</v>
      </c>
      <c r="J16">
        <v>1718</v>
      </c>
      <c r="K16">
        <v>1859</v>
      </c>
      <c r="L16">
        <v>2028</v>
      </c>
      <c r="M16">
        <v>2208</v>
      </c>
    </row>
    <row r="17" spans="2:13" ht="127.5" x14ac:dyDescent="0.2">
      <c r="B17" s="25" t="s">
        <v>683</v>
      </c>
      <c r="C17" s="101">
        <v>2</v>
      </c>
      <c r="D17" s="170" t="str">
        <f t="shared" si="0"/>
        <v>Schema 2a
2.282,00 €</v>
      </c>
      <c r="E17" s="171" t="str">
        <f t="shared" si="0"/>
        <v>Schema 2b
2.648,00 €</v>
      </c>
      <c r="F17" s="171" t="str">
        <f t="shared" si="0"/>
        <v>Schema 2c
3.010,00 €</v>
      </c>
      <c r="G17" s="172" t="str">
        <f t="shared" si="0"/>
        <v>Schema 2d
3.377,00 €</v>
      </c>
      <c r="I17">
        <v>2</v>
      </c>
      <c r="J17">
        <v>2282</v>
      </c>
      <c r="K17">
        <v>2648</v>
      </c>
      <c r="L17">
        <v>3010</v>
      </c>
      <c r="M17">
        <v>3377</v>
      </c>
    </row>
    <row r="18" spans="2:13" ht="178.5" x14ac:dyDescent="0.2">
      <c r="B18" s="25" t="s">
        <v>684</v>
      </c>
      <c r="C18" s="101">
        <v>3</v>
      </c>
      <c r="D18" s="170" t="str">
        <f t="shared" si="0"/>
        <v>Schema 3a
2.531,00 €</v>
      </c>
      <c r="E18" s="171" t="str">
        <f t="shared" si="0"/>
        <v>Schema 3b
2.939,00 €</v>
      </c>
      <c r="F18" s="171" t="str">
        <f t="shared" si="0"/>
        <v>Schema 3c
3.352,00 €</v>
      </c>
      <c r="G18" s="172" t="str">
        <f t="shared" si="0"/>
        <v>Schema 3d
3.761,00 €</v>
      </c>
      <c r="I18">
        <v>3</v>
      </c>
      <c r="J18">
        <v>2531</v>
      </c>
      <c r="K18">
        <v>2939</v>
      </c>
      <c r="L18">
        <v>3352</v>
      </c>
      <c r="M18">
        <v>3761</v>
      </c>
    </row>
    <row r="19" spans="2:13" ht="255" x14ac:dyDescent="0.2">
      <c r="B19" s="25" t="s">
        <v>685</v>
      </c>
      <c r="C19" s="101">
        <v>4</v>
      </c>
      <c r="D19" s="170" t="str">
        <f t="shared" si="0"/>
        <v>Schema 4a
2.872,00 €</v>
      </c>
      <c r="E19" s="171" t="str">
        <f t="shared" si="0"/>
        <v>Schema 4b
3.332,00 €</v>
      </c>
      <c r="F19" s="171" t="str">
        <f t="shared" si="0"/>
        <v>Schema 4c
3.790,00 €</v>
      </c>
      <c r="G19" s="172" t="str">
        <f t="shared" si="0"/>
        <v>Schema 4d
4.254,00 €</v>
      </c>
      <c r="H19" s="55"/>
      <c r="I19">
        <v>4</v>
      </c>
      <c r="J19">
        <v>2872</v>
      </c>
      <c r="K19">
        <v>3332</v>
      </c>
      <c r="L19">
        <v>3790</v>
      </c>
      <c r="M19">
        <v>4254</v>
      </c>
    </row>
    <row r="20" spans="2:13" ht="166.5" thickBot="1" x14ac:dyDescent="0.25">
      <c r="B20" s="26" t="s">
        <v>686</v>
      </c>
      <c r="C20" s="102">
        <v>5</v>
      </c>
      <c r="D20" s="173" t="str">
        <f t="shared" si="0"/>
        <v>Schema 5a
3.741,00 €</v>
      </c>
      <c r="E20" s="174" t="str">
        <f t="shared" si="0"/>
        <v>Schema 5b
4.307,50 €</v>
      </c>
      <c r="F20" s="174" t="str">
        <f t="shared" si="0"/>
        <v>Schema 5c
4.875,50 €</v>
      </c>
      <c r="G20" s="175" t="str">
        <f t="shared" si="0"/>
        <v>Schema 5d
5.442,50 €</v>
      </c>
      <c r="I20">
        <v>5</v>
      </c>
      <c r="J20">
        <v>3741</v>
      </c>
      <c r="K20">
        <v>4307.5</v>
      </c>
      <c r="L20">
        <v>4875.5</v>
      </c>
      <c r="M20">
        <v>5442.5</v>
      </c>
    </row>
  </sheetData>
  <sheetProtection algorithmName="SHA-512" hashValue="V9XtCC1xdJ39R6nWwgtSfY609DfErGHe6uG4arb3ZZ5JcY8qByOOgl/709jyMoBy1jI10CvOrFQXT3X1rpiOMA==" saltValue="ZYL3Yl95eUmlPpIzk792Bg==" spinCount="100000" sheet="1" objects="1" scenarios="1"/>
  <customSheetViews>
    <customSheetView guid="{9D15207E-DBB1-4CFD-97C8-9549EF36DB0E}" showGridLines="0" showRowCol="0" fitToPage="1" hiddenColumns="1" topLeftCell="A10">
      <selection activeCell="P19" sqref="P19"/>
      <pageMargins left="0.7" right="0.7" top="0.78740157499999996" bottom="0.78740157499999996" header="0.3" footer="0.3"/>
      <pageSetup paperSize="9" scale="67" orientation="landscape"/>
    </customSheetView>
    <customSheetView guid="{5F75C85D-E9C4-4DB9-B9DE-482AE3126600}" showGridLines="0" showRowCol="0" fitToPage="1" hiddenColumns="1" topLeftCell="A10">
      <selection activeCell="P19" sqref="P19"/>
      <pageMargins left="0.7" right="0.7" top="0.78740157499999996" bottom="0.78740157499999996" header="0.3" footer="0.3"/>
      <pageSetup paperSize="9" scale="67" orientation="landscape"/>
    </customSheetView>
  </customSheetViews>
  <mergeCells count="12">
    <mergeCell ref="B10:F10"/>
    <mergeCell ref="B11:F11"/>
    <mergeCell ref="D14:G14"/>
    <mergeCell ref="C14:C15"/>
    <mergeCell ref="B14:B15"/>
    <mergeCell ref="B12:C12"/>
    <mergeCell ref="B9:F9"/>
    <mergeCell ref="B4:F4"/>
    <mergeCell ref="B5:F5"/>
    <mergeCell ref="B6:F6"/>
    <mergeCell ref="B7:F7"/>
    <mergeCell ref="B8:F8"/>
  </mergeCells>
  <hyperlinks>
    <hyperlink ref="E7" location="'Mitarbeiter 2022'!A1" display="   Mitarbeiter 2022"/>
    <hyperlink ref="B7" location="Angestellte!A1" display="   Angestellte"/>
    <hyperlink ref="B5" location="'Angaben zur Institution'!A1" display="    Angaben zur Insitution"/>
    <hyperlink ref="B4" location="Erläuterungen!A1" display="    Erläuterungen"/>
    <hyperlink ref="B11" location="Hilfe!A1" display="    Hilfe (?)"/>
    <hyperlink ref="B6" location="'Einnahmen und Ausgaben'!A1" display="    Einnahmen und Ausgaben"/>
    <hyperlink ref="B9" location="'Gehaltsschema 2022'!A1" display="    Gehaltsschema 2022"/>
    <hyperlink ref="B9:C9" location="Beschäftigungsgruppen!A1" display="   Beschäftigungsgruppen"/>
    <hyperlink ref="B10" location="'Gehaltsschema 2022'!A1" display="    Gehaltsschema 2022"/>
    <hyperlink ref="B10:C10" location="'Beschäftigungsgruppen Honorare'!A1" display="      Beschäftigungsgruppen Honorare"/>
    <hyperlink ref="B8" location="Angestellte!A1" display="   Angestellte"/>
    <hyperlink ref="B8:C8" location="'Honorare 2023'!A1" display="Honorare 2023"/>
    <hyperlink ref="B7:F7" location="'Personal 2022'!A1" display="      Personal 2022"/>
    <hyperlink ref="B8:F8" location="'Honorare 2022'!A1" display="      Honorare 2022"/>
  </hyperlinks>
  <pageMargins left="0.7" right="0.7" top="0.78740157499999996" bottom="0.78740157499999996"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P45"/>
  <sheetViews>
    <sheetView showGridLines="0" topLeftCell="A4" zoomScaleNormal="100" workbookViewId="0">
      <selection activeCell="D23" sqref="D23"/>
    </sheetView>
  </sheetViews>
  <sheetFormatPr baseColWidth="10" defaultColWidth="11.42578125" defaultRowHeight="12.75" x14ac:dyDescent="0.2"/>
  <cols>
    <col min="1" max="1" width="3.7109375" style="37" customWidth="1"/>
    <col min="2" max="2" width="116.5703125" style="9" customWidth="1"/>
    <col min="3" max="3" width="27.140625" style="9" customWidth="1"/>
    <col min="4" max="4" width="19.85546875" style="9" hidden="1" customWidth="1"/>
    <col min="5" max="5" width="22.28515625" style="8" hidden="1" customWidth="1"/>
    <col min="6" max="6" width="25.42578125" style="8" hidden="1" customWidth="1"/>
    <col min="7" max="8" width="15.7109375" style="8" hidden="1" customWidth="1"/>
    <col min="9" max="11" width="11.42578125" style="37" hidden="1" customWidth="1"/>
    <col min="12" max="12" width="25.140625" style="37" hidden="1" customWidth="1"/>
    <col min="13" max="15" width="11.42578125" style="37" hidden="1" customWidth="1"/>
    <col min="16" max="30" width="0" style="37" hidden="1" customWidth="1"/>
    <col min="31" max="16384" width="11.42578125" style="37"/>
  </cols>
  <sheetData>
    <row r="1" spans="1:16" ht="30" customHeight="1" x14ac:dyDescent="0.2">
      <c r="B1" s="10" t="s">
        <v>463</v>
      </c>
      <c r="C1" s="10"/>
      <c r="D1" s="10"/>
    </row>
    <row r="2" spans="1:16" ht="9.9499999999999993" customHeight="1" x14ac:dyDescent="0.2">
      <c r="B2" s="10"/>
      <c r="C2" s="10"/>
      <c r="D2" s="10"/>
    </row>
    <row r="3" spans="1:16" ht="15" customHeight="1" x14ac:dyDescent="0.2">
      <c r="B3" s="36" t="s">
        <v>26</v>
      </c>
      <c r="C3" s="8"/>
      <c r="D3" s="8"/>
    </row>
    <row r="4" spans="1:16" ht="15" customHeight="1" x14ac:dyDescent="0.2">
      <c r="A4" s="4"/>
      <c r="B4" s="296" t="s">
        <v>43</v>
      </c>
      <c r="C4" s="296"/>
      <c r="D4" s="296"/>
      <c r="E4" s="296"/>
      <c r="F4" s="296"/>
      <c r="G4" s="296"/>
    </row>
    <row r="5" spans="1:16" ht="15" customHeight="1" x14ac:dyDescent="0.2">
      <c r="A5" s="4"/>
      <c r="B5" s="296" t="s">
        <v>110</v>
      </c>
      <c r="C5" s="296"/>
      <c r="D5" s="296"/>
      <c r="E5" s="296"/>
      <c r="F5" s="296"/>
      <c r="G5" s="296"/>
    </row>
    <row r="6" spans="1:16" ht="15" customHeight="1" x14ac:dyDescent="0.2">
      <c r="A6" s="4"/>
      <c r="B6" s="296" t="s">
        <v>41</v>
      </c>
      <c r="C6" s="296"/>
      <c r="D6" s="296"/>
      <c r="E6" s="296"/>
      <c r="F6" s="296"/>
      <c r="G6" s="296"/>
    </row>
    <row r="7" spans="1:16" ht="15" customHeight="1" x14ac:dyDescent="0.2">
      <c r="A7" s="4"/>
      <c r="B7" s="298" t="s">
        <v>659</v>
      </c>
      <c r="C7" s="296"/>
      <c r="D7" s="296"/>
      <c r="E7" s="296"/>
      <c r="F7" s="296"/>
      <c r="G7" s="296"/>
    </row>
    <row r="8" spans="1:16" ht="15" customHeight="1" x14ac:dyDescent="0.2">
      <c r="A8" s="24"/>
      <c r="B8" s="296" t="s">
        <v>667</v>
      </c>
      <c r="C8" s="296"/>
      <c r="D8" s="296"/>
      <c r="E8" s="296"/>
      <c r="F8" s="296"/>
      <c r="G8" s="296"/>
      <c r="H8" s="149"/>
    </row>
    <row r="9" spans="1:16" ht="15" customHeight="1" x14ac:dyDescent="0.2">
      <c r="A9" s="24"/>
      <c r="B9" s="296" t="s">
        <v>477</v>
      </c>
      <c r="C9" s="296"/>
      <c r="D9" s="296"/>
      <c r="E9" s="296"/>
      <c r="F9" s="296"/>
      <c r="G9" s="296"/>
      <c r="I9" s="182"/>
      <c r="J9" s="182"/>
      <c r="K9" s="182"/>
      <c r="L9" s="182"/>
    </row>
    <row r="10" spans="1:16" ht="15" customHeight="1" x14ac:dyDescent="0.2">
      <c r="A10" s="24"/>
      <c r="B10" s="298" t="s">
        <v>476</v>
      </c>
      <c r="C10" s="298"/>
      <c r="D10" s="298"/>
      <c r="E10" s="298"/>
      <c r="F10" s="298"/>
      <c r="G10" s="298"/>
      <c r="I10" s="182"/>
      <c r="J10" s="182"/>
      <c r="K10" s="182"/>
      <c r="L10" s="182"/>
    </row>
    <row r="11" spans="1:16" ht="15" customHeight="1" x14ac:dyDescent="0.2">
      <c r="A11" s="4"/>
      <c r="B11" s="296" t="s">
        <v>42</v>
      </c>
      <c r="C11" s="296"/>
      <c r="D11" s="296"/>
      <c r="E11" s="296"/>
      <c r="F11" s="296"/>
      <c r="G11" s="296"/>
      <c r="I11" s="182"/>
      <c r="J11" s="182"/>
      <c r="K11" s="182"/>
      <c r="L11" s="182"/>
    </row>
    <row r="12" spans="1:16" ht="20.25" customHeight="1" x14ac:dyDescent="0.2">
      <c r="F12" s="142"/>
      <c r="G12" s="142"/>
      <c r="H12" s="142"/>
      <c r="I12" s="182"/>
      <c r="J12" s="182"/>
      <c r="K12" s="182"/>
      <c r="L12" s="182"/>
    </row>
    <row r="13" spans="1:16" ht="39.75" customHeight="1" x14ac:dyDescent="0.2">
      <c r="B13" s="371" t="s">
        <v>674</v>
      </c>
      <c r="C13" s="371"/>
      <c r="F13" s="142"/>
      <c r="G13" s="142"/>
      <c r="H13" s="142"/>
      <c r="I13" s="182"/>
      <c r="J13" s="182"/>
      <c r="K13" s="182"/>
      <c r="L13" s="182"/>
    </row>
    <row r="14" spans="1:16" ht="16.5" customHeight="1" thickBot="1" x14ac:dyDescent="0.25">
      <c r="F14" s="143"/>
      <c r="G14" s="143"/>
      <c r="H14" s="143"/>
    </row>
    <row r="15" spans="1:16" s="8" customFormat="1" ht="19.5" customHeight="1" x14ac:dyDescent="0.2">
      <c r="B15" s="369" t="s">
        <v>531</v>
      </c>
      <c r="C15" s="362" t="s">
        <v>638</v>
      </c>
      <c r="D15" s="367" t="s">
        <v>528</v>
      </c>
      <c r="E15" s="367" t="s">
        <v>529</v>
      </c>
      <c r="F15" s="367" t="s">
        <v>530</v>
      </c>
      <c r="G15" s="144"/>
      <c r="H15" s="144"/>
      <c r="J15" s="186"/>
      <c r="K15" s="185"/>
      <c r="L15" s="185"/>
      <c r="M15" s="185"/>
      <c r="N15" s="183"/>
      <c r="O15" s="183"/>
      <c r="P15" s="183"/>
    </row>
    <row r="16" spans="1:16" s="8" customFormat="1" ht="19.5" customHeight="1" thickBot="1" x14ac:dyDescent="0.25">
      <c r="B16" s="370"/>
      <c r="C16" s="363"/>
      <c r="D16" s="368"/>
      <c r="E16" s="368"/>
      <c r="F16" s="368"/>
      <c r="G16" s="145"/>
      <c r="H16" s="145"/>
      <c r="J16" s="186" t="s">
        <v>542</v>
      </c>
      <c r="K16" s="185" t="s">
        <v>543</v>
      </c>
      <c r="L16" s="185" t="s">
        <v>544</v>
      </c>
      <c r="M16" s="185"/>
      <c r="N16" s="183"/>
      <c r="O16" s="183"/>
      <c r="P16" s="183"/>
    </row>
    <row r="17" spans="2:16" ht="25.5" x14ac:dyDescent="0.2">
      <c r="B17" s="27" t="s">
        <v>687</v>
      </c>
      <c r="C17" s="100">
        <v>1</v>
      </c>
      <c r="D17" s="147">
        <v>19.54</v>
      </c>
      <c r="E17" s="147">
        <v>25</v>
      </c>
      <c r="F17" s="147">
        <v>30.6</v>
      </c>
      <c r="G17" s="146"/>
      <c r="H17" s="146"/>
      <c r="I17" s="201">
        <v>1</v>
      </c>
      <c r="J17" s="183">
        <v>19.54</v>
      </c>
      <c r="K17" s="184">
        <v>25</v>
      </c>
      <c r="L17" s="184">
        <v>30.6</v>
      </c>
      <c r="M17" s="184"/>
      <c r="N17" s="116"/>
      <c r="O17" s="116"/>
      <c r="P17" s="116"/>
    </row>
    <row r="18" spans="2:16" ht="76.5" x14ac:dyDescent="0.2">
      <c r="B18" s="27" t="s">
        <v>688</v>
      </c>
      <c r="C18" s="101">
        <v>2</v>
      </c>
      <c r="D18" s="147">
        <v>25.96</v>
      </c>
      <c r="E18" s="147">
        <v>37</v>
      </c>
      <c r="F18" s="147">
        <v>49.49</v>
      </c>
      <c r="G18" s="146"/>
      <c r="H18" s="146"/>
      <c r="I18" s="201">
        <v>2</v>
      </c>
      <c r="J18" s="183">
        <v>25.96</v>
      </c>
      <c r="K18" s="184">
        <v>37</v>
      </c>
      <c r="L18" s="184">
        <v>49.49</v>
      </c>
      <c r="M18" s="184"/>
      <c r="N18" s="116"/>
      <c r="O18" s="116"/>
      <c r="P18" s="116"/>
    </row>
    <row r="19" spans="2:16" ht="51" x14ac:dyDescent="0.2">
      <c r="B19" s="27" t="s">
        <v>689</v>
      </c>
      <c r="C19" s="101">
        <v>3</v>
      </c>
      <c r="D19" s="147">
        <v>28.79</v>
      </c>
      <c r="E19" s="147">
        <v>42</v>
      </c>
      <c r="F19" s="147">
        <v>55.18</v>
      </c>
      <c r="G19" s="146"/>
      <c r="H19" s="146"/>
      <c r="I19" s="201">
        <v>3</v>
      </c>
      <c r="J19" s="183">
        <v>28.79</v>
      </c>
      <c r="K19" s="184">
        <v>42</v>
      </c>
      <c r="L19" s="184">
        <v>55.18</v>
      </c>
      <c r="M19" s="184"/>
      <c r="N19" s="116"/>
      <c r="O19" s="116"/>
      <c r="P19" s="116"/>
    </row>
    <row r="20" spans="2:16" ht="127.5" x14ac:dyDescent="0.2">
      <c r="B20" s="27" t="s">
        <v>690</v>
      </c>
      <c r="C20" s="101">
        <v>4</v>
      </c>
      <c r="D20" s="147">
        <v>32.67</v>
      </c>
      <c r="E20" s="147">
        <v>47</v>
      </c>
      <c r="F20" s="147">
        <v>62.38</v>
      </c>
      <c r="G20" s="146"/>
      <c r="H20" s="146"/>
      <c r="I20" s="200">
        <v>4</v>
      </c>
      <c r="J20" s="183">
        <v>32.67</v>
      </c>
      <c r="K20" s="184">
        <v>47</v>
      </c>
      <c r="L20" s="184">
        <v>62.38</v>
      </c>
      <c r="M20" s="184"/>
      <c r="N20" s="116"/>
      <c r="O20" s="116"/>
      <c r="P20" s="116"/>
    </row>
    <row r="21" spans="2:16" ht="89.25" x14ac:dyDescent="0.2">
      <c r="B21" s="187" t="s">
        <v>691</v>
      </c>
      <c r="C21" s="188">
        <v>5</v>
      </c>
      <c r="D21" s="147">
        <v>39.32</v>
      </c>
      <c r="E21" s="147">
        <v>57</v>
      </c>
      <c r="F21" s="147">
        <v>75.22</v>
      </c>
      <c r="G21" s="146"/>
      <c r="H21" s="146"/>
      <c r="I21" s="201">
        <v>5</v>
      </c>
      <c r="J21" s="183">
        <v>39.32</v>
      </c>
      <c r="K21" s="184">
        <v>57</v>
      </c>
      <c r="L21" s="184">
        <v>75.22</v>
      </c>
      <c r="M21" s="184"/>
      <c r="N21" s="116"/>
      <c r="O21" s="116"/>
      <c r="P21" s="116"/>
    </row>
    <row r="22" spans="2:16" ht="51" x14ac:dyDescent="0.2">
      <c r="B22" s="25" t="s">
        <v>692</v>
      </c>
      <c r="C22" s="101">
        <v>6</v>
      </c>
      <c r="D22" s="147">
        <v>45.78</v>
      </c>
      <c r="E22" s="147">
        <v>64</v>
      </c>
      <c r="F22" s="147">
        <v>83.06</v>
      </c>
      <c r="I22" s="201">
        <v>6</v>
      </c>
      <c r="J22" s="183">
        <v>45.78</v>
      </c>
      <c r="K22" s="184">
        <v>64</v>
      </c>
      <c r="L22" s="184">
        <v>83.06</v>
      </c>
      <c r="M22" s="184"/>
      <c r="N22" s="116"/>
      <c r="O22" s="116"/>
      <c r="P22" s="116"/>
    </row>
    <row r="23" spans="2:16" ht="26.25" thickBot="1" x14ac:dyDescent="0.25">
      <c r="B23" s="189" t="s">
        <v>693</v>
      </c>
      <c r="C23" s="190">
        <v>7</v>
      </c>
      <c r="D23" s="148">
        <v>80</v>
      </c>
      <c r="E23" s="148">
        <v>80</v>
      </c>
      <c r="F23" s="148">
        <v>80</v>
      </c>
      <c r="I23" s="201">
        <v>7</v>
      </c>
      <c r="J23" s="183">
        <v>80</v>
      </c>
      <c r="K23" s="184">
        <v>80</v>
      </c>
      <c r="L23" s="184">
        <v>80</v>
      </c>
      <c r="M23" s="184"/>
      <c r="N23" s="116"/>
      <c r="O23" s="116"/>
      <c r="P23" s="116"/>
    </row>
    <row r="24" spans="2:16" ht="26.25" customHeight="1" x14ac:dyDescent="0.2">
      <c r="J24" s="116"/>
      <c r="K24" s="116"/>
      <c r="L24" s="116"/>
      <c r="M24" s="116"/>
      <c r="N24" s="116"/>
      <c r="O24" s="116"/>
      <c r="P24" s="116"/>
    </row>
    <row r="25" spans="2:16" ht="26.25" customHeight="1" thickBot="1" x14ac:dyDescent="0.25">
      <c r="J25" s="116"/>
      <c r="K25" s="116"/>
      <c r="L25" s="116"/>
      <c r="M25" s="116"/>
      <c r="N25" s="116"/>
      <c r="O25" s="116"/>
      <c r="P25" s="116"/>
    </row>
    <row r="26" spans="2:16" ht="18.75" customHeight="1" x14ac:dyDescent="0.2">
      <c r="B26" s="369" t="s">
        <v>532</v>
      </c>
      <c r="C26" s="362" t="s">
        <v>638</v>
      </c>
      <c r="D26" s="367" t="s">
        <v>533</v>
      </c>
      <c r="E26" s="367" t="s">
        <v>534</v>
      </c>
      <c r="F26" s="367" t="s">
        <v>535</v>
      </c>
      <c r="G26" s="367" t="s">
        <v>536</v>
      </c>
    </row>
    <row r="27" spans="2:16" ht="18.75" customHeight="1" thickBot="1" x14ac:dyDescent="0.25">
      <c r="B27" s="370"/>
      <c r="C27" s="363"/>
      <c r="D27" s="368"/>
      <c r="E27" s="368"/>
      <c r="F27" s="368"/>
      <c r="G27" s="368"/>
      <c r="J27" s="37" t="s">
        <v>9</v>
      </c>
      <c r="K27" s="37" t="s">
        <v>17</v>
      </c>
      <c r="L27" s="37" t="s">
        <v>18</v>
      </c>
      <c r="M27" s="116" t="s">
        <v>19</v>
      </c>
    </row>
    <row r="28" spans="2:16" ht="102" x14ac:dyDescent="0.2">
      <c r="B28" s="284" t="s">
        <v>702</v>
      </c>
      <c r="C28" s="195">
        <v>8</v>
      </c>
      <c r="D28" s="192">
        <v>350</v>
      </c>
      <c r="E28" s="191">
        <v>174</v>
      </c>
      <c r="F28" s="191">
        <v>150</v>
      </c>
      <c r="G28" s="191">
        <v>95</v>
      </c>
      <c r="I28" s="199">
        <v>1</v>
      </c>
      <c r="J28" s="198">
        <f>D28</f>
        <v>350</v>
      </c>
      <c r="K28" s="198">
        <f>E28</f>
        <v>174</v>
      </c>
      <c r="L28" s="198">
        <f t="shared" ref="K28:M31" si="0">F28</f>
        <v>150</v>
      </c>
      <c r="M28" s="198">
        <f>G28</f>
        <v>95</v>
      </c>
    </row>
    <row r="29" spans="2:16" ht="63.75" x14ac:dyDescent="0.2">
      <c r="B29" s="27" t="s">
        <v>694</v>
      </c>
      <c r="C29" s="196">
        <v>9</v>
      </c>
      <c r="D29" s="192">
        <v>500</v>
      </c>
      <c r="E29" s="191">
        <v>200</v>
      </c>
      <c r="F29" s="191">
        <v>200</v>
      </c>
      <c r="G29" s="191">
        <v>190</v>
      </c>
      <c r="I29" s="199">
        <v>2</v>
      </c>
      <c r="J29" s="198">
        <f t="shared" ref="J29:J31" si="1">D29</f>
        <v>500</v>
      </c>
      <c r="K29" s="198">
        <f t="shared" si="0"/>
        <v>200</v>
      </c>
      <c r="L29" s="198">
        <f t="shared" si="0"/>
        <v>200</v>
      </c>
      <c r="M29" s="198">
        <f t="shared" si="0"/>
        <v>190</v>
      </c>
    </row>
    <row r="30" spans="2:16" ht="63.75" x14ac:dyDescent="0.2">
      <c r="B30" s="27" t="s">
        <v>695</v>
      </c>
      <c r="C30" s="196">
        <v>10</v>
      </c>
      <c r="D30" s="192">
        <v>800</v>
      </c>
      <c r="E30" s="191">
        <v>250</v>
      </c>
      <c r="F30" s="191">
        <v>250</v>
      </c>
      <c r="G30" s="191">
        <v>315</v>
      </c>
      <c r="I30" s="199">
        <v>3</v>
      </c>
      <c r="J30" s="198">
        <f t="shared" si="1"/>
        <v>800</v>
      </c>
      <c r="K30" s="198">
        <f t="shared" si="0"/>
        <v>250</v>
      </c>
      <c r="L30" s="198">
        <f t="shared" si="0"/>
        <v>250</v>
      </c>
      <c r="M30" s="198">
        <f t="shared" si="0"/>
        <v>315</v>
      </c>
    </row>
    <row r="31" spans="2:16" ht="51.75" thickBot="1" x14ac:dyDescent="0.25">
      <c r="B31" s="26" t="s">
        <v>696</v>
      </c>
      <c r="C31" s="197">
        <v>11</v>
      </c>
      <c r="D31" s="193">
        <v>1500</v>
      </c>
      <c r="E31" s="194">
        <v>350</v>
      </c>
      <c r="F31" s="194">
        <v>400</v>
      </c>
      <c r="G31" s="194">
        <v>500</v>
      </c>
      <c r="I31" s="199">
        <v>4</v>
      </c>
      <c r="J31" s="198">
        <f t="shared" si="1"/>
        <v>1500</v>
      </c>
      <c r="K31" s="198">
        <f t="shared" si="0"/>
        <v>350</v>
      </c>
      <c r="L31" s="198">
        <f t="shared" si="0"/>
        <v>400</v>
      </c>
      <c r="M31" s="198">
        <f t="shared" si="0"/>
        <v>500</v>
      </c>
    </row>
    <row r="34" spans="10:13" x14ac:dyDescent="0.2">
      <c r="J34" s="37" t="s">
        <v>526</v>
      </c>
      <c r="K34" s="37">
        <v>1</v>
      </c>
      <c r="M34" s="37" t="s">
        <v>537</v>
      </c>
    </row>
    <row r="35" spans="10:13" x14ac:dyDescent="0.2">
      <c r="J35" s="37" t="s">
        <v>98</v>
      </c>
      <c r="K35" s="37">
        <v>2</v>
      </c>
      <c r="M35" s="37">
        <v>1</v>
      </c>
    </row>
    <row r="36" spans="10:13" x14ac:dyDescent="0.2">
      <c r="J36" s="37" t="s">
        <v>46</v>
      </c>
      <c r="K36" s="37">
        <v>3</v>
      </c>
      <c r="M36" s="37">
        <v>2</v>
      </c>
    </row>
    <row r="37" spans="10:13" x14ac:dyDescent="0.2">
      <c r="J37" s="37" t="s">
        <v>527</v>
      </c>
      <c r="K37" s="37">
        <v>4</v>
      </c>
      <c r="M37" s="37">
        <v>3</v>
      </c>
    </row>
    <row r="38" spans="10:13" x14ac:dyDescent="0.2">
      <c r="M38" s="37">
        <v>4</v>
      </c>
    </row>
    <row r="39" spans="10:13" x14ac:dyDescent="0.2">
      <c r="M39" s="37">
        <v>5</v>
      </c>
    </row>
    <row r="40" spans="10:13" x14ac:dyDescent="0.2">
      <c r="M40" s="37">
        <v>6</v>
      </c>
    </row>
    <row r="41" spans="10:13" x14ac:dyDescent="0.2">
      <c r="M41" s="37">
        <v>7</v>
      </c>
    </row>
    <row r="42" spans="10:13" x14ac:dyDescent="0.2">
      <c r="M42" s="37">
        <v>8</v>
      </c>
    </row>
    <row r="43" spans="10:13" x14ac:dyDescent="0.2">
      <c r="M43" s="37">
        <v>9</v>
      </c>
    </row>
    <row r="44" spans="10:13" x14ac:dyDescent="0.2">
      <c r="M44" s="37">
        <v>10</v>
      </c>
    </row>
    <row r="45" spans="10:13" x14ac:dyDescent="0.2">
      <c r="M45" s="37">
        <v>11</v>
      </c>
    </row>
  </sheetData>
  <sheetProtection sheet="1" objects="1" scenarios="1"/>
  <mergeCells count="20">
    <mergeCell ref="B4:G4"/>
    <mergeCell ref="B5:G5"/>
    <mergeCell ref="B6:G6"/>
    <mergeCell ref="B7:G7"/>
    <mergeCell ref="B8:G8"/>
    <mergeCell ref="G26:G27"/>
    <mergeCell ref="B15:B16"/>
    <mergeCell ref="C15:C16"/>
    <mergeCell ref="E15:E16"/>
    <mergeCell ref="B9:G9"/>
    <mergeCell ref="B10:G10"/>
    <mergeCell ref="B11:G11"/>
    <mergeCell ref="D15:D16"/>
    <mergeCell ref="F15:F16"/>
    <mergeCell ref="B26:B27"/>
    <mergeCell ref="C26:C27"/>
    <mergeCell ref="D26:D27"/>
    <mergeCell ref="E26:E27"/>
    <mergeCell ref="F26:F27"/>
    <mergeCell ref="B13:C13"/>
  </mergeCells>
  <hyperlinks>
    <hyperlink ref="F7" location="'Mitarbeiter 2022'!A1" display="   Mitarbeiter 2022"/>
    <hyperlink ref="B7" location="Angestellte!A1" display="   Angestellte"/>
    <hyperlink ref="B5" location="'Angaben zur Institution'!A1" display="    Angaben zur Insitution"/>
    <hyperlink ref="B4" location="Erläuterungen!A1" display="    Erläuterungen"/>
    <hyperlink ref="B11" location="Hilfe!A1" display="    Hilfe (?)"/>
    <hyperlink ref="B6" location="'Einnahmen und Ausgaben'!A1" display="    Einnahmen und Ausgaben"/>
    <hyperlink ref="B9" location="'Gehaltsschema 2022'!A1" display="    Gehaltsschema 2022"/>
    <hyperlink ref="B9:C9" location="Beschäftigungsgruppen!A1" display="   Beschäftigungsgruppen"/>
    <hyperlink ref="B10" location="'Gehaltsschema 2022'!A1" display="    Gehaltsschema 2022"/>
    <hyperlink ref="B10:C10" location="'Beschäftigungsgruppen Honorare'!A1" display="      Beschäftigungsgruppen Honorare"/>
    <hyperlink ref="B8" location="Angestellte!A1" display="   Angestellte"/>
    <hyperlink ref="B8:C8" location="'Honorare 2023'!A1" display="Honorare 2023"/>
    <hyperlink ref="B7:G7" location="'Personal 2022'!A1" display="      Personal 2022"/>
    <hyperlink ref="B8:G8" location="'Honorare 2022'!A1" display="      Honorare 2022"/>
  </hyperlinks>
  <pageMargins left="0.7" right="0.7" top="0.78740157499999996" bottom="0.78740157499999996"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54"/>
  <sheetViews>
    <sheetView showGridLines="0" showRowColHeaders="0" zoomScaleNormal="100" workbookViewId="0">
      <selection activeCell="D23" sqref="D23"/>
    </sheetView>
  </sheetViews>
  <sheetFormatPr baseColWidth="10" defaultColWidth="11.42578125" defaultRowHeight="20.100000000000001" customHeight="1" x14ac:dyDescent="0.2"/>
  <cols>
    <col min="1" max="1" width="3.7109375" style="8" customWidth="1"/>
    <col min="2" max="2" width="46.28515625" style="11" customWidth="1"/>
    <col min="3" max="3" width="49.42578125" style="30" customWidth="1"/>
    <col min="4" max="4" width="76.85546875" style="30" customWidth="1"/>
    <col min="5" max="16384" width="11.42578125" style="8"/>
  </cols>
  <sheetData>
    <row r="1" spans="1:6" ht="30" customHeight="1" x14ac:dyDescent="0.2">
      <c r="B1" s="35" t="s">
        <v>27</v>
      </c>
      <c r="C1" s="29"/>
    </row>
    <row r="2" spans="1:6" ht="9.9499999999999993" customHeight="1" x14ac:dyDescent="0.2">
      <c r="B2" s="35"/>
      <c r="C2" s="29"/>
    </row>
    <row r="3" spans="1:6" ht="15" customHeight="1" x14ac:dyDescent="0.2">
      <c r="B3" s="36" t="s">
        <v>26</v>
      </c>
      <c r="C3" s="69"/>
    </row>
    <row r="4" spans="1:6" ht="15" customHeight="1" x14ac:dyDescent="0.2">
      <c r="A4" s="4"/>
      <c r="B4" s="296" t="s">
        <v>43</v>
      </c>
      <c r="C4" s="296"/>
      <c r="D4" s="296"/>
      <c r="E4" s="296"/>
      <c r="F4" s="296"/>
    </row>
    <row r="5" spans="1:6" ht="15" customHeight="1" x14ac:dyDescent="0.2">
      <c r="A5" s="4"/>
      <c r="B5" s="296" t="s">
        <v>110</v>
      </c>
      <c r="C5" s="296"/>
      <c r="D5" s="296"/>
      <c r="E5" s="296"/>
      <c r="F5" s="296"/>
    </row>
    <row r="6" spans="1:6" ht="15" customHeight="1" x14ac:dyDescent="0.2">
      <c r="A6" s="4"/>
      <c r="B6" s="296" t="s">
        <v>41</v>
      </c>
      <c r="C6" s="296"/>
      <c r="D6" s="296"/>
      <c r="E6" s="296"/>
      <c r="F6" s="296"/>
    </row>
    <row r="7" spans="1:6" ht="15" customHeight="1" x14ac:dyDescent="0.2">
      <c r="A7" s="4"/>
      <c r="B7" s="298" t="s">
        <v>659</v>
      </c>
      <c r="C7" s="298"/>
      <c r="D7" s="298"/>
      <c r="E7" s="298"/>
      <c r="F7" s="298"/>
    </row>
    <row r="8" spans="1:6" ht="15" customHeight="1" x14ac:dyDescent="0.2">
      <c r="A8" s="24"/>
      <c r="B8" s="298" t="s">
        <v>486</v>
      </c>
      <c r="C8" s="298"/>
      <c r="D8" s="298"/>
      <c r="E8" s="298"/>
      <c r="F8" s="298"/>
    </row>
    <row r="9" spans="1:6" ht="15" customHeight="1" x14ac:dyDescent="0.2">
      <c r="A9" s="24"/>
      <c r="B9" s="296" t="s">
        <v>477</v>
      </c>
      <c r="C9" s="296"/>
      <c r="D9" s="296"/>
      <c r="E9" s="296"/>
      <c r="F9" s="296"/>
    </row>
    <row r="10" spans="1:6" ht="15" customHeight="1" x14ac:dyDescent="0.2">
      <c r="A10" s="24"/>
      <c r="B10" s="298" t="s">
        <v>465</v>
      </c>
      <c r="C10" s="298"/>
      <c r="D10" s="298"/>
      <c r="E10" s="298"/>
      <c r="F10" s="298"/>
    </row>
    <row r="11" spans="1:6" ht="15" customHeight="1" x14ac:dyDescent="0.2">
      <c r="A11" s="4"/>
      <c r="B11" s="296" t="s">
        <v>660</v>
      </c>
      <c r="C11" s="296"/>
      <c r="D11" s="296"/>
      <c r="E11" s="296"/>
      <c r="F11" s="296"/>
    </row>
    <row r="12" spans="1:6" ht="15" customHeight="1" thickBot="1" x14ac:dyDescent="0.25"/>
    <row r="13" spans="1:6" ht="20.100000000000001" customHeight="1" thickBot="1" x14ac:dyDescent="0.25">
      <c r="B13" s="31" t="s">
        <v>24</v>
      </c>
      <c r="C13" s="34" t="s">
        <v>22</v>
      </c>
      <c r="D13" s="90" t="s">
        <v>23</v>
      </c>
    </row>
    <row r="14" spans="1:6" ht="69" customHeight="1" thickBot="1" x14ac:dyDescent="0.25">
      <c r="B14" s="124" t="s">
        <v>152</v>
      </c>
      <c r="C14" s="33" t="s">
        <v>37</v>
      </c>
      <c r="D14" s="154" t="s">
        <v>172</v>
      </c>
      <c r="F14" s="155"/>
    </row>
    <row r="15" spans="1:6" ht="69" customHeight="1" x14ac:dyDescent="0.2">
      <c r="B15" s="124" t="s">
        <v>153</v>
      </c>
      <c r="C15" s="33" t="s">
        <v>167</v>
      </c>
      <c r="D15" s="154" t="s">
        <v>172</v>
      </c>
      <c r="F15" s="155"/>
    </row>
    <row r="16" spans="1:6" ht="20.100000000000001" customHeight="1" x14ac:dyDescent="0.2">
      <c r="B16" s="88" t="s">
        <v>154</v>
      </c>
      <c r="C16" s="32" t="s">
        <v>11</v>
      </c>
      <c r="D16" s="86" t="s">
        <v>107</v>
      </c>
      <c r="F16" s="155"/>
    </row>
    <row r="17" spans="2:7" ht="35.25" customHeight="1" x14ac:dyDescent="0.2">
      <c r="B17" s="88" t="s">
        <v>155</v>
      </c>
      <c r="C17" s="32" t="s">
        <v>36</v>
      </c>
      <c r="D17" s="86" t="s">
        <v>108</v>
      </c>
      <c r="F17" s="155"/>
    </row>
    <row r="18" spans="2:7" ht="20.100000000000001" customHeight="1" x14ac:dyDescent="0.2">
      <c r="B18" s="88" t="s">
        <v>156</v>
      </c>
      <c r="C18" s="32" t="s">
        <v>47</v>
      </c>
      <c r="D18" s="86" t="s">
        <v>113</v>
      </c>
      <c r="F18" s="155"/>
    </row>
    <row r="19" spans="2:7" ht="20.100000000000001" customHeight="1" x14ac:dyDescent="0.2">
      <c r="B19" s="88" t="s">
        <v>157</v>
      </c>
      <c r="C19" s="32" t="s">
        <v>38</v>
      </c>
      <c r="D19" s="86" t="s">
        <v>105</v>
      </c>
      <c r="F19" s="155"/>
    </row>
    <row r="20" spans="2:7" ht="20.100000000000001" customHeight="1" x14ac:dyDescent="0.2">
      <c r="B20" s="88" t="s">
        <v>605</v>
      </c>
      <c r="C20" s="32" t="s">
        <v>97</v>
      </c>
      <c r="D20" s="86" t="s">
        <v>106</v>
      </c>
      <c r="F20" s="155"/>
    </row>
    <row r="21" spans="2:7" ht="20.100000000000001" customHeight="1" x14ac:dyDescent="0.2">
      <c r="B21" s="88" t="s">
        <v>606</v>
      </c>
      <c r="C21" s="32" t="s">
        <v>100</v>
      </c>
      <c r="D21" s="86" t="s">
        <v>109</v>
      </c>
      <c r="F21" s="155"/>
    </row>
    <row r="22" spans="2:7" ht="45.95" customHeight="1" x14ac:dyDescent="0.2">
      <c r="B22" s="88" t="s">
        <v>607</v>
      </c>
      <c r="C22" s="32" t="s">
        <v>586</v>
      </c>
      <c r="D22" s="86" t="s">
        <v>603</v>
      </c>
      <c r="F22" s="155"/>
    </row>
    <row r="23" spans="2:7" ht="45.95" customHeight="1" x14ac:dyDescent="0.2">
      <c r="B23" s="88" t="s">
        <v>608</v>
      </c>
      <c r="C23" s="32" t="s">
        <v>602</v>
      </c>
      <c r="D23" s="86" t="s">
        <v>604</v>
      </c>
      <c r="F23" s="155"/>
    </row>
    <row r="24" spans="2:7" ht="33" customHeight="1" x14ac:dyDescent="0.2">
      <c r="B24" s="372" t="s">
        <v>479</v>
      </c>
      <c r="C24" s="373"/>
      <c r="D24" s="374"/>
      <c r="F24" s="155"/>
    </row>
    <row r="25" spans="2:7" ht="59.1" customHeight="1" x14ac:dyDescent="0.2">
      <c r="B25" s="88" t="s">
        <v>609</v>
      </c>
      <c r="C25" s="32" t="s">
        <v>144</v>
      </c>
      <c r="D25" s="86" t="s">
        <v>163</v>
      </c>
      <c r="F25" s="155"/>
    </row>
    <row r="26" spans="2:7" ht="72" customHeight="1" x14ac:dyDescent="0.2">
      <c r="B26" s="88" t="s">
        <v>610</v>
      </c>
      <c r="C26" s="32" t="s">
        <v>143</v>
      </c>
      <c r="D26" s="86" t="s">
        <v>614</v>
      </c>
      <c r="F26" s="155"/>
    </row>
    <row r="27" spans="2:7" ht="78" customHeight="1" x14ac:dyDescent="0.2">
      <c r="B27" s="88" t="s">
        <v>612</v>
      </c>
      <c r="C27" s="32" t="s">
        <v>1</v>
      </c>
      <c r="D27" s="86" t="s">
        <v>677</v>
      </c>
      <c r="F27" s="155"/>
    </row>
    <row r="28" spans="2:7" ht="87.75" customHeight="1" x14ac:dyDescent="0.2">
      <c r="B28" s="88" t="s">
        <v>611</v>
      </c>
      <c r="C28" s="32" t="s">
        <v>468</v>
      </c>
      <c r="D28" s="86" t="s">
        <v>613</v>
      </c>
      <c r="F28" s="155"/>
      <c r="G28" s="9"/>
    </row>
    <row r="29" spans="2:7" ht="110.1" customHeight="1" x14ac:dyDescent="0.2">
      <c r="B29" s="88" t="s">
        <v>615</v>
      </c>
      <c r="C29" s="32" t="s">
        <v>52</v>
      </c>
      <c r="D29" s="86" t="s">
        <v>173</v>
      </c>
      <c r="F29" s="155"/>
      <c r="G29" s="37"/>
    </row>
    <row r="30" spans="2:7" ht="48.95" customHeight="1" x14ac:dyDescent="0.2">
      <c r="B30" s="88" t="s">
        <v>616</v>
      </c>
      <c r="C30" s="32" t="s">
        <v>101</v>
      </c>
      <c r="D30" s="103" t="s">
        <v>126</v>
      </c>
      <c r="F30" s="155"/>
      <c r="G30" s="37"/>
    </row>
    <row r="31" spans="2:7" ht="110.1" customHeight="1" x14ac:dyDescent="0.2">
      <c r="B31" s="88" t="s">
        <v>617</v>
      </c>
      <c r="C31" s="32" t="s">
        <v>56</v>
      </c>
      <c r="D31" s="126" t="s">
        <v>165</v>
      </c>
      <c r="F31" s="155"/>
      <c r="G31" s="37"/>
    </row>
    <row r="32" spans="2:7" ht="30.75" customHeight="1" x14ac:dyDescent="0.2">
      <c r="B32" s="88" t="s">
        <v>619</v>
      </c>
      <c r="C32" s="32" t="s">
        <v>127</v>
      </c>
      <c r="D32" s="86" t="s">
        <v>620</v>
      </c>
      <c r="F32" s="155"/>
      <c r="G32" s="37"/>
    </row>
    <row r="33" spans="2:7" ht="46.5" customHeight="1" x14ac:dyDescent="0.2">
      <c r="B33" s="88" t="s">
        <v>618</v>
      </c>
      <c r="C33" s="32" t="s">
        <v>128</v>
      </c>
      <c r="D33" s="86" t="s">
        <v>621</v>
      </c>
      <c r="F33" s="155"/>
      <c r="G33" s="37"/>
    </row>
    <row r="34" spans="2:7" ht="33" customHeight="1" x14ac:dyDescent="0.2">
      <c r="B34" s="88" t="s">
        <v>627</v>
      </c>
      <c r="C34" s="32" t="s">
        <v>131</v>
      </c>
      <c r="D34" s="86" t="s">
        <v>132</v>
      </c>
      <c r="F34" s="155"/>
    </row>
    <row r="35" spans="2:7" ht="33" customHeight="1" x14ac:dyDescent="0.2">
      <c r="B35" s="88" t="s">
        <v>632</v>
      </c>
      <c r="C35" s="32" t="s">
        <v>130</v>
      </c>
      <c r="D35" s="86" t="s">
        <v>133</v>
      </c>
      <c r="F35" s="155"/>
    </row>
    <row r="36" spans="2:7" ht="45.95" customHeight="1" x14ac:dyDescent="0.2">
      <c r="B36" s="88" t="s">
        <v>633</v>
      </c>
      <c r="C36" s="32" t="s">
        <v>50</v>
      </c>
      <c r="D36" s="86" t="s">
        <v>166</v>
      </c>
      <c r="F36" s="155"/>
    </row>
    <row r="37" spans="2:7" ht="47.25" customHeight="1" x14ac:dyDescent="0.2">
      <c r="B37" s="88" t="s">
        <v>628</v>
      </c>
      <c r="C37" s="32" t="s">
        <v>625</v>
      </c>
      <c r="D37" s="86" t="s">
        <v>622</v>
      </c>
      <c r="F37" s="155"/>
    </row>
    <row r="38" spans="2:7" s="87" customFormat="1" ht="33" customHeight="1" x14ac:dyDescent="0.2">
      <c r="B38" s="89" t="s">
        <v>629</v>
      </c>
      <c r="C38" s="32" t="s">
        <v>626</v>
      </c>
      <c r="D38" s="86" t="s">
        <v>134</v>
      </c>
      <c r="F38" s="156"/>
    </row>
    <row r="39" spans="2:7" ht="33" customHeight="1" x14ac:dyDescent="0.2">
      <c r="B39" s="88" t="s">
        <v>630</v>
      </c>
      <c r="C39" s="32" t="s">
        <v>624</v>
      </c>
      <c r="D39" s="86" t="s">
        <v>644</v>
      </c>
      <c r="F39" s="155"/>
    </row>
    <row r="40" spans="2:7" ht="33" customHeight="1" x14ac:dyDescent="0.2">
      <c r="B40" s="88" t="s">
        <v>631</v>
      </c>
      <c r="C40" s="32" t="s">
        <v>507</v>
      </c>
      <c r="D40" s="86" t="s">
        <v>623</v>
      </c>
      <c r="F40" s="155"/>
    </row>
    <row r="41" spans="2:7" ht="32.25" customHeight="1" x14ac:dyDescent="0.2">
      <c r="B41" s="375" t="s">
        <v>480</v>
      </c>
      <c r="C41" s="376"/>
      <c r="D41" s="377"/>
      <c r="F41" s="155"/>
    </row>
    <row r="42" spans="2:7" ht="51" x14ac:dyDescent="0.2">
      <c r="B42" s="88" t="s">
        <v>634</v>
      </c>
      <c r="C42" s="32" t="s">
        <v>144</v>
      </c>
      <c r="D42" s="86" t="s">
        <v>163</v>
      </c>
      <c r="F42" s="155"/>
    </row>
    <row r="43" spans="2:7" ht="114.75" x14ac:dyDescent="0.2">
      <c r="B43" s="88" t="s">
        <v>635</v>
      </c>
      <c r="C43" s="32" t="s">
        <v>143</v>
      </c>
      <c r="D43" s="86" t="s">
        <v>662</v>
      </c>
      <c r="E43" s="155"/>
      <c r="F43" s="155"/>
    </row>
    <row r="44" spans="2:7" ht="63.75" x14ac:dyDescent="0.2">
      <c r="B44" s="88" t="s">
        <v>636</v>
      </c>
      <c r="C44" s="32" t="s">
        <v>1</v>
      </c>
      <c r="D44" s="86" t="s">
        <v>677</v>
      </c>
      <c r="E44" s="155"/>
      <c r="F44" s="155"/>
    </row>
    <row r="45" spans="2:7" ht="76.5" x14ac:dyDescent="0.2">
      <c r="B45" s="88" t="s">
        <v>670</v>
      </c>
      <c r="C45" s="32" t="s">
        <v>468</v>
      </c>
      <c r="D45" s="86" t="s">
        <v>613</v>
      </c>
      <c r="E45" s="155"/>
      <c r="F45" s="155"/>
    </row>
    <row r="46" spans="2:7" ht="145.5" customHeight="1" x14ac:dyDescent="0.2">
      <c r="B46" s="88" t="s">
        <v>637</v>
      </c>
      <c r="C46" s="32" t="s">
        <v>52</v>
      </c>
      <c r="D46" s="86" t="s">
        <v>707</v>
      </c>
      <c r="E46" s="155"/>
      <c r="F46" s="155"/>
    </row>
    <row r="47" spans="2:7" ht="51" x14ac:dyDescent="0.2">
      <c r="B47" s="88" t="s">
        <v>639</v>
      </c>
      <c r="C47" s="32" t="s">
        <v>474</v>
      </c>
      <c r="D47" s="89" t="s">
        <v>668</v>
      </c>
      <c r="F47" s="155"/>
    </row>
    <row r="48" spans="2:7" ht="24.6" customHeight="1" x14ac:dyDescent="0.2">
      <c r="B48" s="88" t="s">
        <v>649</v>
      </c>
      <c r="C48" s="32" t="s">
        <v>640</v>
      </c>
      <c r="D48" s="86" t="s">
        <v>648</v>
      </c>
      <c r="F48" s="155"/>
    </row>
    <row r="49" spans="2:6" ht="26.45" customHeight="1" x14ac:dyDescent="0.2">
      <c r="B49" s="88" t="s">
        <v>650</v>
      </c>
      <c r="C49" s="32" t="s">
        <v>641</v>
      </c>
      <c r="D49" s="86" t="s">
        <v>647</v>
      </c>
    </row>
    <row r="50" spans="2:6" ht="36" customHeight="1" x14ac:dyDescent="0.2">
      <c r="B50" s="88" t="s">
        <v>651</v>
      </c>
      <c r="C50" s="32" t="s">
        <v>642</v>
      </c>
      <c r="D50" s="86" t="s">
        <v>623</v>
      </c>
      <c r="F50" s="37"/>
    </row>
    <row r="51" spans="2:6" ht="113.1" customHeight="1" x14ac:dyDescent="0.2">
      <c r="B51" s="88" t="s">
        <v>652</v>
      </c>
      <c r="C51" s="32" t="s">
        <v>661</v>
      </c>
      <c r="D51" s="86" t="s">
        <v>669</v>
      </c>
      <c r="F51" s="37"/>
    </row>
    <row r="52" spans="2:6" ht="29.1" customHeight="1" x14ac:dyDescent="0.2">
      <c r="B52" s="88" t="s">
        <v>653</v>
      </c>
      <c r="C52" s="32" t="s">
        <v>645</v>
      </c>
      <c r="D52" s="86" t="s">
        <v>678</v>
      </c>
      <c r="F52" s="37"/>
    </row>
    <row r="53" spans="2:6" ht="29.1" customHeight="1" x14ac:dyDescent="0.2">
      <c r="B53" s="88" t="s">
        <v>654</v>
      </c>
      <c r="C53" s="32" t="s">
        <v>643</v>
      </c>
      <c r="D53" s="86" t="s">
        <v>646</v>
      </c>
      <c r="F53" s="37"/>
    </row>
    <row r="54" spans="2:6" ht="50.1" customHeight="1" x14ac:dyDescent="0.2">
      <c r="B54" s="88" t="s">
        <v>655</v>
      </c>
      <c r="C54" s="32" t="s">
        <v>624</v>
      </c>
      <c r="D54" s="86" t="s">
        <v>664</v>
      </c>
    </row>
  </sheetData>
  <sheetProtection algorithmName="SHA-512" hashValue="azoU3q7IK85Gf05TYhvnOx7ITo1VNDveFLddaOr5xL5XybJhU1hRN8DrmUc7PsmS5JOf5H/zkNiloczHPtFiRg==" saltValue="017PlibTkkDJA1qp99o37g==" spinCount="100000" sheet="1" objects="1" scenarios="1"/>
  <customSheetViews>
    <customSheetView guid="{9D15207E-DBB1-4CFD-97C8-9549EF36DB0E}" showGridLines="0" showRowCol="0" topLeftCell="A4">
      <selection activeCell="D12" sqref="D12"/>
      <pageMargins left="0.7" right="0.7" top="0.78740157499999996" bottom="0.78740157499999996" header="0.3" footer="0.3"/>
      <pageSetup paperSize="9" orientation="portrait" verticalDpi="0"/>
    </customSheetView>
    <customSheetView guid="{5F75C85D-E9C4-4DB9-B9DE-482AE3126600}" showGridLines="0" showRowCol="0" topLeftCell="A7">
      <selection activeCell="B14" sqref="B14"/>
      <pageMargins left="0.7" right="0.7" top="0.78740157499999996" bottom="0.78740157499999996" header="0.3" footer="0.3"/>
      <pageSetup paperSize="9" orientation="portrait" verticalDpi="0"/>
    </customSheetView>
  </customSheetViews>
  <mergeCells count="10">
    <mergeCell ref="B10:F10"/>
    <mergeCell ref="B11:F11"/>
    <mergeCell ref="B24:D24"/>
    <mergeCell ref="B41:D41"/>
    <mergeCell ref="B4:F4"/>
    <mergeCell ref="B5:F5"/>
    <mergeCell ref="B6:F6"/>
    <mergeCell ref="B7:F7"/>
    <mergeCell ref="B8:F8"/>
    <mergeCell ref="B9:F9"/>
  </mergeCells>
  <hyperlinks>
    <hyperlink ref="B14" location="'Angaben zur Institution'!C17" display="Tabelle &quot;Angaben zur Institution&quot; Zelle &quot;C17&quot;"/>
    <hyperlink ref="B16" location="'Angaben zur Institution'!C19" display="Tabelle &quot;Angaben zur Institution&quot; Zelle &quot;C19&quot;"/>
    <hyperlink ref="B17" location="'Angaben zur Institution'!C20" display="Tabelle &quot;Angaben zur Institution&quot; Zelle &quot;C20&quot;"/>
    <hyperlink ref="B23" location="'Einnahmen und Ausgaben'!C28" display="Tabelle &quot;Einnahmen und Ausgaben&quot; Zellen &quot;C29:C42&quot;"/>
    <hyperlink ref="B18" location="'Angaben zur Institution'!C21" display="Tabelle &quot;Angaben zur Institution&quot; Zelle &quot;C21&quot;"/>
    <hyperlink ref="B19" location="'Angaben zur Institution'!C22" display="Tabelle &quot;Angaben zur Institution&quot; Zelle &quot;C22&quot;"/>
    <hyperlink ref="B22" location="'Einnahmen und Ausgaben'!C21" display="Tabelle &quot;Einnahmen und Ausgaben&quot; Zellen &quot;C22:C26&quot;"/>
    <hyperlink ref="B20" location="'Angaben zur Institution'!C23" display="Tabelle &quot;Angaben zur Institution&quot; Zelle &quot;C23&quot;"/>
    <hyperlink ref="B21" location="'Angaben zur Institution'!C24" display="Tabelle &quot;Angaben zur Institution&quot; Zelle &quot;C24&quot;"/>
    <hyperlink ref="B27" location="'Personal 2022'!C20" display="Tabelle &quot;Personal 2022&quot; Spalte &quot;C&quot;"/>
    <hyperlink ref="B29" location="'Personal 2022'!E20" display="Tabelle &quot;Personal 2022&quot; Spalte &quot;E&quot;"/>
    <hyperlink ref="B36" location="'Personal 2022'!L20" display="Tabelle &quot;Personal 2022&quot; Spalte &quot;L&quot;"/>
    <hyperlink ref="B35" location="'Personal 2022'!K20" display="Tabelle &quot;Personal 2022&quot; Spalte &quot;K&quot;"/>
    <hyperlink ref="B34" location="'Personal 2022'!J20" display="Tabelle &quot;Personal 2022&quot; Spalte &quot;J&quot;"/>
    <hyperlink ref="B31" location="'Personal 2022'!G20" display="Tabelle &quot;Personal 2022&quot; Spalte &quot;G&quot;"/>
    <hyperlink ref="B33" location="'Personal 2022'!I20" display="Tabelle &quot;Personal 202&quot; Spalte &quot;I&quot;"/>
    <hyperlink ref="B32" location="'Personal 2022'!H20" display="Tabelle &quot;Personal 2022&quot; Spalte &quot;H&quot;"/>
    <hyperlink ref="B30" location="'Personal 2022'!F20" display="Tabelle &quot;Personal 2022&quot; Spalte &quot;F&quot;"/>
    <hyperlink ref="B37" location="'Personal 2022'!M20" display="Tabelle &quot;Personal 2022&quot; Spalte &quot;M&quot;"/>
    <hyperlink ref="B38" location="'Personal 2022'!N20" display="Tabelle &quot;Personal 2022&quot; Spalte &quot;N&quot;"/>
    <hyperlink ref="B39" location="'Personal 2022'!O20" display="Tabelle &quot;Personal 2022&quot; Spalte &quot;O&quot;"/>
    <hyperlink ref="B26" location="'Personal 2022'!B20" display="Tabelle &quot;Personal 2022&quot; Spalte &quot;B&quot;"/>
    <hyperlink ref="B25" location="'Personal 2022'!E14" display="Tabelle &quot;Personal 2022&quot; Zelle &quot;E14&quot;"/>
    <hyperlink ref="D31" r:id="rId1" display="https://www.wko.at/service/arbeitsrecht-sozialrecht/Freier_Dienstvertrag_(arbeitsrechtlich).html"/>
    <hyperlink ref="E7" location="'Mitarbeiter 2022'!A1" display="   Mitarbeiter 2022"/>
    <hyperlink ref="B7" location="Angestellte!A1" display="   Angestellte"/>
    <hyperlink ref="B5" location="'Angaben zur Institution'!A1" display="    Angaben zur Insitution"/>
    <hyperlink ref="B4" location="Erläuterungen!A1" display="    Erläuterungen"/>
    <hyperlink ref="B11" location="Hilfe!A1" display="    Hilfe (?)"/>
    <hyperlink ref="B6" location="'Einnahmen und Ausgaben'!A1" display="    Einnahmen und Ausgaben"/>
    <hyperlink ref="B9" location="'Gehaltsschema 2022'!A1" display="    Gehaltsschema 2022"/>
    <hyperlink ref="B9:C9" location="Beschäftigungsgruppen!A1" display="   Beschäftigungsgruppen"/>
    <hyperlink ref="B10" location="'Gehaltsschema 2022'!A1" display="    Gehaltsschema 2022"/>
    <hyperlink ref="B10:C10" location="'Beschäftigungsgruppen Honorare'!A1" display="      Beschäftigungsgruppen Honorare"/>
    <hyperlink ref="B8" location="Angestellte!A1" display="   Angestellte"/>
    <hyperlink ref="B8:C8" location="'Honorare 2023'!A1" display="Honorare 2023"/>
    <hyperlink ref="B28" location="'Personal 2022'!D20" display="Tabelle &quot;Personal 2022&quot; Spalte &quot;D&quot;"/>
    <hyperlink ref="B40" location="'Personal 2022'!P20" display="Tabelle &quot;Personal 2022&quot; Spalte &quot;P&quot;"/>
    <hyperlink ref="B44" location="Hilfe!C19" display="Tabelle &quot;Honorare 2022&quot; Spalte &quot;C&quot;"/>
    <hyperlink ref="B46" location="'Honorare 2022'!E19" display="Tabelle &quot;Honorare 2022&quot; Spalte &quot;E&quot;"/>
    <hyperlink ref="B48" location="'Honorare 2022'!G19" display="Tabelle &quot;Honorare 2022&quot; Spalte G&quot;"/>
    <hyperlink ref="B50" location="'Honorare 2022'!I19" display="Tabelle &quot;Honorare 2022&quot; Spalte &quot;I&quot;"/>
    <hyperlink ref="B49" location="'Honorare 2022'!H19" display="Tabelle &quot;Honorare 2022&quot; Spalte &quot;H&quot;"/>
    <hyperlink ref="B47" location="'Honorare 2022'!F19" display="Tabelle &quot;Honorare 2022&quot; Spalte &quot;F&quot;"/>
    <hyperlink ref="B43" location="'Honorare 2022'!B19" display="Tabelle &quot;Honorare 2022&quot; Spalte &quot;B&quot;"/>
    <hyperlink ref="B42" location="'Honorare 2022'!A1" display="Tabelle &quot;Honorare 2022&quot; Zelle &quot;E13&quot;"/>
    <hyperlink ref="B45" location="'Honorare 2022'!D19" display="Tabelle &quot;Honorare 2022&quot; Spalte &quot;D&quot;"/>
    <hyperlink ref="D47" location="'Beschäftigungsgruppen Honorare'!A1" display="Zur Tätigkeit passende Leistung (Werte zwischen 1 und 5) gemäß der Zuordnungstabelle in Tabellenblatt Beschäftigungsgruppen Honorare. Bitte geben Sie jene Leistung an, die am ehesten zutrifft!"/>
    <hyperlink ref="B52" location="'Honorare 2022'!K19" display="Tabelle &quot;Honorare 2022&quot; Spalte &quot;K&quot;"/>
    <hyperlink ref="B51" location="'Honorare 2022'!J19" display="Tabelle &quot;Honorare 2022&quot; Spalte &quot;J&quot;"/>
    <hyperlink ref="B15" location="'Angaben zur Institution'!C18" display="Tabelle &quot;Angaben zur Institution&quot; Zelle &quot;C18&quot;"/>
    <hyperlink ref="D30" location="Beschäftigungsgruppen!A1" display="Zur Tätigkeit passende Beschäftigungsgruppe (Werte zwischen 1 und 5). Siehe Tabelle &quot;Beschäftigungsgruppen&quot;"/>
    <hyperlink ref="B53" location="'Honorare 2022'!L19" display="Tabelle &quot;Honorare 2022&quot; Spalte &quot;L&quot;"/>
    <hyperlink ref="B54" location="'Honorare 2022'!M19" display="Tabelle &quot;Honorare 2022&quot; Spalte &quot;M&quot;"/>
    <hyperlink ref="B7:F7" location="'Personal 2022'!A1" display="      Personal 2022"/>
    <hyperlink ref="B8:F8" location="'Honorare 2022'!A1" display="      Honorare 2022"/>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21"/>
  <sheetViews>
    <sheetView showGridLines="0" showRowColHeaders="0" zoomScaleNormal="100" workbookViewId="0">
      <selection activeCell="D23" sqref="D23"/>
    </sheetView>
  </sheetViews>
  <sheetFormatPr baseColWidth="10" defaultColWidth="11.42578125" defaultRowHeight="12.75" x14ac:dyDescent="0.2"/>
  <cols>
    <col min="1" max="1" width="3.7109375" style="37" customWidth="1"/>
    <col min="2" max="2" width="100.7109375" style="37" customWidth="1"/>
    <col min="3" max="3" width="50.7109375" style="37" customWidth="1"/>
    <col min="4" max="16384" width="11.42578125" style="37"/>
  </cols>
  <sheetData>
    <row r="1" spans="1:6" s="8" customFormat="1" ht="30" customHeight="1" x14ac:dyDescent="0.2">
      <c r="B1" s="104" t="s">
        <v>146</v>
      </c>
      <c r="C1" s="29"/>
    </row>
    <row r="2" spans="1:6" s="8" customFormat="1" ht="9.9499999999999993" customHeight="1" x14ac:dyDescent="0.2">
      <c r="B2" s="35"/>
      <c r="C2" s="29"/>
    </row>
    <row r="3" spans="1:6" s="8" customFormat="1" ht="15" customHeight="1" x14ac:dyDescent="0.2">
      <c r="B3" s="36" t="s">
        <v>26</v>
      </c>
      <c r="C3" s="69"/>
    </row>
    <row r="4" spans="1:6" s="8" customFormat="1" ht="15" customHeight="1" x14ac:dyDescent="0.2">
      <c r="A4" s="4"/>
      <c r="B4" s="296" t="s">
        <v>43</v>
      </c>
      <c r="C4" s="296"/>
      <c r="D4" s="296"/>
      <c r="E4" s="296"/>
      <c r="F4" s="296"/>
    </row>
    <row r="5" spans="1:6" s="8" customFormat="1" ht="15" customHeight="1" x14ac:dyDescent="0.2">
      <c r="A5" s="4"/>
      <c r="B5" s="296" t="s">
        <v>110</v>
      </c>
      <c r="C5" s="296"/>
      <c r="D5" s="296"/>
      <c r="E5" s="296"/>
      <c r="F5" s="296"/>
    </row>
    <row r="6" spans="1:6" s="8" customFormat="1" ht="15" customHeight="1" x14ac:dyDescent="0.2">
      <c r="A6" s="4"/>
      <c r="B6" s="296" t="s">
        <v>41</v>
      </c>
      <c r="C6" s="296"/>
      <c r="D6" s="296"/>
      <c r="E6" s="296"/>
      <c r="F6" s="296"/>
    </row>
    <row r="7" spans="1:6" s="8" customFormat="1" ht="15" customHeight="1" x14ac:dyDescent="0.2">
      <c r="A7" s="4"/>
      <c r="B7" s="298" t="s">
        <v>659</v>
      </c>
      <c r="C7" s="296"/>
      <c r="D7" s="296"/>
      <c r="E7" s="296"/>
      <c r="F7" s="296"/>
    </row>
    <row r="8" spans="1:6" s="8" customFormat="1" ht="15" customHeight="1" x14ac:dyDescent="0.2">
      <c r="A8" s="24"/>
      <c r="B8" s="298" t="s">
        <v>486</v>
      </c>
      <c r="C8" s="296"/>
      <c r="D8" s="296"/>
      <c r="E8" s="296"/>
      <c r="F8" s="296"/>
    </row>
    <row r="9" spans="1:6" s="8" customFormat="1" ht="15" customHeight="1" x14ac:dyDescent="0.2">
      <c r="A9" s="24"/>
      <c r="B9" s="296" t="s">
        <v>477</v>
      </c>
      <c r="C9" s="296"/>
      <c r="D9" s="296"/>
      <c r="E9" s="296"/>
      <c r="F9" s="296"/>
    </row>
    <row r="10" spans="1:6" s="8" customFormat="1" ht="15" customHeight="1" x14ac:dyDescent="0.2">
      <c r="A10" s="24"/>
      <c r="B10" s="298" t="s">
        <v>465</v>
      </c>
      <c r="C10" s="298"/>
      <c r="D10" s="298"/>
      <c r="E10" s="298"/>
      <c r="F10" s="298"/>
    </row>
    <row r="11" spans="1:6" s="8" customFormat="1" ht="15" customHeight="1" x14ac:dyDescent="0.2">
      <c r="A11" s="4"/>
      <c r="B11" s="296" t="s">
        <v>481</v>
      </c>
      <c r="C11" s="296"/>
      <c r="D11" s="296"/>
      <c r="E11" s="296"/>
      <c r="F11" s="296"/>
    </row>
    <row r="13" spans="1:6" ht="30" customHeight="1" x14ac:dyDescent="0.2">
      <c r="B13" s="378" t="s">
        <v>118</v>
      </c>
      <c r="C13" s="378"/>
    </row>
    <row r="15" spans="1:6" ht="17.100000000000001" customHeight="1" x14ac:dyDescent="0.2">
      <c r="B15" s="9" t="s">
        <v>158</v>
      </c>
    </row>
    <row r="16" spans="1:6" ht="17.100000000000001" customHeight="1" x14ac:dyDescent="0.2">
      <c r="B16" s="9" t="s">
        <v>159</v>
      </c>
    </row>
    <row r="17" spans="2:2" ht="17.100000000000001" customHeight="1" x14ac:dyDescent="0.2">
      <c r="B17" s="9" t="s">
        <v>160</v>
      </c>
    </row>
    <row r="18" spans="2:2" ht="30" customHeight="1" x14ac:dyDescent="0.2">
      <c r="B18" s="125" t="s">
        <v>161</v>
      </c>
    </row>
    <row r="19" spans="2:2" ht="17.100000000000001" customHeight="1" x14ac:dyDescent="0.2">
      <c r="B19" s="9" t="s">
        <v>117</v>
      </c>
    </row>
    <row r="21" spans="2:2" s="9" customFormat="1" ht="17.100000000000001" customHeight="1" x14ac:dyDescent="0.2">
      <c r="B21" s="125" t="s">
        <v>162</v>
      </c>
    </row>
  </sheetData>
  <sheetProtection algorithmName="SHA-512" hashValue="qUlS5kcKjW8m31XEfAqwMBN3GrVF3gxFCKN9aT5g9nOoTc05t6eeid3rJsqGUyhXeQCzDOeV7TMjTJ6dAZqIUQ==" saltValue="mEunncQQCGwQ1ria/sOIKA==" spinCount="100000" sheet="1" objects="1" scenarios="1"/>
  <customSheetViews>
    <customSheetView guid="{9D15207E-DBB1-4CFD-97C8-9549EF36DB0E}" showGridLines="0" showRowCol="0">
      <selection activeCell="B4" sqref="B4:C4"/>
      <pageMargins left="0.7" right="0.7" top="0.78740157499999996" bottom="0.78740157499999996" header="0.3" footer="0.3"/>
      <pageSetup paperSize="9" orientation="portrait" verticalDpi="0"/>
    </customSheetView>
    <customSheetView guid="{5F75C85D-E9C4-4DB9-B9DE-482AE3126600}" showGridLines="0" showRowCol="0" topLeftCell="A13">
      <selection activeCell="B66" sqref="B66"/>
      <pageMargins left="0.7" right="0.7" top="0.78740157499999996" bottom="0.78740157499999996" header="0.3" footer="0.3"/>
      <pageSetup paperSize="9" orientation="portrait" verticalDpi="0"/>
    </customSheetView>
  </customSheetViews>
  <mergeCells count="9">
    <mergeCell ref="B13:C13"/>
    <mergeCell ref="B4:F4"/>
    <mergeCell ref="B5:F5"/>
    <mergeCell ref="B6:F6"/>
    <mergeCell ref="B7:F7"/>
    <mergeCell ref="B8:F8"/>
    <mergeCell ref="B9:F9"/>
    <mergeCell ref="B10:F10"/>
    <mergeCell ref="B11:F11"/>
  </mergeCells>
  <hyperlinks>
    <hyperlink ref="E7" location="'Mitarbeiter 2022'!A1" display="   Mitarbeiter 2022"/>
    <hyperlink ref="B7" location="Angestellte!A1" display="   Angestellte"/>
    <hyperlink ref="B5" location="'Angaben zur Institution'!A1" display="    Angaben zur Insitution"/>
    <hyperlink ref="B4" location="Erläuterungen!A1" display="    Erläuterungen"/>
    <hyperlink ref="B11" location="Hilfe!A1" display="    Hilfe (?)"/>
    <hyperlink ref="B6" location="'Einnahmen und Ausgaben'!A1" display="    Einnahmen und Ausgaben"/>
    <hyperlink ref="B9" location="'Gehaltsschema 2022'!A1" display="    Gehaltsschema 2022"/>
    <hyperlink ref="B9:C9" location="Beschäftigungsgruppen!A1" display="   Beschäftigungsgruppen"/>
    <hyperlink ref="B10" location="'Gehaltsschema 2022'!A1" display="    Gehaltsschema 2022"/>
    <hyperlink ref="B10:C10" location="'Beschäftigungsgruppen Honorare'!A1" display="      Beschäftigungsgruppen Honorare"/>
    <hyperlink ref="B8" location="Angestellte!A1" display="   Angestellte"/>
    <hyperlink ref="B8:C8" location="'Honorare 2023'!A1" display="Honorare 2023"/>
    <hyperlink ref="B7:F7" location="'Personal 2022'!A1" display="      Personal 2022"/>
    <hyperlink ref="B8:F8" location="'Honorare 2022'!A1" display="      Honorare 2022"/>
  </hyperlinks>
  <pageMargins left="0.7" right="0.7" top="0.78740157499999996" bottom="0.78740157499999996" header="0.3" footer="0.3"/>
  <pageSetup paperSize="9" orientation="portrait"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Erläuterungen</vt:lpstr>
      <vt:lpstr>Angaben zur Institution</vt:lpstr>
      <vt:lpstr>Einnahmen und Ausgaben</vt:lpstr>
      <vt:lpstr>Personal 2022</vt:lpstr>
      <vt:lpstr>Honorare 2022</vt:lpstr>
      <vt:lpstr>Beschäftigungsgruppen</vt:lpstr>
      <vt:lpstr>Beschäftigungsgruppen Honorare</vt:lpstr>
      <vt:lpstr>Hilfe</vt:lpstr>
      <vt:lpstr>Hilfe - Kommentare ausblenden</vt:lpstr>
      <vt:lpstr>config</vt:lpstr>
      <vt:lpstr>'Beschäftigungsgruppen Honorare'!Druckbereich</vt:lpstr>
      <vt:lpstr>Gemeindename</vt:lpstr>
      <vt:lpstr>Honorare_2023</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MALDET Adrian</dc:creator>
  <cp:lastModifiedBy>Kollegger Erich</cp:lastModifiedBy>
  <cp:lastPrinted>2023-01-03T12:33:58Z</cp:lastPrinted>
  <dcterms:created xsi:type="dcterms:W3CDTF">2022-05-30T10:32:48Z</dcterms:created>
  <dcterms:modified xsi:type="dcterms:W3CDTF">2023-02-07T10:39:34Z</dcterms:modified>
</cp:coreProperties>
</file>